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file01sv-24\05 健康部\長寿あんしん課\99_その他\長寿支援担当\日常業務\01介護保険サービス・事業者\★自主点検表\R6自主点検表\広域\特養\"/>
    </mc:Choice>
  </mc:AlternateContent>
  <xr:revisionPtr revIDLastSave="0" documentId="13_ncr:1_{066F40D4-71DD-495C-BA98-40E4C4924D2E}" xr6:coauthVersionLast="47" xr6:coauthVersionMax="47" xr10:uidLastSave="{00000000-0000-0000-0000-000000000000}"/>
  <bookViews>
    <workbookView xWindow="-120" yWindow="-16320" windowWidth="29040" windowHeight="16440" tabRatio="912" activeTab="2" xr2:uid="{2B7C1F46-C015-40EE-BBE9-2BDD85B6A8E9}"/>
  </bookViews>
  <sheets>
    <sheet name="はじめに " sheetId="9" r:id="rId1"/>
    <sheet name="表紙・目次" sheetId="3" r:id="rId2"/>
    <sheet name="自主点検表（処遇）" sheetId="1" r:id="rId3"/>
    <sheet name="自主点検結果確認シート" sheetId="6" r:id="rId4"/>
    <sheet name="特養処遇チェックリスト（従来型）" sheetId="4" state="hidden" r:id="rId5"/>
    <sheet name="【参考】併設短期入所用 処遇チェックリスト" sheetId="10" state="hidden" r:id="rId6"/>
    <sheet name="職員配置状況確認表" sheetId="8" state="hidden" r:id="rId7"/>
    <sheet name="委員会実施状況チェック表" sheetId="5" state="hidden" r:id="rId8"/>
  </sheets>
  <definedNames>
    <definedName name="_xlnm.Print_Area" localSheetId="5">'【参考】併設短期入所用 処遇チェックリスト'!$B$2:$AX$381</definedName>
    <definedName name="_xlnm.Print_Area" localSheetId="7">委員会実施状況チェック表!$A$1:$AF$93</definedName>
    <definedName name="_xlnm.Print_Area" localSheetId="3">自主点検結果確認シート!$B$1:$U$415</definedName>
    <definedName name="_xlnm.Print_Area" localSheetId="2">'自主点検表（処遇）'!$B$2:$AQ$3053</definedName>
    <definedName name="_xlnm.Print_Area" localSheetId="6">職員配置状況確認表!$B$2:$BC$39</definedName>
    <definedName name="_xlnm.Print_Area" localSheetId="4">'特養処遇チェックリスト（従来型）'!$A$2:$AX$472</definedName>
    <definedName name="_xlnm.Print_Area" localSheetId="1">表紙・目次!$C$2:$AN$344</definedName>
    <definedName name="_xlnm.Print_Titles" localSheetId="3">自主点検結果確認シート!$1:$2</definedName>
    <definedName name="_xlnm.Print_Titles" localSheetId="2">'自主点検表（処遇）'!$2:$4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1" i="5" l="1"/>
  <c r="I90" i="5"/>
  <c r="Y89" i="5"/>
  <c r="U89" i="5"/>
  <c r="O89" i="5"/>
  <c r="J89" i="5"/>
  <c r="AA88" i="5"/>
  <c r="U88" i="5"/>
  <c r="O88" i="5"/>
  <c r="J88" i="5"/>
  <c r="AA87" i="5"/>
  <c r="W87" i="5"/>
  <c r="S87" i="5"/>
  <c r="O87" i="5"/>
  <c r="J87" i="5"/>
  <c r="AI86" i="5"/>
  <c r="AK87" i="5" s="1"/>
  <c r="AE85" i="5"/>
  <c r="AC85" i="5"/>
  <c r="AA85" i="5"/>
  <c r="Y85" i="5"/>
  <c r="W85" i="5"/>
  <c r="U85" i="5"/>
  <c r="S85" i="5"/>
  <c r="Q85" i="5"/>
  <c r="O85" i="5"/>
  <c r="M85" i="5"/>
  <c r="K85" i="5"/>
  <c r="I85" i="5"/>
  <c r="K84" i="5"/>
  <c r="AI84" i="5" s="1"/>
  <c r="X84" i="5" s="1"/>
  <c r="G83" i="5"/>
  <c r="G82" i="5"/>
  <c r="AI75" i="5"/>
  <c r="K74" i="5"/>
  <c r="I74" i="5"/>
  <c r="O73" i="5"/>
  <c r="O72" i="5"/>
  <c r="K71" i="5"/>
  <c r="K69" i="5"/>
  <c r="I68" i="5"/>
  <c r="Y67" i="5"/>
  <c r="U67" i="5"/>
  <c r="O67" i="5"/>
  <c r="J67" i="5"/>
  <c r="AA66" i="5"/>
  <c r="U66" i="5"/>
  <c r="O66" i="5"/>
  <c r="J66" i="5"/>
  <c r="AA65" i="5"/>
  <c r="W65" i="5"/>
  <c r="S65" i="5"/>
  <c r="O65" i="5"/>
  <c r="J65" i="5"/>
  <c r="AI64" i="5"/>
  <c r="AK65" i="5" s="1"/>
  <c r="AE63" i="5"/>
  <c r="AC63" i="5"/>
  <c r="AA63" i="5"/>
  <c r="Y63" i="5"/>
  <c r="W63" i="5"/>
  <c r="U63" i="5"/>
  <c r="S63" i="5"/>
  <c r="Q63" i="5"/>
  <c r="O63" i="5"/>
  <c r="M63" i="5"/>
  <c r="K63" i="5"/>
  <c r="I63" i="5"/>
  <c r="K62" i="5"/>
  <c r="AI62" i="5" s="1"/>
  <c r="X62" i="5" s="1"/>
  <c r="G61" i="5"/>
  <c r="G60" i="5"/>
  <c r="AI56" i="5"/>
  <c r="K55" i="5"/>
  <c r="I55" i="5"/>
  <c r="O54" i="5"/>
  <c r="O53" i="5"/>
  <c r="K51" i="5"/>
  <c r="I50" i="5"/>
  <c r="Y49" i="5"/>
  <c r="U49" i="5"/>
  <c r="O49" i="5"/>
  <c r="J49" i="5"/>
  <c r="AA48" i="5"/>
  <c r="U48" i="5"/>
  <c r="O48" i="5"/>
  <c r="J48" i="5"/>
  <c r="AK47" i="5"/>
  <c r="AA47" i="5"/>
  <c r="W47" i="5"/>
  <c r="S47" i="5"/>
  <c r="O47" i="5"/>
  <c r="J47" i="5"/>
  <c r="AI46" i="5"/>
  <c r="AE45" i="5"/>
  <c r="AC45" i="5"/>
  <c r="AA45" i="5"/>
  <c r="Y45" i="5"/>
  <c r="W45" i="5"/>
  <c r="U45" i="5"/>
  <c r="S45" i="5"/>
  <c r="Q45" i="5"/>
  <c r="O45" i="5"/>
  <c r="M45" i="5"/>
  <c r="K45" i="5"/>
  <c r="I45" i="5"/>
  <c r="AI44" i="5"/>
  <c r="X44" i="5" s="1"/>
  <c r="K44" i="5"/>
  <c r="G43" i="5"/>
  <c r="G42" i="5"/>
  <c r="AI38" i="5"/>
  <c r="K37" i="5"/>
  <c r="I37" i="5"/>
  <c r="O36" i="5"/>
  <c r="AI36" i="5" s="1"/>
  <c r="T36" i="5" s="1"/>
  <c r="O35" i="5"/>
  <c r="K33" i="5"/>
  <c r="I32" i="5"/>
  <c r="Y31" i="5"/>
  <c r="U31" i="5"/>
  <c r="O31" i="5"/>
  <c r="J31" i="5"/>
  <c r="AA30" i="5"/>
  <c r="U30" i="5"/>
  <c r="O30" i="5"/>
  <c r="J30" i="5"/>
  <c r="AA29" i="5"/>
  <c r="W29" i="5"/>
  <c r="S29" i="5"/>
  <c r="O29" i="5"/>
  <c r="J29" i="5"/>
  <c r="AI28" i="5"/>
  <c r="AK29" i="5" s="1"/>
  <c r="AE27" i="5"/>
  <c r="AC27" i="5"/>
  <c r="AA27" i="5"/>
  <c r="Y27" i="5"/>
  <c r="W27" i="5"/>
  <c r="U27" i="5"/>
  <c r="S27" i="5"/>
  <c r="Q27" i="5"/>
  <c r="O27" i="5"/>
  <c r="M27" i="5"/>
  <c r="K27" i="5"/>
  <c r="I27" i="5"/>
  <c r="AI26" i="5"/>
  <c r="X26" i="5" s="1"/>
  <c r="K26" i="5"/>
  <c r="G25" i="5"/>
  <c r="G24" i="5"/>
  <c r="AI18" i="5"/>
  <c r="K17" i="5"/>
  <c r="I17" i="5"/>
  <c r="O16" i="5"/>
  <c r="O15" i="5"/>
  <c r="L14" i="5"/>
  <c r="P14" i="5" s="1"/>
  <c r="L13" i="5"/>
  <c r="P13" i="5" s="1"/>
  <c r="K11" i="5"/>
  <c r="I10" i="5"/>
  <c r="Y9" i="5"/>
  <c r="U9" i="5"/>
  <c r="O9" i="5"/>
  <c r="J9" i="5"/>
  <c r="AA8" i="5"/>
  <c r="U8" i="5"/>
  <c r="O8" i="5"/>
  <c r="J8" i="5"/>
  <c r="AA7" i="5"/>
  <c r="W7" i="5"/>
  <c r="S7" i="5"/>
  <c r="O7" i="5"/>
  <c r="J7" i="5"/>
  <c r="AI6" i="5"/>
  <c r="AE5" i="5"/>
  <c r="AC5" i="5"/>
  <c r="AA5" i="5"/>
  <c r="Y5" i="5"/>
  <c r="W5" i="5"/>
  <c r="U5" i="5"/>
  <c r="S5" i="5"/>
  <c r="Q5" i="5"/>
  <c r="O5" i="5"/>
  <c r="M5" i="5"/>
  <c r="K5" i="5"/>
  <c r="I5" i="5"/>
  <c r="K4" i="5"/>
  <c r="AI4" i="5" s="1"/>
  <c r="X4" i="5" s="1"/>
  <c r="G3" i="5"/>
  <c r="G2" i="5"/>
  <c r="R37" i="8"/>
  <c r="L37" i="8"/>
  <c r="R36" i="8"/>
  <c r="L36" i="8"/>
  <c r="X35" i="8"/>
  <c r="Q35" i="8"/>
  <c r="M35" i="8"/>
  <c r="AY34" i="8"/>
  <c r="AX34" i="8"/>
  <c r="AZ34" i="8" s="1"/>
  <c r="AQ34" i="8"/>
  <c r="AH34" i="8"/>
  <c r="W34" i="8"/>
  <c r="AY33" i="8"/>
  <c r="AX33" i="8"/>
  <c r="AZ33" i="8" s="1"/>
  <c r="AQ33" i="8"/>
  <c r="AH33" i="8"/>
  <c r="W33" i="8"/>
  <c r="AY32" i="8"/>
  <c r="AX32" i="8"/>
  <c r="AZ32" i="8" s="1"/>
  <c r="AQ32" i="8"/>
  <c r="AH32" i="8"/>
  <c r="W32" i="8"/>
  <c r="AY31" i="8"/>
  <c r="AZ31" i="8" s="1"/>
  <c r="AX31" i="8"/>
  <c r="AQ31" i="8"/>
  <c r="AH31" i="8"/>
  <c r="W31" i="8"/>
  <c r="N30" i="8"/>
  <c r="Z30" i="8" s="1"/>
  <c r="Z29" i="8"/>
  <c r="W29" i="8"/>
  <c r="N29" i="8"/>
  <c r="K29" i="8"/>
  <c r="AW28" i="8"/>
  <c r="BA28" i="8" s="1"/>
  <c r="AP28" i="8"/>
  <c r="AN28" i="8"/>
  <c r="AR28" i="8" s="1"/>
  <c r="AG28" i="8"/>
  <c r="AE28" i="8"/>
  <c r="AI28" i="8" s="1"/>
  <c r="T28" i="8"/>
  <c r="N28" i="8"/>
  <c r="AY27" i="8"/>
  <c r="AW27" i="8"/>
  <c r="BA27" i="8" s="1"/>
  <c r="AR27" i="8"/>
  <c r="AI27" i="8"/>
  <c r="W27" i="8"/>
  <c r="T27" i="8"/>
  <c r="Q27" i="8"/>
  <c r="N27" i="8"/>
  <c r="Z27" i="8" s="1"/>
  <c r="K27" i="8"/>
  <c r="E27" i="8"/>
  <c r="AY26" i="8"/>
  <c r="AY28" i="8" s="1"/>
  <c r="AW26" i="8"/>
  <c r="BA26" i="8" s="1"/>
  <c r="AR26" i="8"/>
  <c r="AI26" i="8"/>
  <c r="W26" i="8"/>
  <c r="T26" i="8"/>
  <c r="Q26" i="8"/>
  <c r="Q25" i="8" s="1"/>
  <c r="W25" i="8" s="1"/>
  <c r="N26" i="8"/>
  <c r="K26" i="8"/>
  <c r="E26" i="8"/>
  <c r="T25" i="8"/>
  <c r="K25" i="8"/>
  <c r="T24" i="8"/>
  <c r="N24" i="8"/>
  <c r="Z24" i="8" s="1"/>
  <c r="AP23" i="8"/>
  <c r="AN23" i="8"/>
  <c r="AG23" i="8"/>
  <c r="AE23" i="8"/>
  <c r="Z23" i="8"/>
  <c r="T23" i="8"/>
  <c r="N23" i="8"/>
  <c r="BA22" i="8"/>
  <c r="AY22" i="8"/>
  <c r="AY23" i="8" s="1"/>
  <c r="AW22" i="8"/>
  <c r="AR22" i="8"/>
  <c r="AI22" i="8"/>
  <c r="AI23" i="8" s="1"/>
  <c r="W22" i="8"/>
  <c r="BA21" i="8"/>
  <c r="BA23" i="8" s="1"/>
  <c r="AY21" i="8"/>
  <c r="AW21" i="8"/>
  <c r="AW23" i="8" s="1"/>
  <c r="AR21" i="8"/>
  <c r="AR23" i="8" s="1"/>
  <c r="AI21" i="8"/>
  <c r="T21" i="8"/>
  <c r="Q21" i="8"/>
  <c r="W21" i="8" s="1"/>
  <c r="N21" i="8"/>
  <c r="Z21" i="8" s="1"/>
  <c r="K21" i="8"/>
  <c r="W20" i="8"/>
  <c r="T20" i="8"/>
  <c r="T22" i="8" s="1"/>
  <c r="Q20" i="8"/>
  <c r="N20" i="8"/>
  <c r="K20" i="8"/>
  <c r="T19" i="8"/>
  <c r="Q19" i="8"/>
  <c r="W19" i="8" s="1"/>
  <c r="N19" i="8"/>
  <c r="K19" i="8"/>
  <c r="S18" i="8"/>
  <c r="M18" i="8"/>
  <c r="W17" i="8"/>
  <c r="T16" i="8"/>
  <c r="Q16" i="8"/>
  <c r="W16" i="8" s="1"/>
  <c r="N16" i="8"/>
  <c r="Z16" i="8" s="1"/>
  <c r="K16" i="8"/>
  <c r="T15" i="8"/>
  <c r="Q15" i="8"/>
  <c r="N15" i="8"/>
  <c r="K15" i="8"/>
  <c r="K14" i="8"/>
  <c r="T13" i="8"/>
  <c r="Q13" i="8"/>
  <c r="W13" i="8" s="1"/>
  <c r="N13" i="8"/>
  <c r="K13" i="8"/>
  <c r="AP12" i="8"/>
  <c r="Z12" i="8"/>
  <c r="W12" i="8"/>
  <c r="T12" i="8"/>
  <c r="Q12" i="8"/>
  <c r="N12" i="8"/>
  <c r="K12" i="8"/>
  <c r="Z11" i="8"/>
  <c r="T11" i="8"/>
  <c r="Q11" i="8"/>
  <c r="N11" i="8"/>
  <c r="K11" i="8"/>
  <c r="W11" i="8" s="1"/>
  <c r="W10" i="8"/>
  <c r="T10" i="8"/>
  <c r="Q10" i="8"/>
  <c r="N10" i="8"/>
  <c r="Z10" i="8" s="1"/>
  <c r="K10" i="8"/>
  <c r="AR8" i="8"/>
  <c r="Q8" i="8"/>
  <c r="K8" i="8"/>
  <c r="W7" i="8"/>
  <c r="Q7" i="8"/>
  <c r="K7" i="8"/>
  <c r="AO6" i="8"/>
  <c r="AR6" i="8" s="1"/>
  <c r="Q6" i="8"/>
  <c r="K6" i="8"/>
  <c r="Q5" i="8"/>
  <c r="S3" i="8"/>
  <c r="Q3" i="8"/>
  <c r="E381" i="10"/>
  <c r="I379" i="10"/>
  <c r="E379" i="10"/>
  <c r="I378" i="10"/>
  <c r="E378" i="10"/>
  <c r="I377" i="10"/>
  <c r="E377" i="10"/>
  <c r="I376" i="10"/>
  <c r="E376" i="10"/>
  <c r="I375" i="10"/>
  <c r="E375" i="10"/>
  <c r="I374" i="10"/>
  <c r="E374" i="10"/>
  <c r="I373" i="10"/>
  <c r="E373" i="10"/>
  <c r="I372" i="10"/>
  <c r="E372" i="10"/>
  <c r="I371" i="10"/>
  <c r="E371" i="10"/>
  <c r="E370" i="10"/>
  <c r="E369" i="10"/>
  <c r="AU368" i="10"/>
  <c r="AR368" i="10" s="1"/>
  <c r="E368" i="10" s="1"/>
  <c r="AP368" i="10"/>
  <c r="AU367" i="10"/>
  <c r="AR367" i="10" s="1"/>
  <c r="AP367" i="10"/>
  <c r="AU366" i="10"/>
  <c r="AR366" i="10" s="1"/>
  <c r="E366" i="10" s="1"/>
  <c r="AP366" i="10"/>
  <c r="E365" i="10"/>
  <c r="AU364" i="10"/>
  <c r="AR364" i="10"/>
  <c r="E364" i="10" s="1"/>
  <c r="AP364" i="10"/>
  <c r="AN364" i="10" s="1"/>
  <c r="E363" i="10"/>
  <c r="E362" i="10"/>
  <c r="I360" i="10"/>
  <c r="E360" i="10"/>
  <c r="I359" i="10"/>
  <c r="E359" i="10"/>
  <c r="I358" i="10"/>
  <c r="E358" i="10"/>
  <c r="E357" i="10"/>
  <c r="I356" i="10"/>
  <c r="E356" i="10"/>
  <c r="I355" i="10"/>
  <c r="E355" i="10"/>
  <c r="I354" i="10"/>
  <c r="E354" i="10"/>
  <c r="I353" i="10"/>
  <c r="E353" i="10"/>
  <c r="E352" i="10"/>
  <c r="E351" i="10"/>
  <c r="E350" i="10"/>
  <c r="E349" i="10"/>
  <c r="E348" i="10"/>
  <c r="AR347" i="10"/>
  <c r="AP347" i="10"/>
  <c r="AN347" i="10"/>
  <c r="E347" i="10"/>
  <c r="E346" i="10"/>
  <c r="AR345" i="10"/>
  <c r="AN345" i="10" s="1"/>
  <c r="AP345" i="10"/>
  <c r="AR344" i="10"/>
  <c r="E344" i="10" s="1"/>
  <c r="AP344" i="10"/>
  <c r="AN344" i="10"/>
  <c r="AR343" i="10"/>
  <c r="AP343" i="10"/>
  <c r="AN343" i="10"/>
  <c r="E343" i="10"/>
  <c r="AR342" i="10"/>
  <c r="AP342" i="10"/>
  <c r="AR341" i="10"/>
  <c r="E341" i="10" s="1"/>
  <c r="AP341" i="10"/>
  <c r="AN341" i="10" s="1"/>
  <c r="E340" i="10"/>
  <c r="E339" i="10"/>
  <c r="E338" i="10"/>
  <c r="E337" i="10"/>
  <c r="E336" i="10"/>
  <c r="E335" i="10"/>
  <c r="E334" i="10"/>
  <c r="AR333" i="10"/>
  <c r="AP333" i="10"/>
  <c r="AR332" i="10"/>
  <c r="AP332" i="10"/>
  <c r="AN332" i="10"/>
  <c r="E332" i="10"/>
  <c r="AR331" i="10"/>
  <c r="E331" i="10" s="1"/>
  <c r="AP331" i="10"/>
  <c r="AN331" i="10" s="1"/>
  <c r="E330" i="10"/>
  <c r="E329" i="10"/>
  <c r="E328" i="10"/>
  <c r="AU327" i="10"/>
  <c r="AR327" i="10" s="1"/>
  <c r="AN327" i="10" s="1"/>
  <c r="AP327" i="10"/>
  <c r="E326" i="10"/>
  <c r="E325" i="10"/>
  <c r="E324" i="10"/>
  <c r="E323" i="10"/>
  <c r="AU322" i="10"/>
  <c r="AR322" i="10" s="1"/>
  <c r="E322" i="10" s="1"/>
  <c r="AP322" i="10"/>
  <c r="AN322" i="10" s="1"/>
  <c r="AU321" i="10"/>
  <c r="AR321" i="10"/>
  <c r="AP321" i="10"/>
  <c r="AN321" i="10" s="1"/>
  <c r="E321" i="10"/>
  <c r="E320" i="10"/>
  <c r="E319" i="10"/>
  <c r="E318" i="10"/>
  <c r="E317" i="10"/>
  <c r="E316" i="10"/>
  <c r="I315" i="10"/>
  <c r="E315" i="10"/>
  <c r="E314" i="10"/>
  <c r="I313" i="10"/>
  <c r="E313" i="10"/>
  <c r="E312" i="10"/>
  <c r="E311" i="10"/>
  <c r="E310" i="10"/>
  <c r="E309" i="10"/>
  <c r="E308" i="10"/>
  <c r="E307" i="10"/>
  <c r="E306" i="10"/>
  <c r="E305" i="10"/>
  <c r="E304" i="10"/>
  <c r="E303" i="10"/>
  <c r="E302" i="10"/>
  <c r="E301" i="10"/>
  <c r="E300" i="10"/>
  <c r="AU299" i="10"/>
  <c r="AR299" i="10" s="1"/>
  <c r="E299" i="10" s="1"/>
  <c r="AP299" i="10"/>
  <c r="E298" i="10"/>
  <c r="AU297" i="10"/>
  <c r="AR297" i="10" s="1"/>
  <c r="AN297" i="10" s="1"/>
  <c r="AP297" i="10"/>
  <c r="E297" i="10"/>
  <c r="E296" i="10"/>
  <c r="E295" i="10"/>
  <c r="E294" i="10"/>
  <c r="AU293" i="10"/>
  <c r="AR293" i="10"/>
  <c r="AN293" i="10" s="1"/>
  <c r="AP293" i="10"/>
  <c r="AU292" i="10"/>
  <c r="AR292" i="10"/>
  <c r="AP292" i="10"/>
  <c r="AN292" i="10"/>
  <c r="E292" i="10"/>
  <c r="AU291" i="10"/>
  <c r="AR291" i="10" s="1"/>
  <c r="AP291" i="10"/>
  <c r="AU290" i="10"/>
  <c r="AR290" i="10"/>
  <c r="AP290" i="10"/>
  <c r="AU289" i="10"/>
  <c r="AR289" i="10"/>
  <c r="E289" i="10" s="1"/>
  <c r="AP289" i="10"/>
  <c r="AN289" i="10" s="1"/>
  <c r="AU288" i="10"/>
  <c r="AR288" i="10" s="1"/>
  <c r="E288" i="10" s="1"/>
  <c r="AP288" i="10"/>
  <c r="AN288" i="10" s="1"/>
  <c r="E287" i="10"/>
  <c r="AU286" i="10"/>
  <c r="AR286" i="10"/>
  <c r="E286" i="10" s="1"/>
  <c r="AP286" i="10"/>
  <c r="AU285" i="10"/>
  <c r="AR285" i="10"/>
  <c r="AP285" i="10"/>
  <c r="AN285" i="10"/>
  <c r="E285" i="10"/>
  <c r="AU284" i="10"/>
  <c r="AR284" i="10"/>
  <c r="AP284" i="10"/>
  <c r="AN284" i="10"/>
  <c r="E284" i="10"/>
  <c r="E283" i="10"/>
  <c r="E282" i="10"/>
  <c r="E281" i="10"/>
  <c r="E280" i="10"/>
  <c r="E279" i="10"/>
  <c r="E278" i="10"/>
  <c r="E277" i="10"/>
  <c r="E276" i="10"/>
  <c r="E275" i="10"/>
  <c r="E274" i="10"/>
  <c r="E273" i="10"/>
  <c r="E272" i="10"/>
  <c r="E271" i="10"/>
  <c r="E270" i="10"/>
  <c r="E269" i="10"/>
  <c r="E268" i="10"/>
  <c r="E267" i="10"/>
  <c r="AU266" i="10"/>
  <c r="AR266" i="10" s="1"/>
  <c r="AP266" i="10"/>
  <c r="E265" i="10"/>
  <c r="E264" i="10"/>
  <c r="E263" i="10"/>
  <c r="E262" i="10"/>
  <c r="AR261" i="10"/>
  <c r="AP261" i="10"/>
  <c r="AN261" i="10" s="1"/>
  <c r="E261" i="10"/>
  <c r="E260" i="10"/>
  <c r="E259" i="10"/>
  <c r="E258" i="10"/>
  <c r="E257" i="10"/>
  <c r="E256" i="10"/>
  <c r="E255" i="10"/>
  <c r="E254" i="10"/>
  <c r="AU253" i="10"/>
  <c r="AR253" i="10"/>
  <c r="AP253" i="10"/>
  <c r="AN253" i="10" s="1"/>
  <c r="E253" i="10"/>
  <c r="E252" i="10"/>
  <c r="AU251" i="10"/>
  <c r="AR251" i="10"/>
  <c r="AP251" i="10"/>
  <c r="AN251" i="10"/>
  <c r="E251" i="10"/>
  <c r="AU250" i="10"/>
  <c r="AR250" i="10" s="1"/>
  <c r="E250" i="10" s="1"/>
  <c r="AP250" i="10"/>
  <c r="AN250" i="10"/>
  <c r="AU249" i="10"/>
  <c r="AR249" i="10" s="1"/>
  <c r="AP249" i="10"/>
  <c r="AU248" i="10"/>
  <c r="AR248" i="10"/>
  <c r="E248" i="10" s="1"/>
  <c r="AP248" i="10"/>
  <c r="AN248" i="10" s="1"/>
  <c r="E247" i="10"/>
  <c r="E246" i="10"/>
  <c r="E245" i="10"/>
  <c r="E244" i="10"/>
  <c r="I243" i="10"/>
  <c r="E243" i="10"/>
  <c r="E242" i="10"/>
  <c r="E241" i="10"/>
  <c r="I240" i="10"/>
  <c r="E240" i="10"/>
  <c r="I239" i="10"/>
  <c r="E239" i="10"/>
  <c r="E238" i="10"/>
  <c r="I237" i="10"/>
  <c r="E237" i="10"/>
  <c r="I236" i="10"/>
  <c r="E236" i="10"/>
  <c r="I235" i="10"/>
  <c r="E235" i="10"/>
  <c r="I234" i="10"/>
  <c r="E234" i="10"/>
  <c r="I233" i="10"/>
  <c r="E233" i="10"/>
  <c r="I232" i="10"/>
  <c r="E232" i="10"/>
  <c r="AU231" i="10"/>
  <c r="AR231" i="10"/>
  <c r="E231" i="10" s="1"/>
  <c r="AP231" i="10"/>
  <c r="E230" i="10"/>
  <c r="E229" i="10"/>
  <c r="E228" i="10"/>
  <c r="E227" i="10"/>
  <c r="AU226" i="10"/>
  <c r="AR226" i="10"/>
  <c r="AP226" i="10"/>
  <c r="AN226" i="10" s="1"/>
  <c r="E226" i="10"/>
  <c r="E225" i="10"/>
  <c r="E224" i="10"/>
  <c r="E223" i="10"/>
  <c r="AR221" i="10"/>
  <c r="AP221" i="10"/>
  <c r="AN221" i="10"/>
  <c r="E221" i="10"/>
  <c r="E220" i="10"/>
  <c r="E219" i="10"/>
  <c r="E218" i="10"/>
  <c r="E217" i="10"/>
  <c r="E216" i="10"/>
  <c r="AR215" i="10"/>
  <c r="AN215" i="10" s="1"/>
  <c r="AP215" i="10"/>
  <c r="AR212" i="10"/>
  <c r="AP212" i="10"/>
  <c r="AN212" i="10"/>
  <c r="E211" i="10"/>
  <c r="E210" i="10"/>
  <c r="E209" i="10"/>
  <c r="E208" i="10"/>
  <c r="AR206" i="10"/>
  <c r="E206" i="10" s="1"/>
  <c r="AP206" i="10"/>
  <c r="AN206" i="10"/>
  <c r="E205" i="10"/>
  <c r="E204" i="10"/>
  <c r="E203" i="10"/>
  <c r="E202" i="10"/>
  <c r="E201" i="10"/>
  <c r="E200" i="10"/>
  <c r="E199" i="10"/>
  <c r="AU198" i="10"/>
  <c r="AR198" i="10" s="1"/>
  <c r="E198" i="10" s="1"/>
  <c r="AP198" i="10"/>
  <c r="AN198" i="10" s="1"/>
  <c r="AU197" i="10"/>
  <c r="AR197" i="10"/>
  <c r="AP197" i="10"/>
  <c r="AN197" i="10" s="1"/>
  <c r="E197" i="10"/>
  <c r="E196" i="10"/>
  <c r="T195" i="10"/>
  <c r="R195" i="10"/>
  <c r="P195" i="10"/>
  <c r="N195" i="10"/>
  <c r="E195" i="10"/>
  <c r="T194" i="10"/>
  <c r="R194" i="10"/>
  <c r="P194" i="10"/>
  <c r="N194" i="10"/>
  <c r="E194" i="10"/>
  <c r="T193" i="10"/>
  <c r="R193" i="10"/>
  <c r="P193" i="10"/>
  <c r="N193" i="10"/>
  <c r="E193" i="10"/>
  <c r="E192" i="10"/>
  <c r="E191" i="10"/>
  <c r="E190" i="10"/>
  <c r="E189" i="10"/>
  <c r="AU188" i="10"/>
  <c r="AR188" i="10"/>
  <c r="E188" i="10" s="1"/>
  <c r="AP188" i="10"/>
  <c r="AN188" i="10"/>
  <c r="AU187" i="10"/>
  <c r="AR187" i="10"/>
  <c r="AP187" i="10"/>
  <c r="AU186" i="10"/>
  <c r="AR186" i="10"/>
  <c r="AP186" i="10"/>
  <c r="AN186" i="10"/>
  <c r="E186" i="10"/>
  <c r="E185" i="10"/>
  <c r="AU184" i="10"/>
  <c r="AR184" i="10"/>
  <c r="AP184" i="10"/>
  <c r="AN184" i="10" s="1"/>
  <c r="E184" i="10"/>
  <c r="E183" i="10"/>
  <c r="AU182" i="10"/>
  <c r="AR182" i="10"/>
  <c r="AP182" i="10"/>
  <c r="AN182" i="10"/>
  <c r="E182" i="10"/>
  <c r="AU181" i="10"/>
  <c r="AR181" i="10" s="1"/>
  <c r="E181" i="10" s="1"/>
  <c r="AP181" i="10"/>
  <c r="AN181" i="10"/>
  <c r="E180" i="10"/>
  <c r="E179" i="10"/>
  <c r="P178" i="10"/>
  <c r="E178" i="10"/>
  <c r="AU177" i="10"/>
  <c r="AR177" i="10"/>
  <c r="E177" i="10" s="1"/>
  <c r="AP177" i="10"/>
  <c r="AU176" i="10"/>
  <c r="AR176" i="10"/>
  <c r="AP176" i="10"/>
  <c r="AN176" i="10"/>
  <c r="E176" i="10"/>
  <c r="E175" i="10"/>
  <c r="E174" i="10"/>
  <c r="E173" i="10"/>
  <c r="AU172" i="10"/>
  <c r="AR172" i="10" s="1"/>
  <c r="E172" i="10" s="1"/>
  <c r="AP172" i="10"/>
  <c r="AU171" i="10"/>
  <c r="AR171" i="10" s="1"/>
  <c r="E171" i="10" s="1"/>
  <c r="AP171" i="10"/>
  <c r="AN171" i="10" s="1"/>
  <c r="E170" i="10"/>
  <c r="E169" i="10"/>
  <c r="E168" i="10"/>
  <c r="E167" i="10"/>
  <c r="E166" i="10"/>
  <c r="E165" i="10"/>
  <c r="E164" i="10"/>
  <c r="E163" i="10"/>
  <c r="E162" i="10"/>
  <c r="E161" i="10"/>
  <c r="E160" i="10"/>
  <c r="Q159" i="10"/>
  <c r="E159" i="10"/>
  <c r="Q158" i="10"/>
  <c r="E158" i="10"/>
  <c r="Q157" i="10"/>
  <c r="E157" i="10"/>
  <c r="Q156" i="10"/>
  <c r="E156" i="10"/>
  <c r="P155" i="10"/>
  <c r="M155" i="10"/>
  <c r="E155" i="10"/>
  <c r="W154" i="10"/>
  <c r="S154" i="10"/>
  <c r="Q154" i="10"/>
  <c r="O154" i="10"/>
  <c r="M154" i="10"/>
  <c r="E154" i="10"/>
  <c r="Q153" i="10"/>
  <c r="E153" i="10"/>
  <c r="AR152" i="10"/>
  <c r="E152" i="10" s="1"/>
  <c r="AP152" i="10"/>
  <c r="E151" i="10"/>
  <c r="E150" i="10"/>
  <c r="E149" i="10"/>
  <c r="E148" i="10"/>
  <c r="E147" i="10"/>
  <c r="E146" i="10"/>
  <c r="E145" i="10"/>
  <c r="AR144" i="10"/>
  <c r="AP144" i="10"/>
  <c r="AN144" i="10"/>
  <c r="E144" i="10"/>
  <c r="E143" i="10"/>
  <c r="AR142" i="10"/>
  <c r="AN142" i="10" s="1"/>
  <c r="AP142" i="10"/>
  <c r="AR140" i="10"/>
  <c r="AP140" i="10"/>
  <c r="AN140" i="10" s="1"/>
  <c r="AR137" i="10"/>
  <c r="AN137" i="10" s="1"/>
  <c r="AP137" i="10"/>
  <c r="AR135" i="10"/>
  <c r="AN135" i="10" s="1"/>
  <c r="AP135" i="10"/>
  <c r="E133" i="10"/>
  <c r="E132" i="10"/>
  <c r="AR131" i="10"/>
  <c r="AP131" i="10"/>
  <c r="AN131" i="10"/>
  <c r="E131" i="10"/>
  <c r="E130" i="10"/>
  <c r="E129" i="10"/>
  <c r="E128" i="10"/>
  <c r="E127" i="10"/>
  <c r="AU126" i="10"/>
  <c r="AR126" i="10"/>
  <c r="E126" i="10" s="1"/>
  <c r="AP126" i="10"/>
  <c r="AN126" i="10" s="1"/>
  <c r="E125" i="10"/>
  <c r="E124" i="10"/>
  <c r="E123" i="10"/>
  <c r="I122" i="10"/>
  <c r="E122" i="10"/>
  <c r="I121" i="10"/>
  <c r="E121" i="10"/>
  <c r="I120" i="10"/>
  <c r="E120" i="10"/>
  <c r="I119" i="10"/>
  <c r="E119" i="10"/>
  <c r="I118" i="10"/>
  <c r="E118" i="10"/>
  <c r="I117" i="10"/>
  <c r="E117" i="10"/>
  <c r="I116" i="10"/>
  <c r="E116" i="10"/>
  <c r="E115" i="10"/>
  <c r="E114" i="10"/>
  <c r="AU113" i="10"/>
  <c r="AR113" i="10"/>
  <c r="E113" i="10" s="1"/>
  <c r="AP113" i="10"/>
  <c r="E112" i="10"/>
  <c r="AU111" i="10"/>
  <c r="AR111" i="10"/>
  <c r="E111" i="10" s="1"/>
  <c r="AP111" i="10"/>
  <c r="AN111" i="10" s="1"/>
  <c r="AU110" i="10"/>
  <c r="AR110" i="10" s="1"/>
  <c r="E110" i="10" s="1"/>
  <c r="AP110" i="10"/>
  <c r="E109" i="10"/>
  <c r="E108" i="10"/>
  <c r="E106" i="10"/>
  <c r="E105" i="10"/>
  <c r="E104" i="10"/>
  <c r="E103" i="10"/>
  <c r="AR102" i="10"/>
  <c r="E102" i="10" s="1"/>
  <c r="AP102" i="10"/>
  <c r="AN102" i="10" s="1"/>
  <c r="E101" i="10"/>
  <c r="E100" i="10"/>
  <c r="E99" i="10"/>
  <c r="AR96" i="10"/>
  <c r="AP96" i="10"/>
  <c r="AN96" i="10"/>
  <c r="E95" i="10"/>
  <c r="E94" i="10"/>
  <c r="AR93" i="10"/>
  <c r="AP93" i="10"/>
  <c r="AN93" i="10" s="1"/>
  <c r="E93" i="10"/>
  <c r="E92" i="10"/>
  <c r="E91" i="10"/>
  <c r="E90" i="10"/>
  <c r="AU89" i="10"/>
  <c r="AR89" i="10"/>
  <c r="AP89" i="10"/>
  <c r="AU88" i="10"/>
  <c r="AR88" i="10" s="1"/>
  <c r="AP88" i="10"/>
  <c r="AU87" i="10"/>
  <c r="AR87" i="10"/>
  <c r="AP87" i="10"/>
  <c r="AN87" i="10"/>
  <c r="E87" i="10"/>
  <c r="E86" i="10"/>
  <c r="E85" i="10"/>
  <c r="E84" i="10"/>
  <c r="E83" i="10"/>
  <c r="AU82" i="10"/>
  <c r="AR82" i="10"/>
  <c r="E82" i="10" s="1"/>
  <c r="AP82" i="10"/>
  <c r="AN82" i="10" s="1"/>
  <c r="E81" i="10"/>
  <c r="E80" i="10"/>
  <c r="E79" i="10"/>
  <c r="E78" i="10"/>
  <c r="E77" i="10"/>
  <c r="E76" i="10"/>
  <c r="AR75" i="10"/>
  <c r="AN75" i="10" s="1"/>
  <c r="AP75" i="10"/>
  <c r="AR74" i="10"/>
  <c r="AP74" i="10"/>
  <c r="AN74" i="10"/>
  <c r="E74" i="10"/>
  <c r="E73" i="10"/>
  <c r="E72" i="10"/>
  <c r="E71" i="10"/>
  <c r="E70" i="10"/>
  <c r="AR69" i="10"/>
  <c r="AN69" i="10" s="1"/>
  <c r="AP69" i="10"/>
  <c r="AR68" i="10"/>
  <c r="AP68" i="10"/>
  <c r="AN68" i="10"/>
  <c r="E68" i="10"/>
  <c r="E67" i="10"/>
  <c r="E66" i="10"/>
  <c r="E65" i="10"/>
  <c r="E64" i="10"/>
  <c r="E63" i="10"/>
  <c r="E62" i="10"/>
  <c r="E61" i="10"/>
  <c r="E60" i="10"/>
  <c r="E59" i="10"/>
  <c r="E58" i="10"/>
  <c r="E57" i="10"/>
  <c r="AU56" i="10"/>
  <c r="AR56" i="10" s="1"/>
  <c r="AP56" i="10"/>
  <c r="AN56" i="10" s="1"/>
  <c r="E56" i="10"/>
  <c r="E55" i="10"/>
  <c r="E54" i="10"/>
  <c r="E53" i="10"/>
  <c r="AU52" i="10"/>
  <c r="AR52" i="10" s="1"/>
  <c r="AN52" i="10" s="1"/>
  <c r="AP52" i="10"/>
  <c r="Z52" i="10"/>
  <c r="AE52" i="10" s="1"/>
  <c r="E52" i="10"/>
  <c r="Z51" i="10"/>
  <c r="E51" i="10"/>
  <c r="E50" i="10"/>
  <c r="E49" i="10"/>
  <c r="E48" i="10"/>
  <c r="E47" i="10"/>
  <c r="E46" i="10"/>
  <c r="E45" i="10"/>
  <c r="E44" i="10"/>
  <c r="E43" i="10"/>
  <c r="E42" i="10"/>
  <c r="E41" i="10"/>
  <c r="AU40" i="10"/>
  <c r="AR40" i="10" s="1"/>
  <c r="AP40" i="10"/>
  <c r="E39" i="10"/>
  <c r="E38" i="10"/>
  <c r="E37" i="10"/>
  <c r="E36" i="10"/>
  <c r="AU35" i="10"/>
  <c r="AR35" i="10" s="1"/>
  <c r="E35" i="10" s="1"/>
  <c r="AP35" i="10"/>
  <c r="AN35" i="10"/>
  <c r="E34" i="10"/>
  <c r="AU33" i="10"/>
  <c r="E33" i="10"/>
  <c r="E32" i="10"/>
  <c r="Z31" i="10"/>
  <c r="R31" i="10"/>
  <c r="L31" i="10"/>
  <c r="E31" i="10"/>
  <c r="Z30" i="10"/>
  <c r="R30" i="10"/>
  <c r="L30" i="10"/>
  <c r="E30" i="10"/>
  <c r="AU29" i="10"/>
  <c r="AR29" i="10"/>
  <c r="AP29" i="10"/>
  <c r="AN29" i="10" s="1"/>
  <c r="Z29" i="10"/>
  <c r="R29" i="10"/>
  <c r="L29" i="10"/>
  <c r="F29" i="10"/>
  <c r="E29" i="10"/>
  <c r="E28" i="10"/>
  <c r="E27" i="10"/>
  <c r="AB26" i="10"/>
  <c r="Z26" i="10"/>
  <c r="X26" i="10"/>
  <c r="R26" i="10"/>
  <c r="L26" i="10"/>
  <c r="E26" i="10"/>
  <c r="AB25" i="10"/>
  <c r="Z25" i="10"/>
  <c r="X25" i="10"/>
  <c r="R25" i="10"/>
  <c r="L25" i="10"/>
  <c r="E25" i="10"/>
  <c r="AU24" i="10"/>
  <c r="AR24" i="10"/>
  <c r="AP24" i="10"/>
  <c r="AN24" i="10"/>
  <c r="AB24" i="10"/>
  <c r="Z24" i="10"/>
  <c r="X24" i="10"/>
  <c r="R24" i="10"/>
  <c r="L24" i="10"/>
  <c r="F24" i="10"/>
  <c r="E24" i="10"/>
  <c r="E23" i="10"/>
  <c r="E22" i="10"/>
  <c r="Y21" i="10"/>
  <c r="R21" i="10"/>
  <c r="L21" i="10"/>
  <c r="E21" i="10"/>
  <c r="Y20" i="10"/>
  <c r="R20" i="10"/>
  <c r="L20" i="10"/>
  <c r="E20" i="10"/>
  <c r="AU19" i="10"/>
  <c r="AR19" i="10"/>
  <c r="E19" i="10" s="1"/>
  <c r="AP19" i="10"/>
  <c r="Y19" i="10"/>
  <c r="R19" i="10"/>
  <c r="L19" i="10"/>
  <c r="E18" i="10"/>
  <c r="E17" i="10"/>
  <c r="E16" i="10"/>
  <c r="AU15" i="10"/>
  <c r="AR15" i="10" s="1"/>
  <c r="AP15" i="10"/>
  <c r="AN15" i="10" s="1"/>
  <c r="Q15" i="10"/>
  <c r="T15" i="10" s="1"/>
  <c r="N15" i="10"/>
  <c r="F15" i="10"/>
  <c r="E15" i="10"/>
  <c r="AU14" i="10"/>
  <c r="AR14" i="10" s="1"/>
  <c r="E14" i="10" s="1"/>
  <c r="AP14" i="10"/>
  <c r="AN14" i="10" s="1"/>
  <c r="Q14" i="10"/>
  <c r="T14" i="10" s="1"/>
  <c r="N14" i="10"/>
  <c r="F14" i="10"/>
  <c r="E13" i="10"/>
  <c r="E12" i="10"/>
  <c r="E11" i="10"/>
  <c r="AU10" i="10"/>
  <c r="AR10" i="10" s="1"/>
  <c r="E10" i="10" s="1"/>
  <c r="AP10" i="10"/>
  <c r="AN10" i="10" s="1"/>
  <c r="AE10" i="10"/>
  <c r="AC10" i="10"/>
  <c r="Z10" i="10"/>
  <c r="W10" i="10"/>
  <c r="Q10" i="10"/>
  <c r="L10" i="10"/>
  <c r="E9" i="10"/>
  <c r="E8" i="10"/>
  <c r="AR7" i="10"/>
  <c r="E7" i="10" s="1"/>
  <c r="AP7" i="10"/>
  <c r="AN7" i="10" s="1"/>
  <c r="AR6" i="10"/>
  <c r="AP6" i="10"/>
  <c r="AN6" i="10"/>
  <c r="E6" i="10"/>
  <c r="AR5" i="10"/>
  <c r="AN5" i="10" s="1"/>
  <c r="AP5" i="10"/>
  <c r="E5" i="10"/>
  <c r="E4" i="10"/>
  <c r="I469" i="4"/>
  <c r="E469" i="4"/>
  <c r="I468" i="4"/>
  <c r="E468" i="4"/>
  <c r="I467" i="4"/>
  <c r="E467" i="4"/>
  <c r="E466" i="4"/>
  <c r="I465" i="4"/>
  <c r="E465" i="4"/>
  <c r="I464" i="4"/>
  <c r="E464" i="4"/>
  <c r="I463" i="4"/>
  <c r="E463" i="4"/>
  <c r="I462" i="4"/>
  <c r="E462" i="4"/>
  <c r="E461" i="4"/>
  <c r="E460" i="4"/>
  <c r="E459" i="4"/>
  <c r="E458" i="4"/>
  <c r="E457" i="4"/>
  <c r="AP456" i="4"/>
  <c r="B456" i="4"/>
  <c r="AP455" i="4"/>
  <c r="B455" i="4"/>
  <c r="AP454" i="4"/>
  <c r="B454" i="4"/>
  <c r="AP453" i="4"/>
  <c r="B453" i="4"/>
  <c r="AP452" i="4"/>
  <c r="B452" i="4"/>
  <c r="AP451" i="4"/>
  <c r="B451" i="4"/>
  <c r="AP450" i="4"/>
  <c r="B450" i="4"/>
  <c r="AP449" i="4"/>
  <c r="B449" i="4"/>
  <c r="E448" i="4"/>
  <c r="E447" i="4"/>
  <c r="E446" i="4"/>
  <c r="E445" i="4"/>
  <c r="E444" i="4"/>
  <c r="E443" i="4"/>
  <c r="AP442" i="4"/>
  <c r="B442" i="4"/>
  <c r="AP441" i="4"/>
  <c r="B441" i="4"/>
  <c r="AP440" i="4"/>
  <c r="B440" i="4"/>
  <c r="E439" i="4"/>
  <c r="E438" i="4"/>
  <c r="E437" i="4"/>
  <c r="AP436" i="4"/>
  <c r="B436" i="4"/>
  <c r="E435" i="4"/>
  <c r="E434" i="4"/>
  <c r="E433" i="4"/>
  <c r="E432" i="4"/>
  <c r="AP431" i="4"/>
  <c r="B431" i="4"/>
  <c r="AP430" i="4"/>
  <c r="B430" i="4"/>
  <c r="E429" i="4"/>
  <c r="E428" i="4"/>
  <c r="E427" i="4"/>
  <c r="V426" i="4"/>
  <c r="P426" i="4"/>
  <c r="E426" i="4"/>
  <c r="P425" i="4"/>
  <c r="E425" i="4"/>
  <c r="V424" i="4"/>
  <c r="P424" i="4"/>
  <c r="E424" i="4"/>
  <c r="P423" i="4"/>
  <c r="E423" i="4"/>
  <c r="AP422" i="4"/>
  <c r="B422" i="4"/>
  <c r="E421" i="4"/>
  <c r="V420" i="4"/>
  <c r="P420" i="4"/>
  <c r="E420" i="4"/>
  <c r="P419" i="4"/>
  <c r="E419" i="4"/>
  <c r="V418" i="4"/>
  <c r="P418" i="4"/>
  <c r="E418" i="4"/>
  <c r="P417" i="4"/>
  <c r="E417" i="4"/>
  <c r="AP416" i="4"/>
  <c r="V416" i="4"/>
  <c r="P416" i="4"/>
  <c r="AP415" i="4"/>
  <c r="P415" i="4"/>
  <c r="AP414" i="4"/>
  <c r="B414" i="4"/>
  <c r="E413" i="4"/>
  <c r="E412" i="4"/>
  <c r="E411" i="4"/>
  <c r="E410" i="4"/>
  <c r="E409" i="4"/>
  <c r="I408" i="4"/>
  <c r="E408" i="4"/>
  <c r="E407" i="4"/>
  <c r="I406" i="4"/>
  <c r="E406" i="4"/>
  <c r="E405" i="4"/>
  <c r="E404" i="4"/>
  <c r="E403" i="4"/>
  <c r="E402" i="4"/>
  <c r="E401" i="4"/>
  <c r="E400" i="4"/>
  <c r="E399" i="4"/>
  <c r="E398" i="4"/>
  <c r="E397" i="4"/>
  <c r="E396" i="4"/>
  <c r="E395" i="4"/>
  <c r="E394" i="4"/>
  <c r="E393" i="4"/>
  <c r="E392" i="4"/>
  <c r="E391" i="4"/>
  <c r="E390" i="4"/>
  <c r="E389" i="4"/>
  <c r="E388" i="4"/>
  <c r="E387" i="4"/>
  <c r="AP386" i="4"/>
  <c r="B386" i="4"/>
  <c r="E385" i="4"/>
  <c r="AP384" i="4"/>
  <c r="B384" i="4"/>
  <c r="E383" i="4"/>
  <c r="E382" i="4"/>
  <c r="E381" i="4"/>
  <c r="E380" i="4"/>
  <c r="E379" i="4"/>
  <c r="E378" i="4"/>
  <c r="E377" i="4"/>
  <c r="E376" i="4"/>
  <c r="E375" i="4"/>
  <c r="E374" i="4"/>
  <c r="E373" i="4"/>
  <c r="E372" i="4"/>
  <c r="E371" i="4"/>
  <c r="E370" i="4"/>
  <c r="E369" i="4"/>
  <c r="E368" i="4"/>
  <c r="E367" i="4"/>
  <c r="AP366" i="4"/>
  <c r="B366" i="4"/>
  <c r="E365" i="4"/>
  <c r="E364" i="4"/>
  <c r="E363" i="4"/>
  <c r="E362" i="4"/>
  <c r="AP361" i="4"/>
  <c r="B361" i="4"/>
  <c r="E360" i="4"/>
  <c r="E359" i="4"/>
  <c r="E358" i="4"/>
  <c r="E357" i="4"/>
  <c r="AP356" i="4"/>
  <c r="B356" i="4"/>
  <c r="E355" i="4"/>
  <c r="E354" i="4"/>
  <c r="E353" i="4"/>
  <c r="E352" i="4"/>
  <c r="I351" i="4"/>
  <c r="E351" i="4"/>
  <c r="E350" i="4"/>
  <c r="E349" i="4"/>
  <c r="I348" i="4"/>
  <c r="E348" i="4"/>
  <c r="I347" i="4"/>
  <c r="E347" i="4"/>
  <c r="E346" i="4"/>
  <c r="I345" i="4"/>
  <c r="E345" i="4"/>
  <c r="I344" i="4"/>
  <c r="E344" i="4"/>
  <c r="I343" i="4"/>
  <c r="E343" i="4"/>
  <c r="I342" i="4"/>
  <c r="E342" i="4"/>
  <c r="I341" i="4"/>
  <c r="E341" i="4"/>
  <c r="I340" i="4"/>
  <c r="E340" i="4"/>
  <c r="AP339" i="4"/>
  <c r="B339" i="4"/>
  <c r="E338" i="4"/>
  <c r="E337" i="4"/>
  <c r="E336" i="4"/>
  <c r="E335" i="4"/>
  <c r="AP334" i="4"/>
  <c r="B334" i="4"/>
  <c r="E333" i="4"/>
  <c r="E332" i="4"/>
  <c r="E331" i="4"/>
  <c r="E330" i="4"/>
  <c r="E329" i="4"/>
  <c r="AP328" i="4"/>
  <c r="B328" i="4"/>
  <c r="E327" i="4"/>
  <c r="E326" i="4"/>
  <c r="E325" i="4"/>
  <c r="E324" i="4"/>
  <c r="E323" i="4"/>
  <c r="AP322" i="4"/>
  <c r="B322" i="4"/>
  <c r="E321" i="4"/>
  <c r="E320" i="4"/>
  <c r="E319" i="4"/>
  <c r="E318" i="4"/>
  <c r="E317" i="4"/>
  <c r="AP316" i="4"/>
  <c r="B316" i="4"/>
  <c r="E315" i="4"/>
  <c r="E314" i="4"/>
  <c r="E313" i="4"/>
  <c r="E312" i="4"/>
  <c r="E311" i="4"/>
  <c r="AP310" i="4"/>
  <c r="B310" i="4"/>
  <c r="E309" i="4"/>
  <c r="E308" i="4"/>
  <c r="E307" i="4"/>
  <c r="E306" i="4"/>
  <c r="E305" i="4"/>
  <c r="E304" i="4"/>
  <c r="E303" i="4"/>
  <c r="AP302" i="4"/>
  <c r="B302" i="4"/>
  <c r="E301" i="4"/>
  <c r="E300" i="4"/>
  <c r="E299" i="4"/>
  <c r="N298" i="4"/>
  <c r="E298" i="4"/>
  <c r="P297" i="4"/>
  <c r="E297" i="4"/>
  <c r="P296" i="4"/>
  <c r="E296" i="4"/>
  <c r="AP295" i="4"/>
  <c r="B295" i="4"/>
  <c r="P294" i="4"/>
  <c r="E294" i="4"/>
  <c r="AP293" i="4"/>
  <c r="P293" i="4"/>
  <c r="B293" i="4"/>
  <c r="AP292" i="4"/>
  <c r="B292" i="4"/>
  <c r="AP291" i="4"/>
  <c r="T291" i="4"/>
  <c r="N291" i="4"/>
  <c r="B291" i="4"/>
  <c r="U290" i="4"/>
  <c r="R290" i="4"/>
  <c r="E290" i="4"/>
  <c r="O289" i="4"/>
  <c r="E289" i="4"/>
  <c r="E288" i="4"/>
  <c r="E287" i="4"/>
  <c r="E286" i="4"/>
  <c r="E285" i="4"/>
  <c r="E284" i="4"/>
  <c r="AP283" i="4"/>
  <c r="B283" i="4"/>
  <c r="E282" i="4"/>
  <c r="E281" i="4"/>
  <c r="E280" i="4"/>
  <c r="E279" i="4"/>
  <c r="E278" i="4"/>
  <c r="E277" i="4"/>
  <c r="E276" i="4"/>
  <c r="AP275" i="4"/>
  <c r="B275" i="4"/>
  <c r="AP274" i="4"/>
  <c r="B274" i="4"/>
  <c r="E273" i="4"/>
  <c r="T272" i="4"/>
  <c r="R272" i="4"/>
  <c r="P272" i="4"/>
  <c r="N272" i="4"/>
  <c r="E272" i="4"/>
  <c r="T271" i="4"/>
  <c r="R271" i="4"/>
  <c r="P271" i="4"/>
  <c r="N271" i="4"/>
  <c r="E271" i="4"/>
  <c r="T270" i="4"/>
  <c r="R270" i="4"/>
  <c r="P270" i="4"/>
  <c r="N270" i="4"/>
  <c r="E270" i="4"/>
  <c r="E269" i="4"/>
  <c r="E268" i="4"/>
  <c r="E267" i="4"/>
  <c r="E266" i="4"/>
  <c r="AP265" i="4"/>
  <c r="B265" i="4"/>
  <c r="AP264" i="4"/>
  <c r="B264" i="4"/>
  <c r="AP263" i="4"/>
  <c r="B263" i="4"/>
  <c r="E262" i="4"/>
  <c r="AP261" i="4"/>
  <c r="B261" i="4"/>
  <c r="E260" i="4"/>
  <c r="AP259" i="4"/>
  <c r="B259" i="4"/>
  <c r="AP258" i="4"/>
  <c r="B258" i="4"/>
  <c r="E257" i="4"/>
  <c r="E256" i="4"/>
  <c r="P255" i="4"/>
  <c r="E255" i="4"/>
  <c r="AP254" i="4"/>
  <c r="B254" i="4"/>
  <c r="AP253" i="4"/>
  <c r="B253" i="4"/>
  <c r="E252" i="4"/>
  <c r="E251" i="4"/>
  <c r="E250" i="4"/>
  <c r="AP249" i="4"/>
  <c r="B249" i="4"/>
  <c r="E248" i="4"/>
  <c r="E247" i="4"/>
  <c r="AP246" i="4"/>
  <c r="B246" i="4"/>
  <c r="E245" i="4"/>
  <c r="AP244" i="4"/>
  <c r="B244" i="4"/>
  <c r="AP243" i="4"/>
  <c r="B243" i="4"/>
  <c r="AP242" i="4"/>
  <c r="B242" i="4"/>
  <c r="E241" i="4"/>
  <c r="E240" i="4"/>
  <c r="E239" i="4"/>
  <c r="E238" i="4"/>
  <c r="AP237" i="4"/>
  <c r="B237" i="4"/>
  <c r="AP236" i="4"/>
  <c r="B236" i="4"/>
  <c r="E235" i="4"/>
  <c r="E234" i="4"/>
  <c r="E233" i="4"/>
  <c r="E232" i="4"/>
  <c r="E231" i="4"/>
  <c r="E230" i="4"/>
  <c r="E229" i="4"/>
  <c r="E228" i="4"/>
  <c r="E227" i="4"/>
  <c r="E226" i="4"/>
  <c r="E225" i="4"/>
  <c r="Q224" i="4"/>
  <c r="E224" i="4"/>
  <c r="Q223" i="4"/>
  <c r="E223" i="4"/>
  <c r="Q222" i="4"/>
  <c r="E222" i="4"/>
  <c r="Q221" i="4"/>
  <c r="E221" i="4"/>
  <c r="P220" i="4"/>
  <c r="M220" i="4"/>
  <c r="E220" i="4"/>
  <c r="W219" i="4"/>
  <c r="S219" i="4"/>
  <c r="Q219" i="4"/>
  <c r="O219" i="4"/>
  <c r="M219" i="4"/>
  <c r="E219" i="4"/>
  <c r="Q218" i="4"/>
  <c r="E218" i="4"/>
  <c r="AP217" i="4"/>
  <c r="B217" i="4"/>
  <c r="E216" i="4"/>
  <c r="E215" i="4"/>
  <c r="E214" i="4"/>
  <c r="E213" i="4"/>
  <c r="E212" i="4"/>
  <c r="AP211" i="4"/>
  <c r="B211" i="4"/>
  <c r="AP210" i="4"/>
  <c r="B210" i="4"/>
  <c r="AP209" i="4"/>
  <c r="B209" i="4"/>
  <c r="AP208" i="4"/>
  <c r="B208" i="4"/>
  <c r="AP207" i="4"/>
  <c r="B207" i="4"/>
  <c r="AP206" i="4"/>
  <c r="B206" i="4"/>
  <c r="AP205" i="4"/>
  <c r="B205" i="4"/>
  <c r="AP204" i="4"/>
  <c r="B204" i="4"/>
  <c r="E203" i="4"/>
  <c r="E202" i="4"/>
  <c r="K201" i="4"/>
  <c r="G201" i="4"/>
  <c r="E201" i="4"/>
  <c r="T200" i="4"/>
  <c r="M200" i="4"/>
  <c r="G200" i="4"/>
  <c r="E200" i="4"/>
  <c r="E199" i="4"/>
  <c r="H198" i="4"/>
  <c r="E198" i="4"/>
  <c r="E197" i="4"/>
  <c r="R196" i="4"/>
  <c r="O196" i="4"/>
  <c r="L196" i="4"/>
  <c r="H196" i="4"/>
  <c r="E196" i="4"/>
  <c r="E195" i="4"/>
  <c r="T194" i="4"/>
  <c r="M194" i="4"/>
  <c r="G194" i="4"/>
  <c r="E194" i="4"/>
  <c r="E193" i="4"/>
  <c r="E192" i="4"/>
  <c r="AP191" i="4"/>
  <c r="B191" i="4"/>
  <c r="E190" i="4"/>
  <c r="AP189" i="4"/>
  <c r="B188" i="4"/>
  <c r="E187" i="4"/>
  <c r="E186" i="4"/>
  <c r="I185" i="4"/>
  <c r="E185" i="4"/>
  <c r="I184" i="4"/>
  <c r="E184" i="4"/>
  <c r="I183" i="4"/>
  <c r="E183" i="4"/>
  <c r="I182" i="4"/>
  <c r="E182" i="4"/>
  <c r="I181" i="4"/>
  <c r="E181" i="4"/>
  <c r="I180" i="4"/>
  <c r="E180" i="4"/>
  <c r="I179" i="4"/>
  <c r="E179" i="4"/>
  <c r="I178" i="4"/>
  <c r="E178" i="4"/>
  <c r="I177" i="4"/>
  <c r="E177" i="4"/>
  <c r="E176" i="4"/>
  <c r="E175" i="4"/>
  <c r="AP174" i="4"/>
  <c r="B174" i="4"/>
  <c r="AP173" i="4"/>
  <c r="B173" i="4"/>
  <c r="AP172" i="4"/>
  <c r="B172" i="4"/>
  <c r="E171" i="4"/>
  <c r="AP170" i="4"/>
  <c r="B170" i="4"/>
  <c r="E169" i="4"/>
  <c r="E168" i="4"/>
  <c r="E167" i="4"/>
  <c r="E166" i="4"/>
  <c r="I165" i="4"/>
  <c r="E165" i="4"/>
  <c r="I164" i="4"/>
  <c r="E164" i="4"/>
  <c r="I163" i="4"/>
  <c r="E163" i="4"/>
  <c r="I162" i="4"/>
  <c r="E162" i="4"/>
  <c r="I161" i="4"/>
  <c r="E161" i="4"/>
  <c r="I160" i="4"/>
  <c r="E160" i="4"/>
  <c r="I159" i="4"/>
  <c r="E159" i="4"/>
  <c r="E158" i="4"/>
  <c r="E157" i="4"/>
  <c r="AP156" i="4"/>
  <c r="B156" i="4"/>
  <c r="E155" i="4"/>
  <c r="AP154" i="4"/>
  <c r="B154" i="4"/>
  <c r="AP153" i="4"/>
  <c r="B153" i="4"/>
  <c r="E152" i="4"/>
  <c r="E151" i="4"/>
  <c r="E150" i="4"/>
  <c r="E149" i="4"/>
  <c r="AP148" i="4"/>
  <c r="B148" i="4"/>
  <c r="AP147" i="4"/>
  <c r="B147" i="4"/>
  <c r="AP146" i="4"/>
  <c r="B146" i="4"/>
  <c r="E145" i="4"/>
  <c r="E144" i="4"/>
  <c r="E143" i="4"/>
  <c r="AP142" i="4"/>
  <c r="B142" i="4"/>
  <c r="E141" i="4"/>
  <c r="E140" i="4"/>
  <c r="AP139" i="4"/>
  <c r="B139" i="4"/>
  <c r="E138" i="4"/>
  <c r="E137" i="4"/>
  <c r="E136" i="4"/>
  <c r="AP135" i="4"/>
  <c r="B135" i="4"/>
  <c r="AP134" i="4"/>
  <c r="B134" i="4"/>
  <c r="AP133" i="4"/>
  <c r="B133" i="4"/>
  <c r="E132" i="4"/>
  <c r="P131" i="4"/>
  <c r="H131" i="4"/>
  <c r="E131" i="4"/>
  <c r="P130" i="4"/>
  <c r="H130" i="4"/>
  <c r="E130" i="4"/>
  <c r="P129" i="4"/>
  <c r="H129" i="4"/>
  <c r="E129" i="4"/>
  <c r="E128" i="4"/>
  <c r="AP127" i="4"/>
  <c r="B127" i="4"/>
  <c r="E126" i="4"/>
  <c r="AP125" i="4"/>
  <c r="A125" i="4"/>
  <c r="AP124" i="4"/>
  <c r="A124" i="4"/>
  <c r="AP123" i="4"/>
  <c r="A123" i="4"/>
  <c r="E122" i="4"/>
  <c r="AP121" i="4"/>
  <c r="B121" i="4"/>
  <c r="AP120" i="4"/>
  <c r="B120" i="4"/>
  <c r="AP119" i="4"/>
  <c r="B119" i="4"/>
  <c r="AP118" i="4"/>
  <c r="B118" i="4"/>
  <c r="AP117" i="4"/>
  <c r="B117" i="4"/>
  <c r="E116" i="4"/>
  <c r="W115" i="4"/>
  <c r="S115" i="4"/>
  <c r="M115" i="4"/>
  <c r="H115" i="4"/>
  <c r="E115" i="4"/>
  <c r="Y114" i="4"/>
  <c r="S114" i="4"/>
  <c r="M114" i="4"/>
  <c r="H114" i="4"/>
  <c r="E114" i="4"/>
  <c r="Y113" i="4"/>
  <c r="U113" i="4"/>
  <c r="Q113" i="4"/>
  <c r="M113" i="4"/>
  <c r="H113" i="4"/>
  <c r="E113" i="4"/>
  <c r="E112" i="4"/>
  <c r="U111" i="4"/>
  <c r="Q111" i="4"/>
  <c r="E111" i="4"/>
  <c r="E110" i="4"/>
  <c r="E109" i="4"/>
  <c r="AP108" i="4"/>
  <c r="B108" i="4"/>
  <c r="E107" i="4"/>
  <c r="E106" i="4"/>
  <c r="E105" i="4"/>
  <c r="AP104" i="4"/>
  <c r="B104" i="4"/>
  <c r="E103" i="4"/>
  <c r="E102" i="4"/>
  <c r="E101" i="4"/>
  <c r="E100" i="4"/>
  <c r="E99" i="4"/>
  <c r="E98" i="4"/>
  <c r="AR97" i="4"/>
  <c r="AP97" i="4"/>
  <c r="AN97" i="4" s="1"/>
  <c r="E97" i="4"/>
  <c r="AP96" i="4"/>
  <c r="B96" i="4"/>
  <c r="E95" i="4"/>
  <c r="E94" i="4"/>
  <c r="E93" i="4"/>
  <c r="E92" i="4"/>
  <c r="AR91" i="4"/>
  <c r="E91" i="4" s="1"/>
  <c r="AP91" i="4"/>
  <c r="AN91" i="4" s="1"/>
  <c r="AR90" i="4"/>
  <c r="AP90" i="4"/>
  <c r="AN90" i="4"/>
  <c r="E90" i="4"/>
  <c r="E89" i="4"/>
  <c r="E88" i="4"/>
  <c r="E87" i="4"/>
  <c r="E86" i="4"/>
  <c r="E85" i="4"/>
  <c r="E84" i="4"/>
  <c r="E83" i="4"/>
  <c r="E82" i="4"/>
  <c r="E81" i="4"/>
  <c r="E80" i="4"/>
  <c r="E79" i="4"/>
  <c r="AP78" i="4"/>
  <c r="B78" i="4"/>
  <c r="E77" i="4"/>
  <c r="E76" i="4"/>
  <c r="E75" i="4"/>
  <c r="AP74" i="4"/>
  <c r="AE74" i="4"/>
  <c r="Z74" i="4"/>
  <c r="B74" i="4"/>
  <c r="Z73" i="4"/>
  <c r="E73" i="4"/>
  <c r="E72" i="4"/>
  <c r="E71" i="4"/>
  <c r="E70" i="4"/>
  <c r="E69" i="4"/>
  <c r="E68" i="4"/>
  <c r="E67" i="4"/>
  <c r="E66" i="4"/>
  <c r="E65" i="4"/>
  <c r="E64" i="4"/>
  <c r="AP63" i="4"/>
  <c r="B63" i="4"/>
  <c r="AP62" i="4"/>
  <c r="B62" i="4"/>
  <c r="AP61" i="4"/>
  <c r="B61" i="4"/>
  <c r="AP60" i="4"/>
  <c r="B60" i="4"/>
  <c r="AP59" i="4"/>
  <c r="B59" i="4"/>
  <c r="AP58" i="4"/>
  <c r="B58" i="4"/>
  <c r="E57" i="4"/>
  <c r="AP56" i="4"/>
  <c r="B56" i="4"/>
  <c r="AP55" i="4"/>
  <c r="B55" i="4"/>
  <c r="AP54" i="4"/>
  <c r="B54" i="4"/>
  <c r="E53" i="4"/>
  <c r="E52" i="4"/>
  <c r="E51" i="4"/>
  <c r="E50" i="4"/>
  <c r="E49" i="4"/>
  <c r="E48" i="4"/>
  <c r="E47" i="4"/>
  <c r="AP46" i="4"/>
  <c r="B46" i="4"/>
  <c r="E45" i="4"/>
  <c r="AP44" i="4"/>
  <c r="B44" i="4"/>
  <c r="AP43" i="4"/>
  <c r="B43" i="4"/>
  <c r="AP42" i="4"/>
  <c r="B42" i="4"/>
  <c r="AP41" i="4"/>
  <c r="B41" i="4"/>
  <c r="E40" i="4"/>
  <c r="E39" i="4"/>
  <c r="E38" i="4"/>
  <c r="E37" i="4"/>
  <c r="AP36" i="4"/>
  <c r="B36" i="4"/>
  <c r="E35" i="4"/>
  <c r="E34" i="4"/>
  <c r="B34" i="4"/>
  <c r="E33" i="4"/>
  <c r="Z32" i="4"/>
  <c r="R32" i="4"/>
  <c r="L32" i="4"/>
  <c r="E32" i="4"/>
  <c r="Z31" i="4"/>
  <c r="R31" i="4"/>
  <c r="L31" i="4"/>
  <c r="E31" i="4"/>
  <c r="AP30" i="4"/>
  <c r="Z30" i="4"/>
  <c r="R30" i="4"/>
  <c r="L30" i="4"/>
  <c r="F30" i="4"/>
  <c r="B30" i="4"/>
  <c r="E29" i="4"/>
  <c r="E28" i="4"/>
  <c r="AB27" i="4"/>
  <c r="Z27" i="4"/>
  <c r="X27" i="4"/>
  <c r="U27" i="4"/>
  <c r="R27" i="4"/>
  <c r="L27" i="4"/>
  <c r="E27" i="4"/>
  <c r="AB26" i="4"/>
  <c r="Z26" i="4"/>
  <c r="X26" i="4"/>
  <c r="U26" i="4"/>
  <c r="R26" i="4"/>
  <c r="L26" i="4"/>
  <c r="E26" i="4"/>
  <c r="AP25" i="4"/>
  <c r="AB25" i="4"/>
  <c r="Z25" i="4"/>
  <c r="X25" i="4"/>
  <c r="U25" i="4"/>
  <c r="R25" i="4"/>
  <c r="L25" i="4"/>
  <c r="F25" i="4"/>
  <c r="B25" i="4"/>
  <c r="E24" i="4"/>
  <c r="E23" i="4"/>
  <c r="Y22" i="4"/>
  <c r="R22" i="4"/>
  <c r="L22" i="4"/>
  <c r="E22" i="4"/>
  <c r="Y21" i="4"/>
  <c r="R21" i="4"/>
  <c r="L21" i="4"/>
  <c r="E21" i="4"/>
  <c r="AP20" i="4"/>
  <c r="Y20" i="4"/>
  <c r="R20" i="4"/>
  <c r="L20" i="4"/>
  <c r="B20" i="4"/>
  <c r="E19" i="4"/>
  <c r="E18" i="4"/>
  <c r="F17" i="4"/>
  <c r="E17" i="4"/>
  <c r="B17" i="4"/>
  <c r="E16" i="4"/>
  <c r="AP15" i="4"/>
  <c r="Q15" i="4"/>
  <c r="N15" i="4"/>
  <c r="T15" i="4" s="1"/>
  <c r="F15" i="4"/>
  <c r="B15" i="4"/>
  <c r="AP14" i="4"/>
  <c r="Q14" i="4"/>
  <c r="N14" i="4"/>
  <c r="T14" i="4" s="1"/>
  <c r="F14" i="4"/>
  <c r="B14" i="4"/>
  <c r="E13" i="4"/>
  <c r="E12" i="4"/>
  <c r="E11" i="4"/>
  <c r="AP10" i="4"/>
  <c r="AE10" i="4"/>
  <c r="AC10" i="4"/>
  <c r="Z10" i="4"/>
  <c r="W10" i="4"/>
  <c r="Q10" i="4"/>
  <c r="L10" i="4"/>
  <c r="B10" i="4"/>
  <c r="E9" i="4"/>
  <c r="E8" i="4"/>
  <c r="AR7" i="4"/>
  <c r="E7" i="4" s="1"/>
  <c r="AP7" i="4"/>
  <c r="AN7" i="4"/>
  <c r="AR6" i="4"/>
  <c r="E6" i="4" s="1"/>
  <c r="AP6" i="4"/>
  <c r="AN6" i="4"/>
  <c r="AR5" i="4"/>
  <c r="E5" i="4" s="1"/>
  <c r="AP5" i="4"/>
  <c r="AN5" i="4" s="1"/>
  <c r="E4" i="4"/>
  <c r="U415" i="6"/>
  <c r="R415" i="6"/>
  <c r="T415" i="6" s="1"/>
  <c r="P415" i="6" s="1"/>
  <c r="B415" i="6"/>
  <c r="U414" i="6"/>
  <c r="R414" i="6"/>
  <c r="T414" i="6" s="1"/>
  <c r="P414" i="6" s="1"/>
  <c r="B414" i="6"/>
  <c r="U413" i="6"/>
  <c r="R413" i="6"/>
  <c r="T413" i="6" s="1"/>
  <c r="P413" i="6" s="1"/>
  <c r="B413" i="6"/>
  <c r="U412" i="6"/>
  <c r="R412" i="6"/>
  <c r="T412" i="6" s="1"/>
  <c r="P412" i="6" s="1"/>
  <c r="B412" i="6"/>
  <c r="U411" i="6"/>
  <c r="R411" i="6"/>
  <c r="T411" i="6" s="1"/>
  <c r="P411" i="6" s="1"/>
  <c r="B411" i="6"/>
  <c r="U410" i="6"/>
  <c r="R410" i="6"/>
  <c r="T410" i="6" s="1"/>
  <c r="P410" i="6" s="1"/>
  <c r="B410" i="6"/>
  <c r="U409" i="6"/>
  <c r="T409" i="6"/>
  <c r="P409" i="6" s="1"/>
  <c r="R409" i="6"/>
  <c r="B409" i="6"/>
  <c r="U408" i="6"/>
  <c r="R408" i="6"/>
  <c r="T408" i="6" s="1"/>
  <c r="P408" i="6" s="1"/>
  <c r="B408" i="6"/>
  <c r="U407" i="6"/>
  <c r="R407" i="6"/>
  <c r="T407" i="6" s="1"/>
  <c r="P407" i="6" s="1"/>
  <c r="B407" i="6"/>
  <c r="U406" i="6"/>
  <c r="R406" i="6"/>
  <c r="T406" i="6" s="1"/>
  <c r="P406" i="6" s="1"/>
  <c r="B406" i="6"/>
  <c r="U405" i="6"/>
  <c r="R405" i="6"/>
  <c r="T405" i="6" s="1"/>
  <c r="P405" i="6" s="1"/>
  <c r="B405" i="6"/>
  <c r="U404" i="6"/>
  <c r="R404" i="6"/>
  <c r="T404" i="6" s="1"/>
  <c r="P404" i="6" s="1"/>
  <c r="B404" i="6"/>
  <c r="U403" i="6"/>
  <c r="R403" i="6"/>
  <c r="T403" i="6" s="1"/>
  <c r="P403" i="6" s="1"/>
  <c r="B403" i="6"/>
  <c r="U402" i="6"/>
  <c r="R402" i="6"/>
  <c r="T402" i="6" s="1"/>
  <c r="P402" i="6" s="1"/>
  <c r="B402" i="6"/>
  <c r="U401" i="6"/>
  <c r="R401" i="6"/>
  <c r="T401" i="6" s="1"/>
  <c r="P401" i="6" s="1"/>
  <c r="B401" i="6"/>
  <c r="U400" i="6"/>
  <c r="R400" i="6"/>
  <c r="T400" i="6" s="1"/>
  <c r="P400" i="6" s="1"/>
  <c r="B400" i="6"/>
  <c r="U399" i="6"/>
  <c r="R399" i="6"/>
  <c r="T399" i="6" s="1"/>
  <c r="P399" i="6" s="1"/>
  <c r="B399" i="6"/>
  <c r="U398" i="6"/>
  <c r="R398" i="6"/>
  <c r="T398" i="6" s="1"/>
  <c r="P398" i="6" s="1"/>
  <c r="B398" i="6"/>
  <c r="U397" i="6"/>
  <c r="R397" i="6"/>
  <c r="T397" i="6" s="1"/>
  <c r="P397" i="6"/>
  <c r="B397" i="6"/>
  <c r="U396" i="6"/>
  <c r="R396" i="6"/>
  <c r="T396" i="6" s="1"/>
  <c r="P396" i="6" s="1"/>
  <c r="B396" i="6"/>
  <c r="U395" i="6"/>
  <c r="T395" i="6"/>
  <c r="P395" i="6" s="1"/>
  <c r="R395" i="6"/>
  <c r="B395" i="6"/>
  <c r="U394" i="6"/>
  <c r="R394" i="6"/>
  <c r="T394" i="6" s="1"/>
  <c r="P394" i="6" s="1"/>
  <c r="B394" i="6"/>
  <c r="U393" i="6"/>
  <c r="R393" i="6"/>
  <c r="T393" i="6" s="1"/>
  <c r="P393" i="6" s="1"/>
  <c r="B393" i="6"/>
  <c r="U392" i="6"/>
  <c r="T392" i="6"/>
  <c r="R392" i="6"/>
  <c r="P392" i="6"/>
  <c r="B392" i="6"/>
  <c r="U391" i="6"/>
  <c r="R391" i="6"/>
  <c r="T391" i="6" s="1"/>
  <c r="P391" i="6" s="1"/>
  <c r="B391" i="6"/>
  <c r="U390" i="6"/>
  <c r="R390" i="6"/>
  <c r="T390" i="6" s="1"/>
  <c r="P390" i="6" s="1"/>
  <c r="B390" i="6"/>
  <c r="U389" i="6"/>
  <c r="R389" i="6"/>
  <c r="T389" i="6" s="1"/>
  <c r="P389" i="6" s="1"/>
  <c r="B389" i="6"/>
  <c r="U388" i="6"/>
  <c r="R388" i="6"/>
  <c r="T388" i="6" s="1"/>
  <c r="P388" i="6" s="1"/>
  <c r="B388" i="6"/>
  <c r="U387" i="6"/>
  <c r="R387" i="6"/>
  <c r="T387" i="6" s="1"/>
  <c r="P387" i="6" s="1"/>
  <c r="B387" i="6"/>
  <c r="U386" i="6"/>
  <c r="R386" i="6"/>
  <c r="T386" i="6" s="1"/>
  <c r="P386" i="6" s="1"/>
  <c r="B386" i="6"/>
  <c r="U385" i="6"/>
  <c r="R385" i="6"/>
  <c r="T385" i="6" s="1"/>
  <c r="P385" i="6" s="1"/>
  <c r="B385" i="6"/>
  <c r="U384" i="6"/>
  <c r="R384" i="6"/>
  <c r="T384" i="6" s="1"/>
  <c r="P384" i="6"/>
  <c r="B384" i="6"/>
  <c r="U383" i="6"/>
  <c r="R383" i="6"/>
  <c r="T383" i="6" s="1"/>
  <c r="P383" i="6" s="1"/>
  <c r="B383" i="6"/>
  <c r="U382" i="6"/>
  <c r="R382" i="6"/>
  <c r="T382" i="6" s="1"/>
  <c r="P382" i="6" s="1"/>
  <c r="B382" i="6"/>
  <c r="U381" i="6"/>
  <c r="R381" i="6"/>
  <c r="T381" i="6" s="1"/>
  <c r="P381" i="6" s="1"/>
  <c r="B381" i="6"/>
  <c r="U380" i="6"/>
  <c r="R380" i="6"/>
  <c r="T380" i="6" s="1"/>
  <c r="P380" i="6" s="1"/>
  <c r="B380" i="6"/>
  <c r="U379" i="6"/>
  <c r="R379" i="6"/>
  <c r="T379" i="6" s="1"/>
  <c r="P379" i="6" s="1"/>
  <c r="B379" i="6"/>
  <c r="U378" i="6"/>
  <c r="R378" i="6"/>
  <c r="T378" i="6" s="1"/>
  <c r="P378" i="6" s="1"/>
  <c r="B378" i="6"/>
  <c r="U377" i="6"/>
  <c r="R377" i="6"/>
  <c r="T377" i="6" s="1"/>
  <c r="P377" i="6" s="1"/>
  <c r="B377" i="6"/>
  <c r="U376" i="6"/>
  <c r="R376" i="6"/>
  <c r="T376" i="6" s="1"/>
  <c r="P376" i="6" s="1"/>
  <c r="B376" i="6"/>
  <c r="U375" i="6"/>
  <c r="R375" i="6"/>
  <c r="T375" i="6" s="1"/>
  <c r="P375" i="6" s="1"/>
  <c r="B375" i="6"/>
  <c r="U374" i="6"/>
  <c r="R374" i="6"/>
  <c r="T374" i="6" s="1"/>
  <c r="P374" i="6" s="1"/>
  <c r="B374" i="6"/>
  <c r="U373" i="6"/>
  <c r="R373" i="6"/>
  <c r="T373" i="6" s="1"/>
  <c r="P373" i="6" s="1"/>
  <c r="B373" i="6"/>
  <c r="U372" i="6"/>
  <c r="R372" i="6"/>
  <c r="T372" i="6" s="1"/>
  <c r="P372" i="6"/>
  <c r="B372" i="6"/>
  <c r="U371" i="6"/>
  <c r="R371" i="6"/>
  <c r="T371" i="6" s="1"/>
  <c r="P371" i="6" s="1"/>
  <c r="B371" i="6"/>
  <c r="U370" i="6"/>
  <c r="R370" i="6"/>
  <c r="T370" i="6" s="1"/>
  <c r="P370" i="6" s="1"/>
  <c r="B370" i="6"/>
  <c r="U369" i="6"/>
  <c r="R369" i="6"/>
  <c r="T369" i="6" s="1"/>
  <c r="P369" i="6" s="1"/>
  <c r="B369" i="6"/>
  <c r="U368" i="6"/>
  <c r="R368" i="6"/>
  <c r="T368" i="6" s="1"/>
  <c r="P368" i="6" s="1"/>
  <c r="B368" i="6"/>
  <c r="U367" i="6"/>
  <c r="T367" i="6"/>
  <c r="P367" i="6" s="1"/>
  <c r="R367" i="6"/>
  <c r="B367" i="6"/>
  <c r="U366" i="6"/>
  <c r="R366" i="6"/>
  <c r="T366" i="6" s="1"/>
  <c r="P366" i="6" s="1"/>
  <c r="B366" i="6"/>
  <c r="U365" i="6"/>
  <c r="R365" i="6"/>
  <c r="T365" i="6" s="1"/>
  <c r="P365" i="6" s="1"/>
  <c r="B365" i="6"/>
  <c r="U364" i="6"/>
  <c r="T364" i="6"/>
  <c r="P364" i="6" s="1"/>
  <c r="R364" i="6"/>
  <c r="B364" i="6"/>
  <c r="U363" i="6"/>
  <c r="R363" i="6"/>
  <c r="T363" i="6" s="1"/>
  <c r="P363" i="6"/>
  <c r="B363" i="6"/>
  <c r="U362" i="6"/>
  <c r="R362" i="6"/>
  <c r="T362" i="6" s="1"/>
  <c r="P362" i="6" s="1"/>
  <c r="B362" i="6"/>
  <c r="U361" i="6"/>
  <c r="R361" i="6"/>
  <c r="T361" i="6" s="1"/>
  <c r="P361" i="6" s="1"/>
  <c r="B361" i="6"/>
  <c r="U360" i="6"/>
  <c r="R360" i="6"/>
  <c r="T360" i="6" s="1"/>
  <c r="P360" i="6" s="1"/>
  <c r="B360" i="6"/>
  <c r="U359" i="6"/>
  <c r="R359" i="6"/>
  <c r="T359" i="6" s="1"/>
  <c r="P359" i="6" s="1"/>
  <c r="B359" i="6"/>
  <c r="U358" i="6"/>
  <c r="R358" i="6"/>
  <c r="T358" i="6" s="1"/>
  <c r="P358" i="6" s="1"/>
  <c r="B358" i="6"/>
  <c r="U357" i="6"/>
  <c r="R357" i="6"/>
  <c r="T357" i="6" s="1"/>
  <c r="P357" i="6" s="1"/>
  <c r="B357" i="6"/>
  <c r="U356" i="6"/>
  <c r="R356" i="6"/>
  <c r="T356" i="6" s="1"/>
  <c r="P356" i="6" s="1"/>
  <c r="B356" i="6"/>
  <c r="U355" i="6"/>
  <c r="R355" i="6"/>
  <c r="T355" i="6" s="1"/>
  <c r="P355" i="6" s="1"/>
  <c r="B355" i="6"/>
  <c r="U354" i="6"/>
  <c r="R354" i="6"/>
  <c r="T354" i="6" s="1"/>
  <c r="P354" i="6" s="1"/>
  <c r="B354" i="6"/>
  <c r="U353" i="6"/>
  <c r="T353" i="6"/>
  <c r="P353" i="6" s="1"/>
  <c r="R353" i="6"/>
  <c r="B353" i="6"/>
  <c r="U352" i="6"/>
  <c r="T352" i="6"/>
  <c r="P352" i="6" s="1"/>
  <c r="R352" i="6"/>
  <c r="B352" i="6"/>
  <c r="U351" i="6"/>
  <c r="R351" i="6"/>
  <c r="T351" i="6" s="1"/>
  <c r="P351" i="6" s="1"/>
  <c r="B351" i="6"/>
  <c r="U350" i="6"/>
  <c r="T350" i="6"/>
  <c r="P350" i="6" s="1"/>
  <c r="R350" i="6"/>
  <c r="B350" i="6"/>
  <c r="U349" i="6"/>
  <c r="R349" i="6"/>
  <c r="T349" i="6" s="1"/>
  <c r="P349" i="6" s="1"/>
  <c r="B349" i="6"/>
  <c r="U348" i="6"/>
  <c r="R348" i="6"/>
  <c r="T348" i="6" s="1"/>
  <c r="P348" i="6" s="1"/>
  <c r="B348" i="6"/>
  <c r="U347" i="6"/>
  <c r="R347" i="6"/>
  <c r="T347" i="6" s="1"/>
  <c r="P347" i="6" s="1"/>
  <c r="B347" i="6"/>
  <c r="U346" i="6"/>
  <c r="R346" i="6"/>
  <c r="T346" i="6" s="1"/>
  <c r="P346" i="6" s="1"/>
  <c r="B346" i="6"/>
  <c r="U345" i="6"/>
  <c r="R345" i="6"/>
  <c r="T345" i="6" s="1"/>
  <c r="P345" i="6" s="1"/>
  <c r="B345" i="6"/>
  <c r="U344" i="6"/>
  <c r="R344" i="6"/>
  <c r="T344" i="6" s="1"/>
  <c r="P344" i="6" s="1"/>
  <c r="B344" i="6"/>
  <c r="U343" i="6"/>
  <c r="R343" i="6"/>
  <c r="T343" i="6" s="1"/>
  <c r="P343" i="6" s="1"/>
  <c r="B343" i="6"/>
  <c r="U342" i="6"/>
  <c r="R342" i="6"/>
  <c r="T342" i="6" s="1"/>
  <c r="P342" i="6" s="1"/>
  <c r="B342" i="6"/>
  <c r="U341" i="6"/>
  <c r="R341" i="6"/>
  <c r="T341" i="6" s="1"/>
  <c r="P341" i="6" s="1"/>
  <c r="B341" i="6"/>
  <c r="B340" i="6"/>
  <c r="U339" i="6"/>
  <c r="R339" i="6"/>
  <c r="T339" i="6" s="1"/>
  <c r="P339" i="6" s="1"/>
  <c r="B339" i="6"/>
  <c r="U338" i="6"/>
  <c r="R338" i="6"/>
  <c r="T338" i="6" s="1"/>
  <c r="P338" i="6" s="1"/>
  <c r="B338" i="6"/>
  <c r="U337" i="6"/>
  <c r="R337" i="6"/>
  <c r="T337" i="6" s="1"/>
  <c r="P337" i="6" s="1"/>
  <c r="B337" i="6"/>
  <c r="U336" i="6"/>
  <c r="R336" i="6"/>
  <c r="T336" i="6" s="1"/>
  <c r="P336" i="6" s="1"/>
  <c r="B336" i="6"/>
  <c r="U335" i="6"/>
  <c r="T335" i="6"/>
  <c r="P335" i="6" s="1"/>
  <c r="R335" i="6"/>
  <c r="B335" i="6"/>
  <c r="U334" i="6"/>
  <c r="R334" i="6"/>
  <c r="T334" i="6" s="1"/>
  <c r="P334" i="6" s="1"/>
  <c r="B334" i="6"/>
  <c r="U333" i="6"/>
  <c r="T333" i="6"/>
  <c r="P333" i="6" s="1"/>
  <c r="R333" i="6"/>
  <c r="B333" i="6"/>
  <c r="U332" i="6"/>
  <c r="R332" i="6"/>
  <c r="T332" i="6" s="1"/>
  <c r="P332" i="6" s="1"/>
  <c r="B332" i="6"/>
  <c r="U331" i="6"/>
  <c r="R331" i="6"/>
  <c r="T331" i="6" s="1"/>
  <c r="P331" i="6" s="1"/>
  <c r="B331" i="6"/>
  <c r="U330" i="6"/>
  <c r="R330" i="6"/>
  <c r="T330" i="6" s="1"/>
  <c r="P330" i="6" s="1"/>
  <c r="B330" i="6"/>
  <c r="U329" i="6"/>
  <c r="R329" i="6"/>
  <c r="T329" i="6" s="1"/>
  <c r="P329" i="6" s="1"/>
  <c r="B329" i="6"/>
  <c r="U328" i="6"/>
  <c r="R328" i="6"/>
  <c r="T328" i="6" s="1"/>
  <c r="P328" i="6" s="1"/>
  <c r="B328" i="6"/>
  <c r="U327" i="6"/>
  <c r="R327" i="6"/>
  <c r="B327" i="6"/>
  <c r="U326" i="6"/>
  <c r="R326" i="6"/>
  <c r="B326" i="6"/>
  <c r="U325" i="6"/>
  <c r="R325" i="6"/>
  <c r="B325" i="6"/>
  <c r="U324" i="6"/>
  <c r="R324" i="6"/>
  <c r="T324" i="6" s="1"/>
  <c r="P324" i="6" s="1"/>
  <c r="B324" i="6"/>
  <c r="U323" i="6"/>
  <c r="T323" i="6"/>
  <c r="P323" i="6" s="1"/>
  <c r="R323" i="6"/>
  <c r="B323" i="6"/>
  <c r="U322" i="6"/>
  <c r="T322" i="6"/>
  <c r="P322" i="6" s="1"/>
  <c r="R322" i="6"/>
  <c r="B322" i="6"/>
  <c r="U321" i="6"/>
  <c r="R321" i="6"/>
  <c r="T321" i="6" s="1"/>
  <c r="P321" i="6"/>
  <c r="B321" i="6"/>
  <c r="U320" i="6"/>
  <c r="R320" i="6"/>
  <c r="T320" i="6" s="1"/>
  <c r="P320" i="6" s="1"/>
  <c r="B320" i="6"/>
  <c r="U319" i="6"/>
  <c r="R319" i="6"/>
  <c r="T319" i="6" s="1"/>
  <c r="P319" i="6" s="1"/>
  <c r="B319" i="6"/>
  <c r="U318" i="6"/>
  <c r="R318" i="6"/>
  <c r="T318" i="6" s="1"/>
  <c r="P318" i="6" s="1"/>
  <c r="B318" i="6"/>
  <c r="U317" i="6"/>
  <c r="T317" i="6"/>
  <c r="P317" i="6" s="1"/>
  <c r="R317" i="6"/>
  <c r="B317" i="6"/>
  <c r="U316" i="6"/>
  <c r="T316" i="6"/>
  <c r="P316" i="6" s="1"/>
  <c r="R316" i="6"/>
  <c r="B316" i="6"/>
  <c r="U315" i="6"/>
  <c r="R315" i="6"/>
  <c r="T315" i="6" s="1"/>
  <c r="P315" i="6" s="1"/>
  <c r="B315" i="6"/>
  <c r="U314" i="6"/>
  <c r="R314" i="6"/>
  <c r="T314" i="6" s="1"/>
  <c r="P314" i="6" s="1"/>
  <c r="B314" i="6"/>
  <c r="U313" i="6"/>
  <c r="R313" i="6"/>
  <c r="T313" i="6" s="1"/>
  <c r="P313" i="6" s="1"/>
  <c r="B313" i="6"/>
  <c r="U312" i="6"/>
  <c r="R312" i="6"/>
  <c r="T312" i="6" s="1"/>
  <c r="P312" i="6" s="1"/>
  <c r="B312" i="6"/>
  <c r="U311" i="6"/>
  <c r="R311" i="6"/>
  <c r="T311" i="6" s="1"/>
  <c r="P311" i="6" s="1"/>
  <c r="B311" i="6"/>
  <c r="U310" i="6"/>
  <c r="R310" i="6"/>
  <c r="T310" i="6" s="1"/>
  <c r="P310" i="6" s="1"/>
  <c r="B310" i="6"/>
  <c r="U309" i="6"/>
  <c r="R309" i="6"/>
  <c r="T309" i="6" s="1"/>
  <c r="P309" i="6" s="1"/>
  <c r="B309" i="6"/>
  <c r="U308" i="6"/>
  <c r="R308" i="6"/>
  <c r="T308" i="6" s="1"/>
  <c r="P308" i="6"/>
  <c r="B308" i="6"/>
  <c r="U307" i="6"/>
  <c r="R307" i="6"/>
  <c r="T307" i="6" s="1"/>
  <c r="P307" i="6" s="1"/>
  <c r="B307" i="6"/>
  <c r="U306" i="6"/>
  <c r="R306" i="6"/>
  <c r="T306" i="6" s="1"/>
  <c r="P306" i="6"/>
  <c r="B306" i="6"/>
  <c r="U305" i="6"/>
  <c r="R305" i="6"/>
  <c r="T305" i="6" s="1"/>
  <c r="P305" i="6" s="1"/>
  <c r="B305" i="6"/>
  <c r="U304" i="6"/>
  <c r="R304" i="6"/>
  <c r="T304" i="6" s="1"/>
  <c r="P304" i="6"/>
  <c r="B304" i="6"/>
  <c r="U303" i="6"/>
  <c r="R303" i="6"/>
  <c r="T303" i="6" s="1"/>
  <c r="P303" i="6" s="1"/>
  <c r="B303" i="6"/>
  <c r="U302" i="6"/>
  <c r="R302" i="6"/>
  <c r="T302" i="6" s="1"/>
  <c r="P302" i="6"/>
  <c r="B302" i="6"/>
  <c r="U301" i="6"/>
  <c r="R301" i="6"/>
  <c r="T301" i="6" s="1"/>
  <c r="P301" i="6" s="1"/>
  <c r="B301" i="6"/>
  <c r="U300" i="6"/>
  <c r="R300" i="6"/>
  <c r="T300" i="6" s="1"/>
  <c r="P300" i="6"/>
  <c r="B300" i="6"/>
  <c r="U299" i="6"/>
  <c r="R299" i="6"/>
  <c r="T299" i="6" s="1"/>
  <c r="P299" i="6" s="1"/>
  <c r="B299" i="6"/>
  <c r="U298" i="6"/>
  <c r="R298" i="6"/>
  <c r="P298" i="6"/>
  <c r="B298" i="6"/>
  <c r="U297" i="6"/>
  <c r="R297" i="6"/>
  <c r="T297" i="6" s="1"/>
  <c r="P297" i="6"/>
  <c r="B297" i="6"/>
  <c r="U296" i="6"/>
  <c r="R296" i="6"/>
  <c r="T296" i="6" s="1"/>
  <c r="P296" i="6" s="1"/>
  <c r="B296" i="6"/>
  <c r="U295" i="6"/>
  <c r="R295" i="6"/>
  <c r="T295" i="6" s="1"/>
  <c r="P295" i="6"/>
  <c r="B295" i="6"/>
  <c r="U294" i="6"/>
  <c r="R294" i="6"/>
  <c r="T294" i="6" s="1"/>
  <c r="P294" i="6" s="1"/>
  <c r="B294" i="6"/>
  <c r="U293" i="6"/>
  <c r="R293" i="6"/>
  <c r="T293" i="6" s="1"/>
  <c r="P293" i="6" s="1"/>
  <c r="B293" i="6"/>
  <c r="U292" i="6"/>
  <c r="R292" i="6"/>
  <c r="T292" i="6" s="1"/>
  <c r="P292" i="6" s="1"/>
  <c r="B292" i="6"/>
  <c r="U291" i="6"/>
  <c r="R291" i="6"/>
  <c r="T291" i="6" s="1"/>
  <c r="P291" i="6" s="1"/>
  <c r="B291" i="6"/>
  <c r="U290" i="6"/>
  <c r="R290" i="6"/>
  <c r="T290" i="6" s="1"/>
  <c r="P290" i="6" s="1"/>
  <c r="B290" i="6"/>
  <c r="U289" i="6"/>
  <c r="R289" i="6"/>
  <c r="T289" i="6" s="1"/>
  <c r="P289" i="6" s="1"/>
  <c r="B289" i="6"/>
  <c r="U288" i="6"/>
  <c r="R288" i="6"/>
  <c r="T288" i="6" s="1"/>
  <c r="P288" i="6" s="1"/>
  <c r="B288" i="6"/>
  <c r="U287" i="6"/>
  <c r="R287" i="6"/>
  <c r="P287" i="6"/>
  <c r="B287" i="6"/>
  <c r="U286" i="6"/>
  <c r="R286" i="6"/>
  <c r="T286" i="6" s="1"/>
  <c r="P286" i="6" s="1"/>
  <c r="B286" i="6"/>
  <c r="U285" i="6"/>
  <c r="R285" i="6"/>
  <c r="T285" i="6" s="1"/>
  <c r="P285" i="6" s="1"/>
  <c r="B285" i="6"/>
  <c r="U284" i="6"/>
  <c r="R284" i="6"/>
  <c r="T284" i="6" s="1"/>
  <c r="P284" i="6" s="1"/>
  <c r="B284" i="6"/>
  <c r="U283" i="6"/>
  <c r="T283" i="6"/>
  <c r="P283" i="6" s="1"/>
  <c r="R283" i="6"/>
  <c r="B283" i="6"/>
  <c r="U282" i="6"/>
  <c r="R282" i="6"/>
  <c r="T282" i="6" s="1"/>
  <c r="P282" i="6" s="1"/>
  <c r="B282" i="6"/>
  <c r="U281" i="6"/>
  <c r="T281" i="6"/>
  <c r="P281" i="6" s="1"/>
  <c r="R281" i="6"/>
  <c r="B281" i="6"/>
  <c r="U280" i="6"/>
  <c r="R280" i="6"/>
  <c r="T280" i="6" s="1"/>
  <c r="P280" i="6" s="1"/>
  <c r="B280" i="6"/>
  <c r="U279" i="6"/>
  <c r="T279" i="6"/>
  <c r="P279" i="6" s="1"/>
  <c r="R279" i="6"/>
  <c r="B279" i="6"/>
  <c r="U278" i="6"/>
  <c r="T278" i="6"/>
  <c r="P278" i="6" s="1"/>
  <c r="R278" i="6"/>
  <c r="B278" i="6"/>
  <c r="U277" i="6"/>
  <c r="R277" i="6"/>
  <c r="T277" i="6" s="1"/>
  <c r="P277" i="6" s="1"/>
  <c r="B277" i="6"/>
  <c r="U276" i="6"/>
  <c r="T276" i="6"/>
  <c r="P276" i="6" s="1"/>
  <c r="R276" i="6"/>
  <c r="B276" i="6"/>
  <c r="U275" i="6"/>
  <c r="T275" i="6"/>
  <c r="P275" i="6" s="1"/>
  <c r="R275" i="6"/>
  <c r="B275" i="6"/>
  <c r="U274" i="6"/>
  <c r="T274" i="6"/>
  <c r="P274" i="6" s="1"/>
  <c r="R274" i="6"/>
  <c r="B274" i="6"/>
  <c r="U273" i="6"/>
  <c r="R273" i="6"/>
  <c r="T273" i="6" s="1"/>
  <c r="P273" i="6" s="1"/>
  <c r="B273" i="6"/>
  <c r="U272" i="6"/>
  <c r="R272" i="6"/>
  <c r="T272" i="6" s="1"/>
  <c r="P272" i="6" s="1"/>
  <c r="B272" i="6"/>
  <c r="U271" i="6"/>
  <c r="R271" i="6"/>
  <c r="P271" i="6"/>
  <c r="B271" i="6"/>
  <c r="U270" i="6"/>
  <c r="R270" i="6"/>
  <c r="T270" i="6" s="1"/>
  <c r="P270" i="6" s="1"/>
  <c r="B270" i="6"/>
  <c r="U269" i="6"/>
  <c r="R269" i="6"/>
  <c r="T269" i="6" s="1"/>
  <c r="P269" i="6" s="1"/>
  <c r="B269" i="6"/>
  <c r="U268" i="6"/>
  <c r="R268" i="6"/>
  <c r="T268" i="6" s="1"/>
  <c r="P268" i="6" s="1"/>
  <c r="B268" i="6"/>
  <c r="U267" i="6"/>
  <c r="R267" i="6"/>
  <c r="T267" i="6" s="1"/>
  <c r="P267" i="6" s="1"/>
  <c r="B267" i="6"/>
  <c r="U266" i="6"/>
  <c r="R266" i="6"/>
  <c r="T266" i="6" s="1"/>
  <c r="P266" i="6" s="1"/>
  <c r="B266" i="6"/>
  <c r="U265" i="6"/>
  <c r="R265" i="6"/>
  <c r="T265" i="6" s="1"/>
  <c r="P265" i="6" s="1"/>
  <c r="B265" i="6"/>
  <c r="U264" i="6"/>
  <c r="T264" i="6"/>
  <c r="P264" i="6" s="1"/>
  <c r="R264" i="6"/>
  <c r="B264" i="6"/>
  <c r="U263" i="6"/>
  <c r="R263" i="6"/>
  <c r="T263" i="6" s="1"/>
  <c r="P263" i="6" s="1"/>
  <c r="B263" i="6"/>
  <c r="U262" i="6"/>
  <c r="R262" i="6"/>
  <c r="T262" i="6" s="1"/>
  <c r="P262" i="6" s="1"/>
  <c r="B262" i="6"/>
  <c r="U261" i="6"/>
  <c r="R261" i="6"/>
  <c r="T261" i="6" s="1"/>
  <c r="P261" i="6" s="1"/>
  <c r="B261" i="6"/>
  <c r="U260" i="6"/>
  <c r="R260" i="6"/>
  <c r="T260" i="6" s="1"/>
  <c r="P260" i="6" s="1"/>
  <c r="B260" i="6"/>
  <c r="U259" i="6"/>
  <c r="R259" i="6"/>
  <c r="T259" i="6" s="1"/>
  <c r="P259" i="6" s="1"/>
  <c r="B259" i="6"/>
  <c r="U258" i="6"/>
  <c r="R258" i="6"/>
  <c r="T258" i="6" s="1"/>
  <c r="P258" i="6" s="1"/>
  <c r="B258" i="6"/>
  <c r="U257" i="6"/>
  <c r="R257" i="6"/>
  <c r="T257" i="6" s="1"/>
  <c r="P257" i="6" s="1"/>
  <c r="B257" i="6"/>
  <c r="U256" i="6"/>
  <c r="R256" i="6"/>
  <c r="T256" i="6" s="1"/>
  <c r="P256" i="6" s="1"/>
  <c r="B256" i="6"/>
  <c r="U255" i="6"/>
  <c r="R255" i="6"/>
  <c r="T255" i="6" s="1"/>
  <c r="P255" i="6" s="1"/>
  <c r="B255" i="6"/>
  <c r="U254" i="6"/>
  <c r="R254" i="6"/>
  <c r="T254" i="6" s="1"/>
  <c r="P254" i="6" s="1"/>
  <c r="B254" i="6"/>
  <c r="U253" i="6"/>
  <c r="R253" i="6"/>
  <c r="T253" i="6" s="1"/>
  <c r="P253" i="6" s="1"/>
  <c r="B253" i="6"/>
  <c r="U252" i="6"/>
  <c r="R252" i="6"/>
  <c r="T252" i="6" s="1"/>
  <c r="P252" i="6" s="1"/>
  <c r="B252" i="6"/>
  <c r="U251" i="6"/>
  <c r="R251" i="6"/>
  <c r="T251" i="6" s="1"/>
  <c r="P251" i="6" s="1"/>
  <c r="B251" i="6"/>
  <c r="U250" i="6"/>
  <c r="T250" i="6"/>
  <c r="P250" i="6" s="1"/>
  <c r="R250" i="6"/>
  <c r="B250" i="6"/>
  <c r="U249" i="6"/>
  <c r="R249" i="6"/>
  <c r="T249" i="6" s="1"/>
  <c r="P249" i="6" s="1"/>
  <c r="B249" i="6"/>
  <c r="U248" i="6"/>
  <c r="T248" i="6"/>
  <c r="P248" i="6" s="1"/>
  <c r="R248" i="6"/>
  <c r="B248" i="6"/>
  <c r="U247" i="6"/>
  <c r="R247" i="6"/>
  <c r="T247" i="6" s="1"/>
  <c r="P247" i="6" s="1"/>
  <c r="B247" i="6"/>
  <c r="U246" i="6"/>
  <c r="R246" i="6"/>
  <c r="T246" i="6" s="1"/>
  <c r="P246" i="6" s="1"/>
  <c r="B246" i="6"/>
  <c r="U245" i="6"/>
  <c r="R245" i="6"/>
  <c r="T245" i="6" s="1"/>
  <c r="P245" i="6" s="1"/>
  <c r="B245" i="6"/>
  <c r="U244" i="6"/>
  <c r="T244" i="6"/>
  <c r="R244" i="6"/>
  <c r="P244" i="6"/>
  <c r="B244" i="6"/>
  <c r="U243" i="6"/>
  <c r="R243" i="6"/>
  <c r="T243" i="6" s="1"/>
  <c r="P243" i="6" s="1"/>
  <c r="B243" i="6"/>
  <c r="U242" i="6"/>
  <c r="R242" i="6"/>
  <c r="T242" i="6" s="1"/>
  <c r="P242" i="6" s="1"/>
  <c r="B242" i="6"/>
  <c r="U241" i="6"/>
  <c r="R241" i="6"/>
  <c r="T241" i="6" s="1"/>
  <c r="P241" i="6" s="1"/>
  <c r="B241" i="6"/>
  <c r="U240" i="6"/>
  <c r="R240" i="6"/>
  <c r="T240" i="6" s="1"/>
  <c r="P240" i="6" s="1"/>
  <c r="B240" i="6"/>
  <c r="U239" i="6"/>
  <c r="R239" i="6"/>
  <c r="T239" i="6" s="1"/>
  <c r="P239" i="6" s="1"/>
  <c r="B239" i="6"/>
  <c r="U238" i="6"/>
  <c r="R238" i="6"/>
  <c r="T238" i="6" s="1"/>
  <c r="P238" i="6" s="1"/>
  <c r="B238" i="6"/>
  <c r="U237" i="6"/>
  <c r="R237" i="6"/>
  <c r="T237" i="6" s="1"/>
  <c r="P237" i="6" s="1"/>
  <c r="B237" i="6"/>
  <c r="U236" i="6"/>
  <c r="R236" i="6"/>
  <c r="T236" i="6" s="1"/>
  <c r="P236" i="6" s="1"/>
  <c r="B236" i="6"/>
  <c r="U235" i="6"/>
  <c r="R235" i="6"/>
  <c r="T235" i="6" s="1"/>
  <c r="P235" i="6" s="1"/>
  <c r="B235" i="6"/>
  <c r="U234" i="6"/>
  <c r="T234" i="6"/>
  <c r="P234" i="6" s="1"/>
  <c r="R234" i="6"/>
  <c r="B234" i="6"/>
  <c r="U233" i="6"/>
  <c r="R233" i="6"/>
  <c r="T233" i="6" s="1"/>
  <c r="P233" i="6" s="1"/>
  <c r="B233" i="6"/>
  <c r="U232" i="6"/>
  <c r="R232" i="6"/>
  <c r="T232" i="6" s="1"/>
  <c r="P232" i="6" s="1"/>
  <c r="B232" i="6"/>
  <c r="U231" i="6"/>
  <c r="R231" i="6"/>
  <c r="T231" i="6" s="1"/>
  <c r="P231" i="6" s="1"/>
  <c r="B231" i="6"/>
  <c r="U230" i="6"/>
  <c r="R230" i="6"/>
  <c r="T230" i="6" s="1"/>
  <c r="P230" i="6" s="1"/>
  <c r="B230" i="6"/>
  <c r="U229" i="6"/>
  <c r="R229" i="6"/>
  <c r="T229" i="6" s="1"/>
  <c r="P229" i="6" s="1"/>
  <c r="B229" i="6"/>
  <c r="U228" i="6"/>
  <c r="T228" i="6"/>
  <c r="R228" i="6"/>
  <c r="P228" i="6"/>
  <c r="B228" i="6"/>
  <c r="U227" i="6"/>
  <c r="R227" i="6"/>
  <c r="T227" i="6" s="1"/>
  <c r="P227" i="6" s="1"/>
  <c r="B227" i="6"/>
  <c r="U226" i="6"/>
  <c r="R226" i="6"/>
  <c r="T226" i="6" s="1"/>
  <c r="P226" i="6" s="1"/>
  <c r="B226" i="6"/>
  <c r="U225" i="6"/>
  <c r="R225" i="6"/>
  <c r="T225" i="6" s="1"/>
  <c r="P225" i="6" s="1"/>
  <c r="B225" i="6"/>
  <c r="U224" i="6"/>
  <c r="R224" i="6"/>
  <c r="T224" i="6" s="1"/>
  <c r="P224" i="6" s="1"/>
  <c r="B224" i="6"/>
  <c r="U223" i="6"/>
  <c r="R223" i="6"/>
  <c r="T223" i="6" s="1"/>
  <c r="P223" i="6" s="1"/>
  <c r="B223" i="6"/>
  <c r="U222" i="6"/>
  <c r="R222" i="6"/>
  <c r="T222" i="6" s="1"/>
  <c r="P222" i="6" s="1"/>
  <c r="B222" i="6"/>
  <c r="U221" i="6"/>
  <c r="R221" i="6"/>
  <c r="T221" i="6" s="1"/>
  <c r="P221" i="6" s="1"/>
  <c r="B221" i="6"/>
  <c r="U220" i="6"/>
  <c r="R220" i="6"/>
  <c r="T220" i="6" s="1"/>
  <c r="P220" i="6" s="1"/>
  <c r="B220" i="6"/>
  <c r="U219" i="6"/>
  <c r="R219" i="6"/>
  <c r="T219" i="6" s="1"/>
  <c r="P219" i="6" s="1"/>
  <c r="B219" i="6"/>
  <c r="U218" i="6"/>
  <c r="R218" i="6"/>
  <c r="T218" i="6" s="1"/>
  <c r="P218" i="6" s="1"/>
  <c r="B218" i="6"/>
  <c r="U217" i="6"/>
  <c r="R217" i="6"/>
  <c r="T217" i="6" s="1"/>
  <c r="P217" i="6" s="1"/>
  <c r="B217" i="6"/>
  <c r="U216" i="6"/>
  <c r="R216" i="6"/>
  <c r="T216" i="6" s="1"/>
  <c r="P216" i="6" s="1"/>
  <c r="B216" i="6"/>
  <c r="U215" i="6"/>
  <c r="R215" i="6"/>
  <c r="T215" i="6" s="1"/>
  <c r="P215" i="6" s="1"/>
  <c r="B215" i="6"/>
  <c r="U214" i="6"/>
  <c r="R214" i="6"/>
  <c r="T214" i="6" s="1"/>
  <c r="P214" i="6" s="1"/>
  <c r="B214" i="6"/>
  <c r="U213" i="6"/>
  <c r="R213" i="6"/>
  <c r="T213" i="6" s="1"/>
  <c r="P213" i="6" s="1"/>
  <c r="B213" i="6"/>
  <c r="U212" i="6"/>
  <c r="T212" i="6"/>
  <c r="R212" i="6"/>
  <c r="P212" i="6"/>
  <c r="B212" i="6"/>
  <c r="U211" i="6"/>
  <c r="R211" i="6"/>
  <c r="T211" i="6" s="1"/>
  <c r="P211" i="6" s="1"/>
  <c r="B211" i="6"/>
  <c r="U210" i="6"/>
  <c r="R210" i="6"/>
  <c r="T210" i="6" s="1"/>
  <c r="P210" i="6" s="1"/>
  <c r="B210" i="6"/>
  <c r="U209" i="6"/>
  <c r="R209" i="6"/>
  <c r="T209" i="6" s="1"/>
  <c r="P209" i="6" s="1"/>
  <c r="B209" i="6"/>
  <c r="U208" i="6"/>
  <c r="R208" i="6"/>
  <c r="T208" i="6" s="1"/>
  <c r="P208" i="6" s="1"/>
  <c r="B208" i="6"/>
  <c r="U207" i="6"/>
  <c r="R207" i="6"/>
  <c r="T207" i="6" s="1"/>
  <c r="P207" i="6" s="1"/>
  <c r="B207" i="6"/>
  <c r="B206" i="6"/>
  <c r="U205" i="6"/>
  <c r="R205" i="6"/>
  <c r="T205" i="6" s="1"/>
  <c r="P205" i="6" s="1"/>
  <c r="B205" i="6"/>
  <c r="U204" i="6"/>
  <c r="R204" i="6"/>
  <c r="T204" i="6" s="1"/>
  <c r="P204" i="6" s="1"/>
  <c r="B204" i="6"/>
  <c r="U203" i="6"/>
  <c r="R203" i="6"/>
  <c r="T203" i="6" s="1"/>
  <c r="P203" i="6" s="1"/>
  <c r="B203" i="6"/>
  <c r="U202" i="6"/>
  <c r="R202" i="6"/>
  <c r="T202" i="6" s="1"/>
  <c r="P202" i="6" s="1"/>
  <c r="B202" i="6"/>
  <c r="U201" i="6"/>
  <c r="T201" i="6"/>
  <c r="P201" i="6" s="1"/>
  <c r="R201" i="6"/>
  <c r="B201" i="6"/>
  <c r="U200" i="6"/>
  <c r="R200" i="6"/>
  <c r="T200" i="6" s="1"/>
  <c r="P200" i="6" s="1"/>
  <c r="B200" i="6"/>
  <c r="U199" i="6"/>
  <c r="R199" i="6"/>
  <c r="T199" i="6" s="1"/>
  <c r="P199" i="6" s="1"/>
  <c r="B199" i="6"/>
  <c r="U198" i="6"/>
  <c r="T198" i="6"/>
  <c r="P198" i="6" s="1"/>
  <c r="R198" i="6"/>
  <c r="B198" i="6"/>
  <c r="U197" i="6"/>
  <c r="R197" i="6"/>
  <c r="T197" i="6" s="1"/>
  <c r="P197" i="6" s="1"/>
  <c r="B197" i="6"/>
  <c r="U196" i="6"/>
  <c r="R196" i="6"/>
  <c r="T196" i="6" s="1"/>
  <c r="P196" i="6" s="1"/>
  <c r="B196" i="6"/>
  <c r="U195" i="6"/>
  <c r="T195" i="6"/>
  <c r="P195" i="6" s="1"/>
  <c r="R195" i="6"/>
  <c r="B195" i="6"/>
  <c r="U194" i="6"/>
  <c r="R194" i="6"/>
  <c r="T194" i="6" s="1"/>
  <c r="P194" i="6" s="1"/>
  <c r="B194" i="6"/>
  <c r="U193" i="6"/>
  <c r="R193" i="6"/>
  <c r="T193" i="6" s="1"/>
  <c r="P193" i="6" s="1"/>
  <c r="B193" i="6"/>
  <c r="U192" i="6"/>
  <c r="R192" i="6"/>
  <c r="T192" i="6" s="1"/>
  <c r="P192" i="6" s="1"/>
  <c r="B192" i="6"/>
  <c r="U191" i="6"/>
  <c r="R191" i="6"/>
  <c r="T191" i="6" s="1"/>
  <c r="P191" i="6" s="1"/>
  <c r="B191" i="6"/>
  <c r="U190" i="6"/>
  <c r="R190" i="6"/>
  <c r="T190" i="6" s="1"/>
  <c r="P190" i="6" s="1"/>
  <c r="B190" i="6"/>
  <c r="U189" i="6"/>
  <c r="R189" i="6"/>
  <c r="T189" i="6" s="1"/>
  <c r="P189" i="6" s="1"/>
  <c r="B189" i="6"/>
  <c r="U188" i="6"/>
  <c r="R188" i="6"/>
  <c r="T188" i="6" s="1"/>
  <c r="P188" i="6" s="1"/>
  <c r="B188" i="6"/>
  <c r="U187" i="6"/>
  <c r="R187" i="6"/>
  <c r="T187" i="6" s="1"/>
  <c r="P187" i="6" s="1"/>
  <c r="B187" i="6"/>
  <c r="U186" i="6"/>
  <c r="T186" i="6"/>
  <c r="R186" i="6"/>
  <c r="P186" i="6"/>
  <c r="B186" i="6"/>
  <c r="U185" i="6"/>
  <c r="R185" i="6"/>
  <c r="T185" i="6" s="1"/>
  <c r="P185" i="6" s="1"/>
  <c r="B185" i="6"/>
  <c r="U184" i="6"/>
  <c r="R184" i="6"/>
  <c r="T184" i="6" s="1"/>
  <c r="P184" i="6" s="1"/>
  <c r="B184" i="6"/>
  <c r="U183" i="6"/>
  <c r="T183" i="6"/>
  <c r="P183" i="6" s="1"/>
  <c r="R183" i="6"/>
  <c r="B183" i="6"/>
  <c r="U182" i="6"/>
  <c r="R182" i="6"/>
  <c r="T182" i="6" s="1"/>
  <c r="P182" i="6" s="1"/>
  <c r="B182" i="6"/>
  <c r="U181" i="6"/>
  <c r="R181" i="6"/>
  <c r="T181" i="6" s="1"/>
  <c r="P181" i="6" s="1"/>
  <c r="B181" i="6"/>
  <c r="U180" i="6"/>
  <c r="R180" i="6"/>
  <c r="T180" i="6" s="1"/>
  <c r="P180" i="6" s="1"/>
  <c r="B180" i="6"/>
  <c r="U179" i="6"/>
  <c r="R179" i="6"/>
  <c r="T179" i="6" s="1"/>
  <c r="P179" i="6" s="1"/>
  <c r="B179" i="6"/>
  <c r="U178" i="6"/>
  <c r="R178" i="6"/>
  <c r="T178" i="6" s="1"/>
  <c r="P178" i="6" s="1"/>
  <c r="B178" i="6"/>
  <c r="U177" i="6"/>
  <c r="R177" i="6"/>
  <c r="T177" i="6" s="1"/>
  <c r="P177" i="6" s="1"/>
  <c r="B177" i="6"/>
  <c r="U176" i="6"/>
  <c r="T176" i="6"/>
  <c r="P176" i="6" s="1"/>
  <c r="R176" i="6"/>
  <c r="B176" i="6"/>
  <c r="U175" i="6"/>
  <c r="R175" i="6"/>
  <c r="T175" i="6" s="1"/>
  <c r="P175" i="6" s="1"/>
  <c r="B175" i="6"/>
  <c r="U174" i="6"/>
  <c r="R174" i="6"/>
  <c r="T174" i="6" s="1"/>
  <c r="P174" i="6" s="1"/>
  <c r="B174" i="6"/>
  <c r="U173" i="6"/>
  <c r="R173" i="6"/>
  <c r="T173" i="6" s="1"/>
  <c r="P173" i="6" s="1"/>
  <c r="B173" i="6"/>
  <c r="U172" i="6"/>
  <c r="R172" i="6"/>
  <c r="T172" i="6" s="1"/>
  <c r="P172" i="6" s="1"/>
  <c r="B172" i="6"/>
  <c r="U171" i="6"/>
  <c r="T171" i="6"/>
  <c r="R171" i="6"/>
  <c r="P171" i="6"/>
  <c r="B171" i="6"/>
  <c r="U170" i="6"/>
  <c r="R170" i="6"/>
  <c r="T170" i="6" s="1"/>
  <c r="P170" i="6" s="1"/>
  <c r="B170" i="6"/>
  <c r="U169" i="6"/>
  <c r="R169" i="6"/>
  <c r="T169" i="6" s="1"/>
  <c r="P169" i="6" s="1"/>
  <c r="B169" i="6"/>
  <c r="U168" i="6"/>
  <c r="R168" i="6"/>
  <c r="T168" i="6" s="1"/>
  <c r="P168" i="6" s="1"/>
  <c r="B168" i="6"/>
  <c r="U167" i="6"/>
  <c r="T167" i="6"/>
  <c r="R167" i="6"/>
  <c r="P167" i="6"/>
  <c r="B167" i="6"/>
  <c r="U166" i="6"/>
  <c r="R166" i="6"/>
  <c r="T166" i="6" s="1"/>
  <c r="P166" i="6" s="1"/>
  <c r="B166" i="6"/>
  <c r="U165" i="6"/>
  <c r="R165" i="6"/>
  <c r="T165" i="6" s="1"/>
  <c r="P165" i="6" s="1"/>
  <c r="B165" i="6"/>
  <c r="U164" i="6"/>
  <c r="R164" i="6"/>
  <c r="T164" i="6" s="1"/>
  <c r="P164" i="6" s="1"/>
  <c r="B164" i="6"/>
  <c r="U163" i="6"/>
  <c r="R163" i="6"/>
  <c r="T163" i="6" s="1"/>
  <c r="P163" i="6" s="1"/>
  <c r="B163" i="6"/>
  <c r="U162" i="6"/>
  <c r="R162" i="6"/>
  <c r="T162" i="6" s="1"/>
  <c r="P162" i="6" s="1"/>
  <c r="B162" i="6"/>
  <c r="U161" i="6"/>
  <c r="R161" i="6"/>
  <c r="T161" i="6" s="1"/>
  <c r="P161" i="6" s="1"/>
  <c r="B161" i="6"/>
  <c r="U160" i="6"/>
  <c r="R160" i="6"/>
  <c r="T160" i="6" s="1"/>
  <c r="P160" i="6" s="1"/>
  <c r="B160" i="6"/>
  <c r="U159" i="6"/>
  <c r="R159" i="6"/>
  <c r="T159" i="6" s="1"/>
  <c r="P159" i="6" s="1"/>
  <c r="B159" i="6"/>
  <c r="U158" i="6"/>
  <c r="R158" i="6"/>
  <c r="T158" i="6" s="1"/>
  <c r="P158" i="6" s="1"/>
  <c r="B158" i="6"/>
  <c r="U157" i="6"/>
  <c r="R157" i="6"/>
  <c r="T157" i="6" s="1"/>
  <c r="P157" i="6" s="1"/>
  <c r="B157" i="6"/>
  <c r="U156" i="6"/>
  <c r="T156" i="6"/>
  <c r="P156" i="6" s="1"/>
  <c r="R156" i="6"/>
  <c r="B156" i="6"/>
  <c r="U155" i="6"/>
  <c r="R155" i="6"/>
  <c r="T155" i="6" s="1"/>
  <c r="P155" i="6" s="1"/>
  <c r="B155" i="6"/>
  <c r="U154" i="6"/>
  <c r="R154" i="6"/>
  <c r="T154" i="6" s="1"/>
  <c r="P154" i="6" s="1"/>
  <c r="B154" i="6"/>
  <c r="U153" i="6"/>
  <c r="T153" i="6"/>
  <c r="R153" i="6"/>
  <c r="P153" i="6"/>
  <c r="B153" i="6"/>
  <c r="U152" i="6"/>
  <c r="R152" i="6"/>
  <c r="T152" i="6" s="1"/>
  <c r="P152" i="6" s="1"/>
  <c r="B152" i="6"/>
  <c r="U151" i="6"/>
  <c r="R151" i="6"/>
  <c r="T151" i="6" s="1"/>
  <c r="P151" i="6" s="1"/>
  <c r="B151" i="6"/>
  <c r="U150" i="6"/>
  <c r="R150" i="6"/>
  <c r="T150" i="6" s="1"/>
  <c r="P150" i="6" s="1"/>
  <c r="B150" i="6"/>
  <c r="U149" i="6"/>
  <c r="T149" i="6"/>
  <c r="P149" i="6" s="1"/>
  <c r="R149" i="6"/>
  <c r="B149" i="6"/>
  <c r="U148" i="6"/>
  <c r="R148" i="6"/>
  <c r="T148" i="6" s="1"/>
  <c r="P148" i="6" s="1"/>
  <c r="B148" i="6"/>
  <c r="U147" i="6"/>
  <c r="R147" i="6"/>
  <c r="T147" i="6" s="1"/>
  <c r="P147" i="6" s="1"/>
  <c r="B147" i="6"/>
  <c r="U146" i="6"/>
  <c r="R146" i="6"/>
  <c r="T146" i="6" s="1"/>
  <c r="P146" i="6" s="1"/>
  <c r="B146" i="6"/>
  <c r="U145" i="6"/>
  <c r="R145" i="6"/>
  <c r="T145" i="6" s="1"/>
  <c r="P145" i="6" s="1"/>
  <c r="B145" i="6"/>
  <c r="U144" i="6"/>
  <c r="T144" i="6"/>
  <c r="P144" i="6" s="1"/>
  <c r="R144" i="6"/>
  <c r="B144" i="6"/>
  <c r="U143" i="6"/>
  <c r="R143" i="6"/>
  <c r="T143" i="6" s="1"/>
  <c r="P143" i="6" s="1"/>
  <c r="B143" i="6"/>
  <c r="U142" i="6"/>
  <c r="T142" i="6"/>
  <c r="P142" i="6" s="1"/>
  <c r="R142" i="6"/>
  <c r="B142" i="6"/>
  <c r="U141" i="6"/>
  <c r="R141" i="6"/>
  <c r="T141" i="6" s="1"/>
  <c r="P141" i="6" s="1"/>
  <c r="B141" i="6"/>
  <c r="U140" i="6"/>
  <c r="R140" i="6"/>
  <c r="T140" i="6" s="1"/>
  <c r="P140" i="6" s="1"/>
  <c r="B140" i="6"/>
  <c r="U139" i="6"/>
  <c r="T139" i="6"/>
  <c r="P139" i="6" s="1"/>
  <c r="R139" i="6"/>
  <c r="B139" i="6"/>
  <c r="U138" i="6"/>
  <c r="R138" i="6"/>
  <c r="T138" i="6" s="1"/>
  <c r="P138" i="6" s="1"/>
  <c r="B138" i="6"/>
  <c r="U137" i="6"/>
  <c r="T137" i="6"/>
  <c r="R137" i="6"/>
  <c r="P137" i="6"/>
  <c r="B137" i="6"/>
  <c r="U136" i="6"/>
  <c r="T136" i="6"/>
  <c r="P136" i="6" s="1"/>
  <c r="R136" i="6"/>
  <c r="B136" i="6"/>
  <c r="U135" i="6"/>
  <c r="T135" i="6"/>
  <c r="P135" i="6" s="1"/>
  <c r="R135" i="6"/>
  <c r="B135" i="6"/>
  <c r="U134" i="6"/>
  <c r="R134" i="6"/>
  <c r="T134" i="6" s="1"/>
  <c r="P134" i="6" s="1"/>
  <c r="B134" i="6"/>
  <c r="U133" i="6"/>
  <c r="T133" i="6"/>
  <c r="R133" i="6"/>
  <c r="P133" i="6"/>
  <c r="B133" i="6"/>
  <c r="U132" i="6"/>
  <c r="R132" i="6"/>
  <c r="T132" i="6" s="1"/>
  <c r="P132" i="6" s="1"/>
  <c r="B132" i="6"/>
  <c r="U131" i="6"/>
  <c r="R131" i="6"/>
  <c r="T131" i="6" s="1"/>
  <c r="P131" i="6" s="1"/>
  <c r="B131" i="6"/>
  <c r="U130" i="6"/>
  <c r="T130" i="6"/>
  <c r="P130" i="6" s="1"/>
  <c r="R130" i="6"/>
  <c r="B130" i="6"/>
  <c r="U129" i="6"/>
  <c r="R129" i="6"/>
  <c r="T129" i="6" s="1"/>
  <c r="P129" i="6" s="1"/>
  <c r="B129" i="6"/>
  <c r="U128" i="6"/>
  <c r="R128" i="6"/>
  <c r="T128" i="6" s="1"/>
  <c r="P128" i="6" s="1"/>
  <c r="B128" i="6"/>
  <c r="U127" i="6"/>
  <c r="T127" i="6"/>
  <c r="R127" i="6"/>
  <c r="P127" i="6"/>
  <c r="B127" i="6"/>
  <c r="U126" i="6"/>
  <c r="R126" i="6"/>
  <c r="T126" i="6" s="1"/>
  <c r="P126" i="6" s="1"/>
  <c r="B126" i="6"/>
  <c r="U125" i="6"/>
  <c r="R125" i="6"/>
  <c r="T125" i="6" s="1"/>
  <c r="P125" i="6" s="1"/>
  <c r="B125" i="6"/>
  <c r="U124" i="6"/>
  <c r="R124" i="6"/>
  <c r="T124" i="6" s="1"/>
  <c r="P124" i="6" s="1"/>
  <c r="B124" i="6"/>
  <c r="U123" i="6"/>
  <c r="T123" i="6"/>
  <c r="R123" i="6"/>
  <c r="P123" i="6"/>
  <c r="B123" i="6"/>
  <c r="U122" i="6"/>
  <c r="R122" i="6"/>
  <c r="T122" i="6" s="1"/>
  <c r="P122" i="6" s="1"/>
  <c r="B122" i="6"/>
  <c r="U121" i="6"/>
  <c r="R121" i="6"/>
  <c r="T121" i="6" s="1"/>
  <c r="P121" i="6" s="1"/>
  <c r="B121" i="6"/>
  <c r="U120" i="6"/>
  <c r="R120" i="6"/>
  <c r="T120" i="6" s="1"/>
  <c r="P120" i="6" s="1"/>
  <c r="B120" i="6"/>
  <c r="U119" i="6"/>
  <c r="T119" i="6"/>
  <c r="R119" i="6"/>
  <c r="P119" i="6"/>
  <c r="B119" i="6"/>
  <c r="U118" i="6"/>
  <c r="R118" i="6"/>
  <c r="T118" i="6" s="1"/>
  <c r="P118" i="6" s="1"/>
  <c r="B118" i="6"/>
  <c r="U117" i="6"/>
  <c r="R117" i="6"/>
  <c r="T117" i="6" s="1"/>
  <c r="P117" i="6" s="1"/>
  <c r="B117" i="6"/>
  <c r="U116" i="6"/>
  <c r="R116" i="6"/>
  <c r="T116" i="6" s="1"/>
  <c r="P116" i="6" s="1"/>
  <c r="B116" i="6"/>
  <c r="U115" i="6"/>
  <c r="R115" i="6"/>
  <c r="T115" i="6" s="1"/>
  <c r="P115" i="6" s="1"/>
  <c r="B115" i="6"/>
  <c r="U114" i="6"/>
  <c r="R114" i="6"/>
  <c r="T114" i="6" s="1"/>
  <c r="P114" i="6" s="1"/>
  <c r="B114" i="6"/>
  <c r="U113" i="6"/>
  <c r="R113" i="6"/>
  <c r="T113" i="6" s="1"/>
  <c r="P113" i="6" s="1"/>
  <c r="B113" i="6"/>
  <c r="U112" i="6"/>
  <c r="R112" i="6"/>
  <c r="T112" i="6" s="1"/>
  <c r="P112" i="6" s="1"/>
  <c r="B112" i="6"/>
  <c r="U111" i="6"/>
  <c r="R111" i="6"/>
  <c r="T111" i="6" s="1"/>
  <c r="P111" i="6" s="1"/>
  <c r="B111" i="6"/>
  <c r="U110" i="6"/>
  <c r="R110" i="6"/>
  <c r="T110" i="6" s="1"/>
  <c r="P110" i="6" s="1"/>
  <c r="B110" i="6"/>
  <c r="U109" i="6"/>
  <c r="R109" i="6"/>
  <c r="T109" i="6" s="1"/>
  <c r="P109" i="6" s="1"/>
  <c r="B109" i="6"/>
  <c r="U108" i="6"/>
  <c r="T108" i="6"/>
  <c r="P108" i="6" s="1"/>
  <c r="R108" i="6"/>
  <c r="B108" i="6"/>
  <c r="U107" i="6"/>
  <c r="R107" i="6"/>
  <c r="T107" i="6" s="1"/>
  <c r="P107" i="6" s="1"/>
  <c r="B107" i="6"/>
  <c r="U106" i="6"/>
  <c r="R106" i="6"/>
  <c r="T106" i="6" s="1"/>
  <c r="P106" i="6" s="1"/>
  <c r="B106" i="6"/>
  <c r="U105" i="6"/>
  <c r="T105" i="6"/>
  <c r="R105" i="6"/>
  <c r="P105" i="6"/>
  <c r="B105" i="6"/>
  <c r="U104" i="6"/>
  <c r="R104" i="6"/>
  <c r="T104" i="6" s="1"/>
  <c r="P104" i="6" s="1"/>
  <c r="B104" i="6"/>
  <c r="U103" i="6"/>
  <c r="R103" i="6"/>
  <c r="T103" i="6" s="1"/>
  <c r="P103" i="6" s="1"/>
  <c r="B103" i="6"/>
  <c r="U102" i="6"/>
  <c r="R102" i="6"/>
  <c r="T102" i="6" s="1"/>
  <c r="P102" i="6" s="1"/>
  <c r="B102" i="6"/>
  <c r="U101" i="6"/>
  <c r="T101" i="6"/>
  <c r="P101" i="6" s="1"/>
  <c r="R101" i="6"/>
  <c r="B101" i="6"/>
  <c r="U100" i="6"/>
  <c r="R100" i="6"/>
  <c r="T100" i="6" s="1"/>
  <c r="P100" i="6" s="1"/>
  <c r="B100" i="6"/>
  <c r="U99" i="6"/>
  <c r="R99" i="6"/>
  <c r="T99" i="6" s="1"/>
  <c r="P99" i="6" s="1"/>
  <c r="B99" i="6"/>
  <c r="U98" i="6"/>
  <c r="R98" i="6"/>
  <c r="T98" i="6" s="1"/>
  <c r="P98" i="6" s="1"/>
  <c r="B98" i="6"/>
  <c r="U97" i="6"/>
  <c r="R97" i="6"/>
  <c r="T97" i="6" s="1"/>
  <c r="P97" i="6" s="1"/>
  <c r="B97" i="6"/>
  <c r="U96" i="6"/>
  <c r="T96" i="6"/>
  <c r="P96" i="6" s="1"/>
  <c r="R96" i="6"/>
  <c r="B96" i="6"/>
  <c r="U95" i="6"/>
  <c r="R95" i="6"/>
  <c r="T95" i="6" s="1"/>
  <c r="P95" i="6" s="1"/>
  <c r="B95" i="6"/>
  <c r="U94" i="6"/>
  <c r="T94" i="6"/>
  <c r="P94" i="6" s="1"/>
  <c r="R94" i="6"/>
  <c r="B94" i="6"/>
  <c r="U93" i="6"/>
  <c r="R93" i="6"/>
  <c r="T93" i="6" s="1"/>
  <c r="P93" i="6" s="1"/>
  <c r="B93" i="6"/>
  <c r="U92" i="6"/>
  <c r="R92" i="6"/>
  <c r="T92" i="6" s="1"/>
  <c r="P92" i="6" s="1"/>
  <c r="B92" i="6"/>
  <c r="U91" i="6"/>
  <c r="T91" i="6"/>
  <c r="P91" i="6" s="1"/>
  <c r="R91" i="6"/>
  <c r="B91" i="6"/>
  <c r="U90" i="6"/>
  <c r="R90" i="6"/>
  <c r="T90" i="6" s="1"/>
  <c r="P90" i="6" s="1"/>
  <c r="B90" i="6"/>
  <c r="U89" i="6"/>
  <c r="T89" i="6"/>
  <c r="R89" i="6"/>
  <c r="P89" i="6"/>
  <c r="B89" i="6"/>
  <c r="U88" i="6"/>
  <c r="T88" i="6"/>
  <c r="P88" i="6" s="1"/>
  <c r="R88" i="6"/>
  <c r="B88" i="6"/>
  <c r="U87" i="6"/>
  <c r="T87" i="6"/>
  <c r="P87" i="6" s="1"/>
  <c r="R87" i="6"/>
  <c r="B87" i="6"/>
  <c r="U86" i="6"/>
  <c r="R86" i="6"/>
  <c r="T86" i="6" s="1"/>
  <c r="P86" i="6" s="1"/>
  <c r="B86" i="6"/>
  <c r="U85" i="6"/>
  <c r="T85" i="6"/>
  <c r="R85" i="6"/>
  <c r="P85" i="6"/>
  <c r="B85" i="6"/>
  <c r="U84" i="6"/>
  <c r="R84" i="6"/>
  <c r="T84" i="6" s="1"/>
  <c r="P84" i="6" s="1"/>
  <c r="B84" i="6"/>
  <c r="U83" i="6"/>
  <c r="R83" i="6"/>
  <c r="T83" i="6" s="1"/>
  <c r="P83" i="6" s="1"/>
  <c r="B83" i="6"/>
  <c r="U82" i="6"/>
  <c r="T82" i="6"/>
  <c r="P82" i="6" s="1"/>
  <c r="R82" i="6"/>
  <c r="B82" i="6"/>
  <c r="U81" i="6"/>
  <c r="R81" i="6"/>
  <c r="T81" i="6" s="1"/>
  <c r="P81" i="6" s="1"/>
  <c r="B81" i="6"/>
  <c r="U80" i="6"/>
  <c r="R80" i="6"/>
  <c r="T80" i="6" s="1"/>
  <c r="P80" i="6" s="1"/>
  <c r="B80" i="6"/>
  <c r="U79" i="6"/>
  <c r="T79" i="6"/>
  <c r="R79" i="6"/>
  <c r="P79" i="6"/>
  <c r="B79" i="6"/>
  <c r="U78" i="6"/>
  <c r="R78" i="6"/>
  <c r="T78" i="6" s="1"/>
  <c r="P78" i="6" s="1"/>
  <c r="B78" i="6"/>
  <c r="U77" i="6"/>
  <c r="R77" i="6"/>
  <c r="T77" i="6" s="1"/>
  <c r="P77" i="6" s="1"/>
  <c r="B77" i="6"/>
  <c r="U76" i="6"/>
  <c r="R76" i="6"/>
  <c r="T76" i="6" s="1"/>
  <c r="P76" i="6" s="1"/>
  <c r="B76" i="6"/>
  <c r="U75" i="6"/>
  <c r="T75" i="6"/>
  <c r="R75" i="6"/>
  <c r="P75" i="6"/>
  <c r="B75" i="6"/>
  <c r="U74" i="6"/>
  <c r="R74" i="6"/>
  <c r="T74" i="6" s="1"/>
  <c r="P74" i="6" s="1"/>
  <c r="B74" i="6"/>
  <c r="U73" i="6"/>
  <c r="R73" i="6"/>
  <c r="T73" i="6" s="1"/>
  <c r="P73" i="6" s="1"/>
  <c r="B73" i="6"/>
  <c r="U72" i="6"/>
  <c r="R72" i="6"/>
  <c r="T72" i="6" s="1"/>
  <c r="P72" i="6" s="1"/>
  <c r="B72" i="6"/>
  <c r="U71" i="6"/>
  <c r="R71" i="6"/>
  <c r="P71" i="6"/>
  <c r="B71" i="6"/>
  <c r="U70" i="6"/>
  <c r="R70" i="6"/>
  <c r="P70" i="6"/>
  <c r="B70" i="6"/>
  <c r="U69" i="6"/>
  <c r="R69" i="6"/>
  <c r="P69" i="6"/>
  <c r="B69" i="6"/>
  <c r="U68" i="6"/>
  <c r="R68" i="6"/>
  <c r="T68" i="6" s="1"/>
  <c r="P68" i="6" s="1"/>
  <c r="B68" i="6"/>
  <c r="U67" i="6"/>
  <c r="T67" i="6"/>
  <c r="P67" i="6" s="1"/>
  <c r="R67" i="6"/>
  <c r="B67" i="6"/>
  <c r="U66" i="6"/>
  <c r="R66" i="6"/>
  <c r="T66" i="6" s="1"/>
  <c r="P66" i="6" s="1"/>
  <c r="B66" i="6"/>
  <c r="U65" i="6"/>
  <c r="T65" i="6"/>
  <c r="P65" i="6" s="1"/>
  <c r="R65" i="6"/>
  <c r="B65" i="6"/>
  <c r="U64" i="6"/>
  <c r="R64" i="6"/>
  <c r="T64" i="6" s="1"/>
  <c r="P64" i="6" s="1"/>
  <c r="B64" i="6"/>
  <c r="U63" i="6"/>
  <c r="R63" i="6"/>
  <c r="T63" i="6" s="1"/>
  <c r="P63" i="6" s="1"/>
  <c r="B63" i="6"/>
  <c r="U62" i="6"/>
  <c r="R62" i="6"/>
  <c r="T62" i="6" s="1"/>
  <c r="P62" i="6" s="1"/>
  <c r="B62" i="6"/>
  <c r="U61" i="6"/>
  <c r="R61" i="6"/>
  <c r="T61" i="6" s="1"/>
  <c r="P61" i="6" s="1"/>
  <c r="B61" i="6"/>
  <c r="U60" i="6"/>
  <c r="R60" i="6"/>
  <c r="T60" i="6" s="1"/>
  <c r="P60" i="6"/>
  <c r="B60" i="6"/>
  <c r="U59" i="6"/>
  <c r="R59" i="6"/>
  <c r="T59" i="6" s="1"/>
  <c r="P59" i="6" s="1"/>
  <c r="B59" i="6"/>
  <c r="U58" i="6"/>
  <c r="R58" i="6"/>
  <c r="T58" i="6" s="1"/>
  <c r="P58" i="6" s="1"/>
  <c r="B58" i="6"/>
  <c r="U57" i="6"/>
  <c r="T57" i="6"/>
  <c r="P57" i="6" s="1"/>
  <c r="R57" i="6"/>
  <c r="B57" i="6"/>
  <c r="U56" i="6"/>
  <c r="R56" i="6"/>
  <c r="T56" i="6" s="1"/>
  <c r="P56" i="6" s="1"/>
  <c r="B56" i="6"/>
  <c r="U55" i="6"/>
  <c r="T55" i="6"/>
  <c r="P55" i="6" s="1"/>
  <c r="R55" i="6"/>
  <c r="B55" i="6"/>
  <c r="U54" i="6"/>
  <c r="R54" i="6"/>
  <c r="T54" i="6" s="1"/>
  <c r="P54" i="6" s="1"/>
  <c r="B54" i="6"/>
  <c r="U53" i="6"/>
  <c r="R53" i="6"/>
  <c r="T53" i="6" s="1"/>
  <c r="P53" i="6" s="1"/>
  <c r="B53" i="6"/>
  <c r="U52" i="6"/>
  <c r="R52" i="6"/>
  <c r="T52" i="6" s="1"/>
  <c r="P52" i="6"/>
  <c r="B52" i="6"/>
  <c r="U51" i="6"/>
  <c r="T51" i="6"/>
  <c r="P51" i="6" s="1"/>
  <c r="R51" i="6"/>
  <c r="B51" i="6"/>
  <c r="U50" i="6"/>
  <c r="R50" i="6"/>
  <c r="T50" i="6" s="1"/>
  <c r="P50" i="6" s="1"/>
  <c r="B50" i="6"/>
  <c r="U49" i="6"/>
  <c r="R49" i="6"/>
  <c r="T49" i="6" s="1"/>
  <c r="P49" i="6" s="1"/>
  <c r="B49" i="6"/>
  <c r="U48" i="6"/>
  <c r="R48" i="6"/>
  <c r="T48" i="6" s="1"/>
  <c r="P48" i="6" s="1"/>
  <c r="B48" i="6"/>
  <c r="U47" i="6"/>
  <c r="T47" i="6"/>
  <c r="P47" i="6" s="1"/>
  <c r="R47" i="6"/>
  <c r="B47" i="6"/>
  <c r="U46" i="6"/>
  <c r="R46" i="6"/>
  <c r="T46" i="6" s="1"/>
  <c r="P46" i="6" s="1"/>
  <c r="B46" i="6"/>
  <c r="U45" i="6"/>
  <c r="T45" i="6"/>
  <c r="P45" i="6" s="1"/>
  <c r="R45" i="6"/>
  <c r="B45" i="6"/>
  <c r="U44" i="6"/>
  <c r="R44" i="6"/>
  <c r="T44" i="6" s="1"/>
  <c r="P44" i="6"/>
  <c r="B44" i="6"/>
  <c r="U43" i="6"/>
  <c r="T43" i="6"/>
  <c r="P43" i="6" s="1"/>
  <c r="R43" i="6"/>
  <c r="B43" i="6"/>
  <c r="U42" i="6"/>
  <c r="R42" i="6"/>
  <c r="T42" i="6" s="1"/>
  <c r="P42" i="6" s="1"/>
  <c r="B42" i="6"/>
  <c r="U41" i="6"/>
  <c r="T41" i="6"/>
  <c r="P41" i="6" s="1"/>
  <c r="R41" i="6"/>
  <c r="B41" i="6"/>
  <c r="U40" i="6"/>
  <c r="R40" i="6"/>
  <c r="T40" i="6" s="1"/>
  <c r="P40" i="6" s="1"/>
  <c r="B40" i="6"/>
  <c r="U39" i="6"/>
  <c r="R39" i="6"/>
  <c r="T39" i="6" s="1"/>
  <c r="P39" i="6" s="1"/>
  <c r="B39" i="6"/>
  <c r="U38" i="6"/>
  <c r="R38" i="6"/>
  <c r="T38" i="6" s="1"/>
  <c r="P38" i="6" s="1"/>
  <c r="B38" i="6"/>
  <c r="U37" i="6"/>
  <c r="T37" i="6"/>
  <c r="P37" i="6" s="1"/>
  <c r="R37" i="6"/>
  <c r="B37" i="6"/>
  <c r="U36" i="6"/>
  <c r="R36" i="6"/>
  <c r="T36" i="6" s="1"/>
  <c r="P36" i="6"/>
  <c r="B36" i="6"/>
  <c r="U35" i="6"/>
  <c r="T35" i="6"/>
  <c r="P35" i="6" s="1"/>
  <c r="R35" i="6"/>
  <c r="B35" i="6"/>
  <c r="U34" i="6"/>
  <c r="R34" i="6"/>
  <c r="T34" i="6" s="1"/>
  <c r="P34" i="6" s="1"/>
  <c r="B34" i="6"/>
  <c r="U33" i="6"/>
  <c r="T33" i="6"/>
  <c r="P33" i="6" s="1"/>
  <c r="R33" i="6"/>
  <c r="B33" i="6"/>
  <c r="U32" i="6"/>
  <c r="R32" i="6"/>
  <c r="T32" i="6" s="1"/>
  <c r="P32" i="6" s="1"/>
  <c r="B32" i="6"/>
  <c r="U31" i="6"/>
  <c r="T31" i="6"/>
  <c r="P31" i="6" s="1"/>
  <c r="R31" i="6"/>
  <c r="B31" i="6"/>
  <c r="U30" i="6"/>
  <c r="R30" i="6"/>
  <c r="T30" i="6" s="1"/>
  <c r="P30" i="6" s="1"/>
  <c r="B30" i="6"/>
  <c r="U29" i="6"/>
  <c r="R29" i="6"/>
  <c r="T29" i="6" s="1"/>
  <c r="P29" i="6" s="1"/>
  <c r="B29" i="6"/>
  <c r="U28" i="6"/>
  <c r="R28" i="6"/>
  <c r="T28" i="6" s="1"/>
  <c r="P28" i="6"/>
  <c r="B28" i="6"/>
  <c r="U27" i="6"/>
  <c r="R27" i="6"/>
  <c r="T27" i="6" s="1"/>
  <c r="P27" i="6" s="1"/>
  <c r="B27" i="6"/>
  <c r="B26" i="6"/>
  <c r="U25" i="6"/>
  <c r="R25" i="6"/>
  <c r="T25" i="6" s="1"/>
  <c r="P25" i="6"/>
  <c r="B25" i="6"/>
  <c r="U24" i="6"/>
  <c r="R24" i="6"/>
  <c r="T24" i="6" s="1"/>
  <c r="P24" i="6" s="1"/>
  <c r="B24" i="6"/>
  <c r="U23" i="6"/>
  <c r="R23" i="6"/>
  <c r="T23" i="6" s="1"/>
  <c r="P23" i="6" s="1"/>
  <c r="B23" i="6"/>
  <c r="U22" i="6"/>
  <c r="R22" i="6"/>
  <c r="T22" i="6" s="1"/>
  <c r="P22" i="6" s="1"/>
  <c r="B22" i="6"/>
  <c r="U21" i="6"/>
  <c r="R21" i="6"/>
  <c r="T21" i="6" s="1"/>
  <c r="P21" i="6" s="1"/>
  <c r="B21" i="6"/>
  <c r="U20" i="6"/>
  <c r="R20" i="6"/>
  <c r="T20" i="6" s="1"/>
  <c r="P20" i="6" s="1"/>
  <c r="B20" i="6"/>
  <c r="U19" i="6"/>
  <c r="R19" i="6"/>
  <c r="T19" i="6" s="1"/>
  <c r="P19" i="6"/>
  <c r="B19" i="6"/>
  <c r="U18" i="6"/>
  <c r="R18" i="6"/>
  <c r="B18" i="6"/>
  <c r="U17" i="6"/>
  <c r="R17" i="6"/>
  <c r="B17" i="6"/>
  <c r="U16" i="6"/>
  <c r="T16" i="6"/>
  <c r="P16" i="6" s="1"/>
  <c r="R16" i="6"/>
  <c r="B16" i="6"/>
  <c r="U15" i="6"/>
  <c r="R15" i="6"/>
  <c r="T15" i="6" s="1"/>
  <c r="P15" i="6" s="1"/>
  <c r="B15" i="6"/>
  <c r="U14" i="6"/>
  <c r="R14" i="6"/>
  <c r="P14" i="6"/>
  <c r="B14" i="6"/>
  <c r="U13" i="6"/>
  <c r="R13" i="6"/>
  <c r="P13" i="6"/>
  <c r="B13" i="6"/>
  <c r="U12" i="6"/>
  <c r="R12" i="6"/>
  <c r="T12" i="6" s="1"/>
  <c r="P12" i="6" s="1"/>
  <c r="B12" i="6"/>
  <c r="B11" i="6"/>
  <c r="U10" i="6"/>
  <c r="R10" i="6"/>
  <c r="T10" i="6" s="1"/>
  <c r="P10" i="6" s="1"/>
  <c r="B10" i="6"/>
  <c r="U9" i="6"/>
  <c r="R9" i="6"/>
  <c r="T9" i="6" s="1"/>
  <c r="P9" i="6" s="1"/>
  <c r="B9" i="6"/>
  <c r="U8" i="6"/>
  <c r="R8" i="6"/>
  <c r="T8" i="6" s="1"/>
  <c r="P8" i="6" s="1"/>
  <c r="B8" i="6"/>
  <c r="U7" i="6"/>
  <c r="R7" i="6"/>
  <c r="T7" i="6" s="1"/>
  <c r="P7" i="6" s="1"/>
  <c r="B7" i="6"/>
  <c r="U6" i="6"/>
  <c r="R6" i="6"/>
  <c r="T6" i="6" s="1"/>
  <c r="P6" i="6" s="1"/>
  <c r="B6" i="6"/>
  <c r="U5" i="6"/>
  <c r="R5" i="6"/>
  <c r="T5" i="6" s="1"/>
  <c r="P5" i="6" s="1"/>
  <c r="B5" i="6"/>
  <c r="U4" i="6"/>
  <c r="T4" i="6"/>
  <c r="P4" i="6" s="1"/>
  <c r="R4" i="6"/>
  <c r="B4" i="6"/>
  <c r="U3" i="6"/>
  <c r="R3" i="6"/>
  <c r="T3" i="6" s="1"/>
  <c r="P3" i="6" s="1"/>
  <c r="B3" i="6"/>
  <c r="A3053" i="1"/>
  <c r="A3052" i="1"/>
  <c r="AR3051" i="1"/>
  <c r="A3051" i="1"/>
  <c r="A3050" i="1"/>
  <c r="A3049" i="1"/>
  <c r="A3048" i="1"/>
  <c r="A3047" i="1"/>
  <c r="A3046" i="1"/>
  <c r="A3045" i="1"/>
  <c r="A3044" i="1"/>
  <c r="A3043" i="1"/>
  <c r="A3042" i="1"/>
  <c r="A3041" i="1"/>
  <c r="AR3040"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R3011" i="1"/>
  <c r="A3011" i="1"/>
  <c r="A3010" i="1"/>
  <c r="A3009" i="1"/>
  <c r="A3008" i="1"/>
  <c r="A3007" i="1"/>
  <c r="A3006" i="1"/>
  <c r="A3005" i="1"/>
  <c r="A3004" i="1"/>
  <c r="A3003" i="1"/>
  <c r="A3002" i="1"/>
  <c r="A3001" i="1"/>
  <c r="A3000" i="1"/>
  <c r="A2999" i="1"/>
  <c r="AR2998" i="1"/>
  <c r="A2998" i="1"/>
  <c r="A2997" i="1"/>
  <c r="A2996" i="1"/>
  <c r="A2995" i="1"/>
  <c r="A2994" i="1"/>
  <c r="A2993" i="1"/>
  <c r="A2992" i="1"/>
  <c r="A2991" i="1"/>
  <c r="A2990" i="1"/>
  <c r="A2989" i="1"/>
  <c r="A2988" i="1"/>
  <c r="A2987" i="1"/>
  <c r="A2986" i="1"/>
  <c r="A2985" i="1"/>
  <c r="A2984" i="1"/>
  <c r="A2983" i="1"/>
  <c r="A2982" i="1"/>
  <c r="AR2981" i="1"/>
  <c r="A2981" i="1"/>
  <c r="A2980" i="1"/>
  <c r="A2979" i="1"/>
  <c r="AR2978" i="1"/>
  <c r="A2978" i="1"/>
  <c r="A2977" i="1"/>
  <c r="A2976" i="1"/>
  <c r="A2975" i="1"/>
  <c r="A2974" i="1"/>
  <c r="A2973" i="1"/>
  <c r="A2972" i="1"/>
  <c r="A2971" i="1"/>
  <c r="A2970" i="1"/>
  <c r="A2969" i="1"/>
  <c r="A2968" i="1"/>
  <c r="A2967" i="1"/>
  <c r="A2966" i="1"/>
  <c r="A2965" i="1"/>
  <c r="AR2964" i="1"/>
  <c r="A2964" i="1"/>
  <c r="A2963" i="1"/>
  <c r="A2962" i="1"/>
  <c r="A2961" i="1"/>
  <c r="A2960" i="1"/>
  <c r="A2959" i="1"/>
  <c r="A2958" i="1"/>
  <c r="AR2957" i="1"/>
  <c r="A2957" i="1"/>
  <c r="A2956" i="1"/>
  <c r="A2955" i="1"/>
  <c r="A2954" i="1"/>
  <c r="A2953" i="1"/>
  <c r="A2952" i="1"/>
  <c r="A2951" i="1"/>
  <c r="A2950" i="1"/>
  <c r="A2949" i="1"/>
  <c r="A2948" i="1"/>
  <c r="A2947" i="1"/>
  <c r="A2946" i="1"/>
  <c r="A2945" i="1"/>
  <c r="AR2944" i="1"/>
  <c r="A2944" i="1"/>
  <c r="A2943" i="1"/>
  <c r="A2942" i="1"/>
  <c r="AR2941" i="1"/>
  <c r="A2941" i="1"/>
  <c r="A2940" i="1"/>
  <c r="A2939" i="1"/>
  <c r="A2938" i="1"/>
  <c r="A2937" i="1"/>
  <c r="A2936" i="1"/>
  <c r="A2935" i="1"/>
  <c r="A2934" i="1"/>
  <c r="A2933" i="1"/>
  <c r="A2932" i="1"/>
  <c r="A2931" i="1"/>
  <c r="A2930" i="1"/>
  <c r="A2929" i="1"/>
  <c r="A2928" i="1"/>
  <c r="A2927" i="1"/>
  <c r="AR2926" i="1"/>
  <c r="A2926" i="1"/>
  <c r="A2925" i="1"/>
  <c r="A2924" i="1"/>
  <c r="AR2923" i="1"/>
  <c r="A2923" i="1"/>
  <c r="A2921" i="1"/>
  <c r="A2920" i="1"/>
  <c r="AR2919" i="1"/>
  <c r="A2919" i="1"/>
  <c r="A2916" i="1"/>
  <c r="AR2915" i="1"/>
  <c r="A2915" i="1"/>
  <c r="A2914" i="1"/>
  <c r="A2913" i="1"/>
  <c r="AR2912" i="1"/>
  <c r="A2912" i="1"/>
  <c r="A2911" i="1"/>
  <c r="A2910" i="1"/>
  <c r="A2909" i="1"/>
  <c r="A2908" i="1"/>
  <c r="A2907" i="1"/>
  <c r="A2906" i="1"/>
  <c r="A2894" i="1"/>
  <c r="AR2893" i="1"/>
  <c r="A2893" i="1"/>
  <c r="A2892" i="1"/>
  <c r="A2891" i="1"/>
  <c r="AR2890" i="1"/>
  <c r="A2890" i="1"/>
  <c r="A2889" i="1"/>
  <c r="AR2888" i="1"/>
  <c r="A2888" i="1"/>
  <c r="A2887" i="1"/>
  <c r="A2886" i="1"/>
  <c r="A2885" i="1"/>
  <c r="A2884" i="1"/>
  <c r="A2883" i="1"/>
  <c r="AR2882"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R2852" i="1"/>
  <c r="A2852" i="1"/>
  <c r="A2851" i="1"/>
  <c r="A2850" i="1"/>
  <c r="A2849" i="1"/>
  <c r="A2848" i="1"/>
  <c r="A2847" i="1"/>
  <c r="A2846" i="1"/>
  <c r="A2845" i="1"/>
  <c r="A2844" i="1"/>
  <c r="A2843" i="1"/>
  <c r="A2842" i="1"/>
  <c r="A2841" i="1"/>
  <c r="A2840" i="1"/>
  <c r="A2839" i="1"/>
  <c r="A2838" i="1"/>
  <c r="A2837" i="1"/>
  <c r="A2836" i="1"/>
  <c r="AR2835" i="1"/>
  <c r="A2835" i="1"/>
  <c r="A2834" i="1"/>
  <c r="A2833" i="1"/>
  <c r="A2832" i="1"/>
  <c r="A2831" i="1"/>
  <c r="A2830" i="1"/>
  <c r="A2829" i="1"/>
  <c r="A2828" i="1"/>
  <c r="A2827" i="1"/>
  <c r="A2826" i="1"/>
  <c r="A2825" i="1"/>
  <c r="A2824" i="1"/>
  <c r="A2823" i="1"/>
  <c r="A2822" i="1"/>
  <c r="A2821" i="1"/>
  <c r="AR2820" i="1"/>
  <c r="A2820" i="1"/>
  <c r="A2819" i="1"/>
  <c r="A2818" i="1"/>
  <c r="A2817" i="1"/>
  <c r="A2816" i="1"/>
  <c r="A2815" i="1"/>
  <c r="A2814" i="1"/>
  <c r="AR2813" i="1"/>
  <c r="A2813" i="1"/>
  <c r="A2812" i="1"/>
  <c r="A2811" i="1"/>
  <c r="A2810" i="1"/>
  <c r="AR2809" i="1"/>
  <c r="A2809" i="1"/>
  <c r="A2808" i="1"/>
  <c r="A2807" i="1"/>
  <c r="A2806" i="1"/>
  <c r="AR2805" i="1"/>
  <c r="A2805" i="1"/>
  <c r="A2804" i="1"/>
  <c r="A2803" i="1"/>
  <c r="AR2802" i="1"/>
  <c r="A2802" i="1"/>
  <c r="A2801" i="1"/>
  <c r="A2800" i="1"/>
  <c r="A2799" i="1"/>
  <c r="AR2798" i="1"/>
  <c r="A2798" i="1"/>
  <c r="A2797" i="1"/>
  <c r="A2796" i="1"/>
  <c r="AR2795" i="1"/>
  <c r="A2795" i="1"/>
  <c r="A2794" i="1"/>
  <c r="A2793" i="1"/>
  <c r="AR2792" i="1"/>
  <c r="A2792" i="1"/>
  <c r="A2791" i="1"/>
  <c r="A2790" i="1"/>
  <c r="A2789" i="1"/>
  <c r="AR2788" i="1"/>
  <c r="A2788" i="1"/>
  <c r="A2787" i="1"/>
  <c r="A2786" i="1"/>
  <c r="AR2785" i="1"/>
  <c r="A2785" i="1"/>
  <c r="A2784" i="1"/>
  <c r="A2783" i="1"/>
  <c r="AR2782" i="1"/>
  <c r="A2782" i="1"/>
  <c r="A2781" i="1"/>
  <c r="A2780" i="1"/>
  <c r="AR2779" i="1"/>
  <c r="A2779" i="1"/>
  <c r="A2778" i="1"/>
  <c r="A2777" i="1"/>
  <c r="A2774" i="1"/>
  <c r="A2773" i="1"/>
  <c r="A2772" i="1"/>
  <c r="A2771" i="1"/>
  <c r="A2770" i="1"/>
  <c r="A2769" i="1"/>
  <c r="AR2768" i="1"/>
  <c r="A2768" i="1"/>
  <c r="A2767" i="1"/>
  <c r="A2766" i="1"/>
  <c r="A2765" i="1"/>
  <c r="A2764" i="1"/>
  <c r="AR2763" i="1"/>
  <c r="A2763" i="1"/>
  <c r="A2762" i="1"/>
  <c r="A2761" i="1"/>
  <c r="A2760" i="1"/>
  <c r="AR2759" i="1"/>
  <c r="A2759" i="1"/>
  <c r="A2758" i="1"/>
  <c r="A2757" i="1"/>
  <c r="A2756" i="1"/>
  <c r="AR2755"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R2722" i="1"/>
  <c r="A2722" i="1"/>
  <c r="A2721" i="1"/>
  <c r="A2720" i="1"/>
  <c r="A2719" i="1"/>
  <c r="AR2718" i="1"/>
  <c r="A2718" i="1"/>
  <c r="A2717" i="1"/>
  <c r="A2716" i="1"/>
  <c r="A2715" i="1"/>
  <c r="AR2714" i="1"/>
  <c r="A2714" i="1"/>
  <c r="A2713" i="1"/>
  <c r="A2712" i="1"/>
  <c r="A2711" i="1"/>
  <c r="AR2710" i="1"/>
  <c r="A2710" i="1"/>
  <c r="A2709" i="1"/>
  <c r="A2708" i="1"/>
  <c r="AR2682" i="1"/>
  <c r="A2680" i="1"/>
  <c r="A2679" i="1"/>
  <c r="A2678" i="1"/>
  <c r="A2677" i="1"/>
  <c r="AR2676" i="1"/>
  <c r="A2676" i="1"/>
  <c r="A2675" i="1"/>
  <c r="A2674" i="1"/>
  <c r="A2673" i="1"/>
  <c r="A2672" i="1"/>
  <c r="AR2671" i="1"/>
  <c r="A2671" i="1"/>
  <c r="A2670" i="1"/>
  <c r="A2669" i="1"/>
  <c r="A2668" i="1"/>
  <c r="A2667" i="1"/>
  <c r="A2666" i="1"/>
  <c r="A2665" i="1"/>
  <c r="A2664" i="1"/>
  <c r="A2663" i="1"/>
  <c r="A2662" i="1"/>
  <c r="A2661" i="1"/>
  <c r="AR2660" i="1"/>
  <c r="A2660" i="1"/>
  <c r="A2659" i="1"/>
  <c r="A2657" i="1"/>
  <c r="A2656" i="1"/>
  <c r="A2655" i="1"/>
  <c r="A2654" i="1"/>
  <c r="A2653" i="1"/>
  <c r="A2652" i="1"/>
  <c r="A2651" i="1"/>
  <c r="A2650" i="1"/>
  <c r="A2648" i="1"/>
  <c r="AR2639" i="1"/>
  <c r="A2639" i="1"/>
  <c r="AR2626" i="1"/>
  <c r="A2626" i="1"/>
  <c r="AR2611" i="1"/>
  <c r="A2611" i="1"/>
  <c r="AR2597" i="1"/>
  <c r="A2597" i="1"/>
  <c r="AR2581" i="1"/>
  <c r="A2581" i="1"/>
  <c r="AR2578" i="1"/>
  <c r="A2578" i="1"/>
  <c r="AR2575" i="1"/>
  <c r="A2575" i="1"/>
  <c r="A2561" i="1"/>
  <c r="A2560" i="1"/>
  <c r="A2559" i="1"/>
  <c r="AR2558" i="1"/>
  <c r="A2558" i="1"/>
  <c r="A2557" i="1"/>
  <c r="A2556" i="1"/>
  <c r="A2555" i="1"/>
  <c r="AR2554" i="1"/>
  <c r="A2554" i="1"/>
  <c r="A2553" i="1"/>
  <c r="A2552" i="1"/>
  <c r="A2551" i="1"/>
  <c r="A2550" i="1"/>
  <c r="A2549" i="1"/>
  <c r="A2548" i="1"/>
  <c r="A2547" i="1"/>
  <c r="A2546" i="1"/>
  <c r="A2545" i="1"/>
  <c r="AR2544" i="1"/>
  <c r="A2544" i="1"/>
  <c r="A2543" i="1"/>
  <c r="A2542" i="1"/>
  <c r="AR2541" i="1"/>
  <c r="A2541" i="1"/>
  <c r="A2540" i="1"/>
  <c r="A2539" i="1"/>
  <c r="A2538" i="1"/>
  <c r="A2537" i="1"/>
  <c r="AR2536" i="1"/>
  <c r="A2536" i="1"/>
  <c r="A2534" i="1"/>
  <c r="AR2533" i="1"/>
  <c r="A2533" i="1"/>
  <c r="A2531" i="1"/>
  <c r="A2530" i="1"/>
  <c r="A2529" i="1"/>
  <c r="A2528" i="1"/>
  <c r="AR2527" i="1"/>
  <c r="A2527" i="1"/>
  <c r="A2526" i="1"/>
  <c r="A2525" i="1"/>
  <c r="AR2524" i="1"/>
  <c r="A2524" i="1"/>
  <c r="A2523" i="1"/>
  <c r="A2522" i="1"/>
  <c r="AR2521" i="1"/>
  <c r="A2521" i="1"/>
  <c r="A2520" i="1"/>
  <c r="A2519" i="1"/>
  <c r="A2508" i="1"/>
  <c r="A2507" i="1"/>
  <c r="AR2506" i="1"/>
  <c r="A2506" i="1"/>
  <c r="A2505" i="1"/>
  <c r="A2504" i="1"/>
  <c r="A2503" i="1"/>
  <c r="A2502" i="1"/>
  <c r="AR2501" i="1"/>
  <c r="A2501" i="1"/>
  <c r="A2500" i="1"/>
  <c r="A2499" i="1"/>
  <c r="A2498" i="1"/>
  <c r="A2497" i="1"/>
  <c r="A2496" i="1"/>
  <c r="A2495" i="1"/>
  <c r="A2494" i="1"/>
  <c r="A2493" i="1"/>
  <c r="A2492" i="1"/>
  <c r="A2491" i="1"/>
  <c r="A2490" i="1"/>
  <c r="A2489" i="1"/>
  <c r="A2488" i="1"/>
  <c r="A2487" i="1"/>
  <c r="AR2486" i="1"/>
  <c r="A2486" i="1"/>
  <c r="A2485" i="1"/>
  <c r="A2484" i="1"/>
  <c r="A2483" i="1"/>
  <c r="A2482" i="1"/>
  <c r="A2481" i="1"/>
  <c r="A2480" i="1"/>
  <c r="A2479" i="1"/>
  <c r="A2478" i="1"/>
  <c r="A2477" i="1"/>
  <c r="A2476" i="1"/>
  <c r="A2475" i="1"/>
  <c r="A2474" i="1"/>
  <c r="A2473" i="1"/>
  <c r="A2472" i="1"/>
  <c r="A2470" i="1"/>
  <c r="A2469" i="1"/>
  <c r="A2468" i="1"/>
  <c r="A2467" i="1"/>
  <c r="A2466" i="1"/>
  <c r="A2465" i="1"/>
  <c r="A2464" i="1"/>
  <c r="A2463" i="1"/>
  <c r="A2462" i="1"/>
  <c r="A2461" i="1"/>
  <c r="AR2460" i="1"/>
  <c r="A2460" i="1"/>
  <c r="A2459" i="1"/>
  <c r="A2458" i="1"/>
  <c r="A2457" i="1"/>
  <c r="A2456" i="1"/>
  <c r="A2455" i="1"/>
  <c r="AR2454" i="1"/>
  <c r="A2454" i="1"/>
  <c r="A2453" i="1"/>
  <c r="A2452" i="1"/>
  <c r="AR2451" i="1"/>
  <c r="A2451" i="1"/>
  <c r="A2450" i="1"/>
  <c r="A2449" i="1"/>
  <c r="A2448" i="1"/>
  <c r="AR2447" i="1"/>
  <c r="A2447" i="1"/>
  <c r="A2446" i="1"/>
  <c r="A2445" i="1"/>
  <c r="AR2444" i="1"/>
  <c r="A2444" i="1"/>
  <c r="A2443" i="1"/>
  <c r="A2442" i="1"/>
  <c r="A2441" i="1"/>
  <c r="A2440" i="1"/>
  <c r="AR2439" i="1"/>
  <c r="A2439" i="1"/>
  <c r="A2438" i="1"/>
  <c r="A2437" i="1"/>
  <c r="AR2436" i="1"/>
  <c r="A2436" i="1"/>
  <c r="A2435" i="1"/>
  <c r="A2434" i="1"/>
  <c r="AR2433" i="1"/>
  <c r="A2433" i="1"/>
  <c r="A2432" i="1"/>
  <c r="A2431" i="1"/>
  <c r="A2430" i="1"/>
  <c r="AR2429" i="1"/>
  <c r="A2429" i="1"/>
  <c r="A2428" i="1"/>
  <c r="A2427" i="1"/>
  <c r="A2426" i="1"/>
  <c r="AR2425"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R2396" i="1"/>
  <c r="A2396" i="1"/>
  <c r="A2395" i="1"/>
  <c r="A2394" i="1"/>
  <c r="A2393" i="1"/>
  <c r="A2392" i="1"/>
  <c r="A2391" i="1"/>
  <c r="A2390" i="1"/>
  <c r="A2389" i="1"/>
  <c r="A2388" i="1"/>
  <c r="AR2387" i="1"/>
  <c r="A2387" i="1"/>
  <c r="AR2377" i="1"/>
  <c r="A2377" i="1"/>
  <c r="A2375" i="1"/>
  <c r="A2374" i="1"/>
  <c r="A2373" i="1"/>
  <c r="A2372" i="1"/>
  <c r="A2371" i="1"/>
  <c r="A2369" i="1"/>
  <c r="AR2368"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R2345" i="1"/>
  <c r="A2345" i="1"/>
  <c r="A2344" i="1"/>
  <c r="A2343" i="1"/>
  <c r="A2342" i="1"/>
  <c r="A2341" i="1"/>
  <c r="A2340" i="1"/>
  <c r="A2339" i="1"/>
  <c r="A2338" i="1"/>
  <c r="A2337" i="1"/>
  <c r="A2336" i="1"/>
  <c r="AR2335" i="1"/>
  <c r="A2335" i="1"/>
  <c r="A2334" i="1"/>
  <c r="A2333" i="1"/>
  <c r="A2332" i="1"/>
  <c r="AR2331" i="1"/>
  <c r="A2331" i="1"/>
  <c r="A2330" i="1"/>
  <c r="A2329" i="1"/>
  <c r="A2328" i="1"/>
  <c r="AR2327" i="1"/>
  <c r="A2327" i="1"/>
  <c r="A2326" i="1"/>
  <c r="A2325" i="1"/>
  <c r="A2324" i="1"/>
  <c r="A2323" i="1"/>
  <c r="A2322" i="1"/>
  <c r="A2321" i="1"/>
  <c r="A2320" i="1"/>
  <c r="A2319" i="1"/>
  <c r="A2318" i="1"/>
  <c r="A2317" i="1"/>
  <c r="A2316" i="1"/>
  <c r="AR2315" i="1"/>
  <c r="A2315" i="1"/>
  <c r="A2314" i="1"/>
  <c r="A2313" i="1"/>
  <c r="A2312" i="1"/>
  <c r="A2311" i="1"/>
  <c r="A2310" i="1"/>
  <c r="A2309" i="1"/>
  <c r="A2308" i="1"/>
  <c r="AR2307" i="1"/>
  <c r="A2307" i="1"/>
  <c r="A2306" i="1"/>
  <c r="A2305" i="1"/>
  <c r="A2304" i="1"/>
  <c r="AR2303" i="1"/>
  <c r="A2303" i="1"/>
  <c r="A2302" i="1"/>
  <c r="A2301" i="1"/>
  <c r="A2300" i="1"/>
  <c r="A2299" i="1"/>
  <c r="A2298" i="1"/>
  <c r="A2297" i="1"/>
  <c r="AR2296" i="1"/>
  <c r="A2296" i="1"/>
  <c r="A2295" i="1"/>
  <c r="A2294" i="1"/>
  <c r="AR2291" i="1"/>
  <c r="A2291" i="1"/>
  <c r="A2290" i="1"/>
  <c r="A2289" i="1"/>
  <c r="A2286" i="1"/>
  <c r="A2274" i="1"/>
  <c r="A2272" i="1"/>
  <c r="A2271" i="1"/>
  <c r="A2270" i="1"/>
  <c r="A2269" i="1"/>
  <c r="A2268" i="1"/>
  <c r="AR2267" i="1"/>
  <c r="A2267" i="1"/>
  <c r="A2266" i="1"/>
  <c r="A2265" i="1"/>
  <c r="A2264" i="1"/>
  <c r="A2263" i="1"/>
  <c r="A2262" i="1"/>
  <c r="A2261" i="1"/>
  <c r="A2260" i="1"/>
  <c r="AR2259" i="1"/>
  <c r="A2259" i="1"/>
  <c r="A2258" i="1"/>
  <c r="A2257" i="1"/>
  <c r="A2256" i="1"/>
  <c r="A2255" i="1"/>
  <c r="AR2254" i="1"/>
  <c r="A2254" i="1"/>
  <c r="A2253" i="1"/>
  <c r="A2252" i="1"/>
  <c r="A2251" i="1"/>
  <c r="AR2250" i="1"/>
  <c r="A2250" i="1"/>
  <c r="A2249" i="1"/>
  <c r="AR2248" i="1"/>
  <c r="A2248" i="1"/>
  <c r="A2247" i="1"/>
  <c r="A2246" i="1"/>
  <c r="A2245" i="1"/>
  <c r="AR2244" i="1"/>
  <c r="A2244" i="1"/>
  <c r="A2243" i="1"/>
  <c r="A2242" i="1"/>
  <c r="A2241" i="1"/>
  <c r="A2240" i="1"/>
  <c r="A2239" i="1"/>
  <c r="AR2238" i="1"/>
  <c r="A2238" i="1"/>
  <c r="A2237" i="1"/>
  <c r="A2236" i="1"/>
  <c r="A2235" i="1"/>
  <c r="A2234" i="1"/>
  <c r="A2233" i="1"/>
  <c r="A2232" i="1"/>
  <c r="A2231" i="1"/>
  <c r="A2230" i="1"/>
  <c r="AR2229" i="1"/>
  <c r="A2229" i="1"/>
  <c r="A2227" i="1"/>
  <c r="AR2226" i="1"/>
  <c r="A2226" i="1"/>
  <c r="A2225" i="1"/>
  <c r="A2224" i="1"/>
  <c r="AR2223" i="1"/>
  <c r="A2223" i="1"/>
  <c r="A2222" i="1"/>
  <c r="A2221" i="1"/>
  <c r="AR2219" i="1"/>
  <c r="A2218" i="1"/>
  <c r="A2217" i="1"/>
  <c r="A2216" i="1"/>
  <c r="AR2215" i="1"/>
  <c r="A2215" i="1"/>
  <c r="A2214" i="1"/>
  <c r="A2213" i="1"/>
  <c r="A2212" i="1"/>
  <c r="A2211" i="1"/>
  <c r="A2210" i="1"/>
  <c r="A2209" i="1"/>
  <c r="A2208" i="1"/>
  <c r="A2207" i="1"/>
  <c r="A2206" i="1"/>
  <c r="A2205" i="1"/>
  <c r="A2204" i="1"/>
  <c r="A2203" i="1"/>
  <c r="AR2202" i="1"/>
  <c r="A2202" i="1"/>
  <c r="AR2198" i="1"/>
  <c r="A2196" i="1"/>
  <c r="A2195" i="1"/>
  <c r="A2194" i="1"/>
  <c r="A2193" i="1"/>
  <c r="AR2192" i="1"/>
  <c r="A2192" i="1"/>
  <c r="A2191" i="1"/>
  <c r="A2187" i="1"/>
  <c r="A2186" i="1"/>
  <c r="A2185" i="1"/>
  <c r="A2184" i="1"/>
  <c r="A2183" i="1"/>
  <c r="A2182" i="1"/>
  <c r="A2181" i="1"/>
  <c r="AR2180" i="1"/>
  <c r="A2180" i="1"/>
  <c r="A2179" i="1"/>
  <c r="A2178" i="1"/>
  <c r="AR2177"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R2148" i="1"/>
  <c r="A2148" i="1"/>
  <c r="A2147" i="1"/>
  <c r="A2146" i="1"/>
  <c r="A2145" i="1"/>
  <c r="A2144" i="1"/>
  <c r="AR2143" i="1"/>
  <c r="A2143" i="1"/>
  <c r="A2142" i="1"/>
  <c r="A2141" i="1"/>
  <c r="AR2140" i="1"/>
  <c r="A2140" i="1"/>
  <c r="A2139" i="1"/>
  <c r="A2138" i="1"/>
  <c r="A2137" i="1"/>
  <c r="A2136" i="1"/>
  <c r="A2135" i="1"/>
  <c r="A2134" i="1"/>
  <c r="A2133" i="1"/>
  <c r="A2132" i="1"/>
  <c r="AR2131" i="1"/>
  <c r="A2131" i="1"/>
  <c r="A2130" i="1"/>
  <c r="AR2129" i="1"/>
  <c r="A2129" i="1"/>
  <c r="A2128" i="1"/>
  <c r="A2127" i="1"/>
  <c r="A2126" i="1"/>
  <c r="A2125" i="1"/>
  <c r="A2124" i="1"/>
  <c r="A2123" i="1"/>
  <c r="AR2122" i="1"/>
  <c r="A2122" i="1"/>
  <c r="A2121" i="1"/>
  <c r="A2120" i="1"/>
  <c r="A2119" i="1"/>
  <c r="A2118" i="1"/>
  <c r="AR2117" i="1"/>
  <c r="A2117" i="1"/>
  <c r="A2116" i="1"/>
  <c r="AR2115" i="1"/>
  <c r="A2115" i="1"/>
  <c r="A2114" i="1"/>
  <c r="A2113" i="1"/>
  <c r="A2112" i="1"/>
  <c r="A2111" i="1"/>
  <c r="A2110" i="1"/>
  <c r="A2109" i="1"/>
  <c r="AR2108" i="1"/>
  <c r="A2108" i="1"/>
  <c r="A2107" i="1"/>
  <c r="A2106" i="1"/>
  <c r="A2105" i="1"/>
  <c r="A2104" i="1"/>
  <c r="A2103" i="1"/>
  <c r="A2102" i="1"/>
  <c r="AR2101" i="1"/>
  <c r="A2101" i="1"/>
  <c r="A2100" i="1"/>
  <c r="A2099" i="1"/>
  <c r="A2098" i="1"/>
  <c r="A2097" i="1"/>
  <c r="A2096" i="1"/>
  <c r="AR2095" i="1"/>
  <c r="A2095" i="1"/>
  <c r="A2094" i="1"/>
  <c r="A2093" i="1"/>
  <c r="A2092" i="1"/>
  <c r="A2091" i="1"/>
  <c r="A2090" i="1"/>
  <c r="AR2089" i="1"/>
  <c r="A2089" i="1"/>
  <c r="A2088" i="1"/>
  <c r="A2087" i="1"/>
  <c r="AR2086" i="1"/>
  <c r="A2086" i="1"/>
  <c r="A2085" i="1"/>
  <c r="A2084" i="1"/>
  <c r="A2083" i="1"/>
  <c r="AR2082" i="1"/>
  <c r="A2082" i="1"/>
  <c r="A2081" i="1"/>
  <c r="A2080" i="1"/>
  <c r="AR2079" i="1"/>
  <c r="A2079" i="1"/>
  <c r="A2078" i="1"/>
  <c r="A2077" i="1"/>
  <c r="A2076" i="1"/>
  <c r="A2075" i="1"/>
  <c r="AR2074" i="1"/>
  <c r="A2074" i="1"/>
  <c r="A2073" i="1"/>
  <c r="A2072" i="1"/>
  <c r="A2071" i="1"/>
  <c r="A2070" i="1"/>
  <c r="A2069" i="1"/>
  <c r="A2068" i="1"/>
  <c r="A2067" i="1"/>
  <c r="A2066" i="1"/>
  <c r="AR2065" i="1"/>
  <c r="A2065" i="1"/>
  <c r="A2064" i="1"/>
  <c r="A2063" i="1"/>
  <c r="AR2062" i="1"/>
  <c r="A2062" i="1"/>
  <c r="A2061" i="1"/>
  <c r="A2060" i="1"/>
  <c r="A2059" i="1"/>
  <c r="AR2058" i="1"/>
  <c r="A2058" i="1"/>
  <c r="A2057" i="1"/>
  <c r="A2056" i="1"/>
  <c r="A2055" i="1"/>
  <c r="A2054" i="1"/>
  <c r="AR2053" i="1"/>
  <c r="A2053" i="1"/>
  <c r="A2052" i="1"/>
  <c r="A2051" i="1"/>
  <c r="A2050" i="1"/>
  <c r="A2049" i="1"/>
  <c r="A2048" i="1"/>
  <c r="A2047" i="1"/>
  <c r="A2046" i="1"/>
  <c r="A2045" i="1"/>
  <c r="A2044" i="1"/>
  <c r="AR2043" i="1"/>
  <c r="A2043" i="1"/>
  <c r="A2042" i="1"/>
  <c r="AR2041" i="1"/>
  <c r="A2041" i="1"/>
  <c r="A2040" i="1"/>
  <c r="A2039" i="1"/>
  <c r="AR2038" i="1"/>
  <c r="A2038" i="1"/>
  <c r="A2037" i="1"/>
  <c r="A2036" i="1"/>
  <c r="A2035" i="1"/>
  <c r="AR2034" i="1"/>
  <c r="A2034" i="1"/>
  <c r="A2033" i="1"/>
  <c r="A2032" i="1"/>
  <c r="A2031" i="1"/>
  <c r="AR2030" i="1"/>
  <c r="A2030" i="1"/>
  <c r="A2029" i="1"/>
  <c r="A2028" i="1"/>
  <c r="AR2027" i="1"/>
  <c r="A2027" i="1"/>
  <c r="A2026" i="1"/>
  <c r="A2025" i="1"/>
  <c r="A2024" i="1"/>
  <c r="AR2023" i="1"/>
  <c r="A2023" i="1"/>
  <c r="A2022" i="1"/>
  <c r="A2021" i="1"/>
  <c r="AR2020" i="1"/>
  <c r="A2020" i="1"/>
  <c r="A2019" i="1"/>
  <c r="A2018" i="1"/>
  <c r="AR2017" i="1"/>
  <c r="A2017" i="1"/>
  <c r="A2016" i="1"/>
  <c r="A2015" i="1"/>
  <c r="AR2014" i="1"/>
  <c r="A2014" i="1"/>
  <c r="A2013" i="1"/>
  <c r="A2012" i="1"/>
  <c r="AR2011" i="1"/>
  <c r="A2011" i="1"/>
  <c r="A2010" i="1"/>
  <c r="A2009" i="1"/>
  <c r="AR2008" i="1"/>
  <c r="A2008" i="1"/>
  <c r="A2007" i="1"/>
  <c r="A2006" i="1"/>
  <c r="A2005" i="1"/>
  <c r="A2004" i="1"/>
  <c r="A2003" i="1"/>
  <c r="A2002" i="1"/>
  <c r="A2001" i="1"/>
  <c r="A2000" i="1"/>
  <c r="AR1999" i="1"/>
  <c r="A1999" i="1"/>
  <c r="A1998" i="1"/>
  <c r="A1997" i="1"/>
  <c r="A1996" i="1"/>
  <c r="A1995" i="1"/>
  <c r="A1994" i="1"/>
  <c r="AR1993" i="1"/>
  <c r="A1993" i="1"/>
  <c r="A1992" i="1"/>
  <c r="A1991" i="1"/>
  <c r="A1990" i="1"/>
  <c r="A1989" i="1"/>
  <c r="AR1988" i="1"/>
  <c r="A1988" i="1"/>
  <c r="A1987" i="1"/>
  <c r="A1986" i="1"/>
  <c r="A1985" i="1"/>
  <c r="A1984" i="1"/>
  <c r="A1983" i="1"/>
  <c r="A1982" i="1"/>
  <c r="A1981" i="1"/>
  <c r="A1980" i="1"/>
  <c r="A1979" i="1"/>
  <c r="A1978" i="1"/>
  <c r="A1977" i="1"/>
  <c r="A1976" i="1"/>
  <c r="A1975" i="1"/>
  <c r="A1974" i="1"/>
  <c r="A1973" i="1"/>
  <c r="A1972" i="1"/>
  <c r="A1971" i="1"/>
  <c r="AR1970" i="1"/>
  <c r="A1970" i="1"/>
  <c r="A1969" i="1"/>
  <c r="A1967" i="1"/>
  <c r="A1966" i="1"/>
  <c r="A1965" i="1"/>
  <c r="A1964" i="1"/>
  <c r="A1963" i="1"/>
  <c r="A1962" i="1"/>
  <c r="A1961" i="1"/>
  <c r="A1960" i="1"/>
  <c r="A1959" i="1"/>
  <c r="AR1958" i="1"/>
  <c r="A1958" i="1"/>
  <c r="A1956" i="1"/>
  <c r="A1955" i="1"/>
  <c r="A1954" i="1"/>
  <c r="AR1953" i="1"/>
  <c r="A1953" i="1"/>
  <c r="A1952" i="1"/>
  <c r="A1951" i="1"/>
  <c r="A1950" i="1"/>
  <c r="A1949" i="1"/>
  <c r="A1948" i="1"/>
  <c r="A1947" i="1"/>
  <c r="A1946" i="1"/>
  <c r="AR1945" i="1"/>
  <c r="A1945" i="1"/>
  <c r="A1944" i="1"/>
  <c r="AR1943" i="1"/>
  <c r="A1943" i="1"/>
  <c r="A1942" i="1"/>
  <c r="AR1941" i="1"/>
  <c r="A1941" i="1"/>
  <c r="A1940" i="1"/>
  <c r="AR1939" i="1"/>
  <c r="A1939" i="1"/>
  <c r="A1928" i="1"/>
  <c r="AR1927" i="1"/>
  <c r="A1927" i="1"/>
  <c r="A1926" i="1"/>
  <c r="AR1925" i="1"/>
  <c r="A1925" i="1"/>
  <c r="A1924" i="1"/>
  <c r="A1923" i="1"/>
  <c r="A1922" i="1"/>
  <c r="A1921" i="1"/>
  <c r="A1920" i="1"/>
  <c r="A1919" i="1"/>
  <c r="A1918" i="1"/>
  <c r="A1917" i="1"/>
  <c r="A1916" i="1"/>
  <c r="AR1915" i="1"/>
  <c r="A1915" i="1"/>
  <c r="A1914" i="1"/>
  <c r="A1913" i="1"/>
  <c r="A1912" i="1"/>
  <c r="A1911" i="1"/>
  <c r="A1910" i="1"/>
  <c r="A1909" i="1"/>
  <c r="A1908" i="1"/>
  <c r="A1907" i="1"/>
  <c r="A1906" i="1"/>
  <c r="A1905" i="1"/>
  <c r="A1904" i="1"/>
  <c r="A1903" i="1"/>
  <c r="A1902" i="1"/>
  <c r="A1901" i="1"/>
  <c r="A1900" i="1"/>
  <c r="A1899" i="1"/>
  <c r="AR1898" i="1"/>
  <c r="A1898" i="1"/>
  <c r="A1897" i="1"/>
  <c r="A1896" i="1"/>
  <c r="AR1895" i="1"/>
  <c r="A1895" i="1"/>
  <c r="A1894" i="1"/>
  <c r="A1893" i="1"/>
  <c r="A1892" i="1"/>
  <c r="A1891" i="1"/>
  <c r="A1890" i="1"/>
  <c r="AR1889" i="1"/>
  <c r="A1889" i="1"/>
  <c r="A1888" i="1"/>
  <c r="A1887" i="1"/>
  <c r="A1886" i="1"/>
  <c r="A1885" i="1"/>
  <c r="AR1884" i="1"/>
  <c r="A1884" i="1"/>
  <c r="A1883" i="1"/>
  <c r="A1882" i="1"/>
  <c r="A1881" i="1"/>
  <c r="A1880" i="1"/>
  <c r="AR1879" i="1"/>
  <c r="A1879" i="1"/>
  <c r="A1878" i="1"/>
  <c r="A1877" i="1"/>
  <c r="A1876" i="1"/>
  <c r="A1875" i="1"/>
  <c r="A1874" i="1"/>
  <c r="A1873" i="1"/>
  <c r="A1872" i="1"/>
  <c r="A1871" i="1"/>
  <c r="A1870" i="1"/>
  <c r="A1869" i="1"/>
  <c r="A1868" i="1"/>
  <c r="A1867" i="1"/>
  <c r="A1866" i="1"/>
  <c r="A1865" i="1"/>
  <c r="A1864" i="1"/>
  <c r="AR1863" i="1"/>
  <c r="A1863" i="1"/>
  <c r="A1862" i="1"/>
  <c r="A1861" i="1"/>
  <c r="AR1860" i="1"/>
  <c r="A1860" i="1"/>
  <c r="A1859" i="1"/>
  <c r="A1858" i="1"/>
  <c r="AR1857" i="1"/>
  <c r="A1857" i="1"/>
  <c r="A1856" i="1"/>
  <c r="A1855" i="1"/>
  <c r="A1854" i="1"/>
  <c r="AR1853"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R1828" i="1"/>
  <c r="A1828" i="1"/>
  <c r="A1827" i="1"/>
  <c r="A1826" i="1"/>
  <c r="AR1825" i="1"/>
  <c r="A1825" i="1"/>
  <c r="A1824" i="1"/>
  <c r="A1823" i="1"/>
  <c r="A1822" i="1"/>
  <c r="A1821" i="1"/>
  <c r="AR1820" i="1"/>
  <c r="A1820" i="1"/>
  <c r="A1819" i="1"/>
  <c r="A1818" i="1"/>
  <c r="AR1817" i="1"/>
  <c r="A1817" i="1"/>
  <c r="A1816" i="1"/>
  <c r="A1815" i="1"/>
  <c r="A1814" i="1"/>
  <c r="AR1813" i="1"/>
  <c r="A1813" i="1"/>
  <c r="A1812" i="1"/>
  <c r="AR1811" i="1"/>
  <c r="A1811" i="1"/>
  <c r="A1810" i="1"/>
  <c r="AR1809" i="1"/>
  <c r="A1809" i="1"/>
  <c r="A1808" i="1"/>
  <c r="A1807" i="1"/>
  <c r="A1806" i="1"/>
  <c r="A1805" i="1"/>
  <c r="A1804" i="1"/>
  <c r="A1803" i="1"/>
  <c r="A1802" i="1"/>
  <c r="A1801" i="1"/>
  <c r="A1800" i="1"/>
  <c r="A1799" i="1"/>
  <c r="A1798" i="1"/>
  <c r="A1797" i="1"/>
  <c r="A1796" i="1"/>
  <c r="A1795" i="1"/>
  <c r="A1794" i="1"/>
  <c r="A1793" i="1"/>
  <c r="A1792" i="1"/>
  <c r="A1791" i="1"/>
  <c r="AR1790" i="1"/>
  <c r="A1790" i="1"/>
  <c r="A1789" i="1"/>
  <c r="A1788" i="1"/>
  <c r="AR1787" i="1"/>
  <c r="A1787" i="1"/>
  <c r="A1786" i="1"/>
  <c r="A1785" i="1"/>
  <c r="A1784" i="1"/>
  <c r="A1783" i="1"/>
  <c r="A1782" i="1"/>
  <c r="A1781" i="1"/>
  <c r="A1780" i="1"/>
  <c r="A1779" i="1"/>
  <c r="A1778" i="1"/>
  <c r="A1777" i="1"/>
  <c r="A1776" i="1"/>
  <c r="A1775" i="1"/>
  <c r="A1774" i="1"/>
  <c r="A1773" i="1"/>
  <c r="A1772" i="1"/>
  <c r="A1771" i="1"/>
  <c r="A1770" i="1"/>
  <c r="A1769" i="1"/>
  <c r="AR1768" i="1"/>
  <c r="A1768" i="1"/>
  <c r="A1767" i="1"/>
  <c r="A1766" i="1"/>
  <c r="A1765" i="1"/>
  <c r="A1764" i="1"/>
  <c r="A1763" i="1"/>
  <c r="A1762" i="1"/>
  <c r="A1761" i="1"/>
  <c r="A1760" i="1"/>
  <c r="A1759" i="1"/>
  <c r="A1758" i="1"/>
  <c r="AR1757" i="1"/>
  <c r="A1757" i="1"/>
  <c r="A1756" i="1"/>
  <c r="A1755" i="1"/>
  <c r="A1754" i="1"/>
  <c r="A1753" i="1"/>
  <c r="A1752" i="1"/>
  <c r="A1751" i="1"/>
  <c r="A1750" i="1"/>
  <c r="A1749" i="1"/>
  <c r="A1748" i="1"/>
  <c r="A1747" i="1"/>
  <c r="A1746" i="1"/>
  <c r="A1745" i="1"/>
  <c r="A1744" i="1"/>
  <c r="A1743" i="1"/>
  <c r="A1742" i="1"/>
  <c r="AR1741"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R1718"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R1690" i="1"/>
  <c r="A1690" i="1"/>
  <c r="A1689" i="1"/>
  <c r="A1688" i="1"/>
  <c r="A1687" i="1"/>
  <c r="A1686" i="1"/>
  <c r="A1685" i="1"/>
  <c r="A1684" i="1"/>
  <c r="A1683" i="1"/>
  <c r="A1682" i="1"/>
  <c r="A1681" i="1"/>
  <c r="A1680" i="1"/>
  <c r="A1679" i="1"/>
  <c r="A1678" i="1"/>
  <c r="AR1677" i="1"/>
  <c r="A1677" i="1"/>
  <c r="A1676" i="1"/>
  <c r="A1675" i="1"/>
  <c r="AR1674" i="1"/>
  <c r="A1674" i="1"/>
  <c r="A1673" i="1"/>
  <c r="A1672" i="1"/>
  <c r="A1671" i="1"/>
  <c r="A1670" i="1"/>
  <c r="A1669" i="1"/>
  <c r="A1668" i="1"/>
  <c r="A1667" i="1"/>
  <c r="A1666" i="1"/>
  <c r="A1665" i="1"/>
  <c r="A1664" i="1"/>
  <c r="A1663" i="1"/>
  <c r="A1662" i="1"/>
  <c r="A1661" i="1"/>
  <c r="A1660" i="1"/>
  <c r="A1659" i="1"/>
  <c r="A1658" i="1"/>
  <c r="A1657" i="1"/>
  <c r="A1656" i="1"/>
  <c r="A1655" i="1"/>
  <c r="AR1654" i="1"/>
  <c r="A1654" i="1"/>
  <c r="A1653" i="1"/>
  <c r="A1652" i="1"/>
  <c r="A1651" i="1"/>
  <c r="A1650" i="1"/>
  <c r="A1649" i="1"/>
  <c r="A1648" i="1"/>
  <c r="A1647" i="1"/>
  <c r="A1646" i="1"/>
  <c r="A1645" i="1"/>
  <c r="A1644" i="1"/>
  <c r="A1643" i="1"/>
  <c r="A1642" i="1"/>
  <c r="A1641" i="1"/>
  <c r="AR1640" i="1"/>
  <c r="A1640" i="1"/>
  <c r="A1639" i="1"/>
  <c r="A1638" i="1"/>
  <c r="AR1637" i="1"/>
  <c r="A1637" i="1"/>
  <c r="A1636" i="1"/>
  <c r="A1635" i="1"/>
  <c r="AR1634"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R1598" i="1"/>
  <c r="A1598" i="1"/>
  <c r="A1597" i="1"/>
  <c r="A1549" i="1"/>
  <c r="A1547" i="1"/>
  <c r="A1534" i="1"/>
  <c r="A1533" i="1"/>
  <c r="AR1532" i="1"/>
  <c r="A1532" i="1"/>
  <c r="A1531" i="1"/>
  <c r="A1530" i="1"/>
  <c r="A1529" i="1"/>
  <c r="AR1528" i="1"/>
  <c r="A1528" i="1"/>
  <c r="A1527" i="1"/>
  <c r="A1526" i="1"/>
  <c r="A1525" i="1"/>
  <c r="A1524" i="1"/>
  <c r="A1523" i="1"/>
  <c r="A1522" i="1"/>
  <c r="A1521" i="1"/>
  <c r="A1520" i="1"/>
  <c r="A1519" i="1"/>
  <c r="A1518" i="1"/>
  <c r="A1517" i="1"/>
  <c r="A1516" i="1"/>
  <c r="A1515" i="1"/>
  <c r="AR1514" i="1"/>
  <c r="A1514" i="1"/>
  <c r="A1513" i="1"/>
  <c r="A1512" i="1"/>
  <c r="AR1511"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R1471" i="1"/>
  <c r="A1471" i="1"/>
  <c r="A1470" i="1"/>
  <c r="A1469" i="1"/>
  <c r="A1468" i="1"/>
  <c r="A1467" i="1"/>
  <c r="A1466" i="1"/>
  <c r="A1465" i="1"/>
  <c r="A1464" i="1"/>
  <c r="A1463" i="1"/>
  <c r="A1462" i="1"/>
  <c r="A1461" i="1"/>
  <c r="A1460" i="1"/>
  <c r="A1459" i="1"/>
  <c r="A1458" i="1"/>
  <c r="A1457" i="1"/>
  <c r="A1456" i="1"/>
  <c r="A1455" i="1"/>
  <c r="A1454" i="1"/>
  <c r="A1453" i="1"/>
  <c r="A1452" i="1"/>
  <c r="AR1451" i="1"/>
  <c r="A1451" i="1"/>
  <c r="A1450" i="1"/>
  <c r="A1449" i="1"/>
  <c r="A1448" i="1"/>
  <c r="AR1447" i="1"/>
  <c r="A1447" i="1"/>
  <c r="A1446" i="1"/>
  <c r="A1445" i="1"/>
  <c r="AR1444" i="1"/>
  <c r="A1444" i="1"/>
  <c r="A1443" i="1"/>
  <c r="A1442" i="1"/>
  <c r="A1441" i="1"/>
  <c r="A1440" i="1"/>
  <c r="A1439" i="1"/>
  <c r="A1438" i="1"/>
  <c r="AR1437" i="1"/>
  <c r="A1437" i="1"/>
  <c r="A1436" i="1"/>
  <c r="A1435" i="1"/>
  <c r="A1434" i="1"/>
  <c r="A1433" i="1"/>
  <c r="A1432" i="1"/>
  <c r="A1431" i="1"/>
  <c r="A1430" i="1"/>
  <c r="A1429" i="1"/>
  <c r="A1428" i="1"/>
  <c r="A1427" i="1"/>
  <c r="A1426" i="1"/>
  <c r="A1425" i="1"/>
  <c r="A1424" i="1"/>
  <c r="A1423" i="1"/>
  <c r="AR1422" i="1"/>
  <c r="A1422" i="1"/>
  <c r="A1421" i="1"/>
  <c r="A1420" i="1"/>
  <c r="A1419" i="1"/>
  <c r="AR1418" i="1"/>
  <c r="A1418" i="1"/>
  <c r="A1417" i="1"/>
  <c r="A1416" i="1"/>
  <c r="A1415" i="1"/>
  <c r="A1410" i="1"/>
  <c r="A1409" i="1"/>
  <c r="AR1408" i="1"/>
  <c r="A1408" i="1"/>
  <c r="A1407" i="1"/>
  <c r="A1406" i="1"/>
  <c r="A1405" i="1"/>
  <c r="A1404" i="1"/>
  <c r="A1403" i="1"/>
  <c r="A1402" i="1"/>
  <c r="A1401" i="1"/>
  <c r="A1400" i="1"/>
  <c r="A1399" i="1"/>
  <c r="AR1398" i="1"/>
  <c r="A1398" i="1"/>
  <c r="A1397" i="1"/>
  <c r="A1396" i="1"/>
  <c r="A1395" i="1"/>
  <c r="A1394" i="1"/>
  <c r="A1393" i="1"/>
  <c r="A1392" i="1"/>
  <c r="A1391" i="1"/>
  <c r="A1390" i="1"/>
  <c r="A1389" i="1"/>
  <c r="A1388" i="1"/>
  <c r="A1387" i="1"/>
  <c r="AR1386"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59" i="1"/>
  <c r="A1358" i="1"/>
  <c r="A1357" i="1"/>
  <c r="A1356" i="1"/>
  <c r="AR1355" i="1"/>
  <c r="A1355" i="1"/>
  <c r="A1343" i="1"/>
  <c r="A1342" i="1"/>
  <c r="AR1341" i="1"/>
  <c r="A1341" i="1"/>
  <c r="A1340" i="1"/>
  <c r="A1339" i="1"/>
  <c r="AR1338" i="1"/>
  <c r="A1338" i="1"/>
  <c r="A1337" i="1"/>
  <c r="A1336" i="1"/>
  <c r="A1335" i="1"/>
  <c r="A1334" i="1"/>
  <c r="A1333" i="1"/>
  <c r="A1332" i="1"/>
  <c r="A1331" i="1"/>
  <c r="A1330" i="1"/>
  <c r="A1329" i="1"/>
  <c r="A1328" i="1"/>
  <c r="A1327" i="1"/>
  <c r="A1326" i="1"/>
  <c r="A1325" i="1"/>
  <c r="A1324" i="1"/>
  <c r="A1323" i="1"/>
  <c r="AR1322" i="1"/>
  <c r="A1322" i="1"/>
  <c r="A1321" i="1"/>
  <c r="AR1320" i="1"/>
  <c r="A1320" i="1"/>
  <c r="A1319" i="1"/>
  <c r="A1318" i="1"/>
  <c r="AR1317" i="1"/>
  <c r="A1317" i="1"/>
  <c r="A1316" i="1"/>
  <c r="AR1315" i="1"/>
  <c r="A1315" i="1"/>
  <c r="A1314" i="1"/>
  <c r="AR1313" i="1"/>
  <c r="A1313" i="1"/>
  <c r="A1312" i="1"/>
  <c r="A1311" i="1"/>
  <c r="AR1310" i="1"/>
  <c r="A1310" i="1"/>
  <c r="A1309" i="1"/>
  <c r="A1308" i="1"/>
  <c r="A1307" i="1"/>
  <c r="A1306" i="1"/>
  <c r="A1305" i="1"/>
  <c r="A1304" i="1"/>
  <c r="A1303" i="1"/>
  <c r="A1302" i="1"/>
  <c r="A1301" i="1"/>
  <c r="A1300" i="1"/>
  <c r="AR1299"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R1260" i="1"/>
  <c r="A1260" i="1"/>
  <c r="A1259" i="1"/>
  <c r="A1258" i="1"/>
  <c r="A1257" i="1"/>
  <c r="A1256" i="1"/>
  <c r="A1255" i="1"/>
  <c r="A1254" i="1"/>
  <c r="A1253" i="1"/>
  <c r="AR1252" i="1"/>
  <c r="A1252" i="1"/>
  <c r="A1251" i="1"/>
  <c r="A1250" i="1"/>
  <c r="AR1249" i="1"/>
  <c r="A1249" i="1"/>
  <c r="A1248" i="1"/>
  <c r="A1247" i="1"/>
  <c r="AR1246" i="1"/>
  <c r="A1246" i="1"/>
  <c r="A1245" i="1"/>
  <c r="A1244" i="1"/>
  <c r="A1243" i="1"/>
  <c r="A1242" i="1"/>
  <c r="AR1241" i="1"/>
  <c r="A1241" i="1"/>
  <c r="A1240" i="1"/>
  <c r="A1239" i="1"/>
  <c r="A1238" i="1"/>
  <c r="AR1237" i="1"/>
  <c r="A1237" i="1"/>
  <c r="A1236" i="1"/>
  <c r="A1235" i="1"/>
  <c r="AR1234" i="1"/>
  <c r="A1234" i="1"/>
  <c r="A1233" i="1"/>
  <c r="A1232" i="1"/>
  <c r="A1231" i="1"/>
  <c r="A1230" i="1"/>
  <c r="A1229" i="1"/>
  <c r="AR1228" i="1"/>
  <c r="A1228" i="1"/>
  <c r="A1227" i="1"/>
  <c r="A1226" i="1"/>
  <c r="A1225" i="1"/>
  <c r="A1224" i="1"/>
  <c r="A1223" i="1"/>
  <c r="A1222" i="1"/>
  <c r="A1221" i="1"/>
  <c r="AR1220" i="1"/>
  <c r="A1220" i="1"/>
  <c r="A1219" i="1"/>
  <c r="A1218" i="1"/>
  <c r="A1217" i="1"/>
  <c r="AR1216" i="1"/>
  <c r="A1216" i="1"/>
  <c r="A1215" i="1"/>
  <c r="AR1214" i="1"/>
  <c r="A1214" i="1"/>
  <c r="A1213" i="1"/>
  <c r="A1212" i="1"/>
  <c r="AR1211" i="1"/>
  <c r="A1211" i="1"/>
  <c r="A1210" i="1"/>
  <c r="A1209" i="1"/>
  <c r="A1208" i="1"/>
  <c r="A1207" i="1"/>
  <c r="A1206" i="1"/>
  <c r="A1205" i="1"/>
  <c r="A1204" i="1"/>
  <c r="A1203" i="1"/>
  <c r="A1202" i="1"/>
  <c r="A1201" i="1"/>
  <c r="A1200" i="1"/>
  <c r="A1199" i="1"/>
  <c r="AR1198" i="1"/>
  <c r="A1198" i="1"/>
  <c r="A1197" i="1"/>
  <c r="A1196" i="1"/>
  <c r="A1195" i="1"/>
  <c r="A1194" i="1"/>
  <c r="A1193" i="1"/>
  <c r="A1192" i="1"/>
  <c r="A1191" i="1"/>
  <c r="A1190" i="1"/>
  <c r="AR1189" i="1"/>
  <c r="A1189" i="1"/>
  <c r="A1188" i="1"/>
  <c r="A1187" i="1"/>
  <c r="AR1186" i="1"/>
  <c r="A1186" i="1"/>
  <c r="A1185" i="1"/>
  <c r="A1184" i="1"/>
  <c r="A1183" i="1"/>
  <c r="A1182" i="1"/>
  <c r="A1181" i="1"/>
  <c r="A1180" i="1"/>
  <c r="AR1179" i="1"/>
  <c r="A1179" i="1"/>
  <c r="A1178" i="1"/>
  <c r="A1177" i="1"/>
  <c r="A1176" i="1"/>
  <c r="A1175" i="1"/>
  <c r="AR1174" i="1"/>
  <c r="A1174" i="1"/>
  <c r="A1173" i="1"/>
  <c r="A1172" i="1"/>
  <c r="AR1171" i="1"/>
  <c r="A1171" i="1"/>
  <c r="A1170" i="1"/>
  <c r="A1169" i="1"/>
  <c r="A1168" i="1"/>
  <c r="AR1167" i="1"/>
  <c r="A1167" i="1"/>
  <c r="A1166" i="1"/>
  <c r="A1165" i="1"/>
  <c r="A1164" i="1"/>
  <c r="AR1163" i="1"/>
  <c r="A1163" i="1"/>
  <c r="A1162" i="1"/>
  <c r="A1161" i="1"/>
  <c r="A1160" i="1"/>
  <c r="AR1159" i="1"/>
  <c r="A1159" i="1"/>
  <c r="A1158" i="1"/>
  <c r="A1157" i="1"/>
  <c r="AR1156" i="1"/>
  <c r="A1156" i="1"/>
  <c r="A1155" i="1"/>
  <c r="A1154" i="1"/>
  <c r="AR1153" i="1"/>
  <c r="A1153" i="1"/>
  <c r="A1152" i="1"/>
  <c r="A1151" i="1"/>
  <c r="A1150" i="1"/>
  <c r="AR1149" i="1"/>
  <c r="A1149" i="1"/>
  <c r="A1148" i="1"/>
  <c r="A1147" i="1"/>
  <c r="AR1146" i="1"/>
  <c r="A1146" i="1"/>
  <c r="A1145" i="1"/>
  <c r="A1144" i="1"/>
  <c r="AR1143" i="1"/>
  <c r="A1143" i="1"/>
  <c r="A1142" i="1"/>
  <c r="A1141" i="1"/>
  <c r="AR1140" i="1"/>
  <c r="A1140" i="1"/>
  <c r="A1139" i="1"/>
  <c r="A1138" i="1"/>
  <c r="AR1137" i="1"/>
  <c r="A1137" i="1"/>
  <c r="A1136" i="1"/>
  <c r="A1135" i="1"/>
  <c r="AR1134" i="1"/>
  <c r="A1134" i="1"/>
  <c r="A1133" i="1"/>
  <c r="A1132" i="1"/>
  <c r="AR1131" i="1"/>
  <c r="A1131" i="1"/>
  <c r="A1130" i="1"/>
  <c r="A1129" i="1"/>
  <c r="A1128" i="1"/>
  <c r="AR1127"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R1050" i="1"/>
  <c r="A1050" i="1"/>
  <c r="A1049" i="1"/>
  <c r="A1048" i="1"/>
  <c r="A1047" i="1"/>
  <c r="A1046" i="1"/>
  <c r="AR1045" i="1"/>
  <c r="A1045" i="1"/>
  <c r="A1044" i="1"/>
  <c r="A1043" i="1"/>
  <c r="A1042" i="1"/>
  <c r="A1041" i="1"/>
  <c r="A1040" i="1"/>
  <c r="A1039" i="1"/>
  <c r="AR1038" i="1"/>
  <c r="A1038" i="1"/>
  <c r="A1037" i="1"/>
  <c r="A1036" i="1"/>
  <c r="A1035" i="1"/>
  <c r="A1034" i="1"/>
  <c r="A1033" i="1"/>
  <c r="A1032" i="1"/>
  <c r="A1031" i="1"/>
  <c r="A1030" i="1"/>
  <c r="A1029" i="1"/>
  <c r="AR1028" i="1"/>
  <c r="A1028" i="1"/>
  <c r="A1027" i="1"/>
  <c r="A1026" i="1"/>
  <c r="AR1025" i="1"/>
  <c r="A1025" i="1"/>
  <c r="A1024" i="1"/>
  <c r="A1023" i="1"/>
  <c r="A1022" i="1"/>
  <c r="A1021" i="1"/>
  <c r="A1020" i="1"/>
  <c r="A1019" i="1"/>
  <c r="A1018" i="1"/>
  <c r="A1017" i="1"/>
  <c r="A1016" i="1"/>
  <c r="A1015" i="1"/>
  <c r="A1014" i="1"/>
  <c r="AR1013" i="1"/>
  <c r="A1013" i="1"/>
  <c r="A1012" i="1"/>
  <c r="A1011" i="1"/>
  <c r="A1010" i="1"/>
  <c r="AR1009" i="1"/>
  <c r="A1009" i="1"/>
  <c r="A1008" i="1"/>
  <c r="A1007" i="1"/>
  <c r="AR1006" i="1"/>
  <c r="A1006" i="1"/>
  <c r="A1005" i="1"/>
  <c r="A1004" i="1"/>
  <c r="AR1003" i="1"/>
  <c r="A1003" i="1"/>
  <c r="A1002" i="1"/>
  <c r="A1001" i="1"/>
  <c r="A1000" i="1"/>
  <c r="AR999" i="1"/>
  <c r="A999" i="1"/>
  <c r="A998" i="1"/>
  <c r="A997" i="1"/>
  <c r="A996" i="1"/>
  <c r="A995" i="1"/>
  <c r="A994" i="1"/>
  <c r="A993" i="1"/>
  <c r="A992" i="1"/>
  <c r="A991" i="1"/>
  <c r="AR990" i="1"/>
  <c r="A990" i="1"/>
  <c r="A989" i="1"/>
  <c r="A988" i="1"/>
  <c r="A987" i="1"/>
  <c r="AR986" i="1"/>
  <c r="A986" i="1"/>
  <c r="A985" i="1"/>
  <c r="A984" i="1"/>
  <c r="AR983" i="1"/>
  <c r="A983" i="1"/>
  <c r="A982" i="1"/>
  <c r="AR981" i="1"/>
  <c r="A981" i="1"/>
  <c r="A980" i="1"/>
  <c r="A979" i="1"/>
  <c r="AR978" i="1"/>
  <c r="A978" i="1"/>
  <c r="A977" i="1"/>
  <c r="A976" i="1"/>
  <c r="AR975" i="1"/>
  <c r="A975" i="1"/>
  <c r="A974" i="1"/>
  <c r="AR973" i="1"/>
  <c r="A973" i="1"/>
  <c r="A972" i="1"/>
  <c r="AR971" i="1"/>
  <c r="A971" i="1"/>
  <c r="A970" i="1"/>
  <c r="AR969" i="1"/>
  <c r="A969" i="1"/>
  <c r="A968" i="1"/>
  <c r="A967" i="1"/>
  <c r="A966" i="1"/>
  <c r="A965" i="1"/>
  <c r="A964" i="1"/>
  <c r="A963" i="1"/>
  <c r="A962" i="1"/>
  <c r="A961" i="1"/>
  <c r="A960" i="1"/>
  <c r="A959" i="1"/>
  <c r="AR958" i="1"/>
  <c r="A958" i="1"/>
  <c r="A957" i="1"/>
  <c r="A956" i="1"/>
  <c r="A955" i="1"/>
  <c r="AR954" i="1"/>
  <c r="A954" i="1"/>
  <c r="A953" i="1"/>
  <c r="A952" i="1"/>
  <c r="AR951" i="1"/>
  <c r="A951" i="1"/>
  <c r="A950" i="1"/>
  <c r="A949" i="1"/>
  <c r="A948" i="1"/>
  <c r="AR947" i="1"/>
  <c r="A947" i="1"/>
  <c r="A946" i="1"/>
  <c r="A945" i="1"/>
  <c r="AR944" i="1"/>
  <c r="A944" i="1"/>
  <c r="A943" i="1"/>
  <c r="A942" i="1"/>
  <c r="AR941" i="1"/>
  <c r="A941" i="1"/>
  <c r="A940" i="1"/>
  <c r="A939" i="1"/>
  <c r="A938" i="1"/>
  <c r="AR937" i="1"/>
  <c r="A937" i="1"/>
  <c r="A936" i="1"/>
  <c r="A935" i="1"/>
  <c r="A934" i="1"/>
  <c r="A933" i="1"/>
  <c r="A932" i="1"/>
  <c r="A931" i="1"/>
  <c r="A930" i="1"/>
  <c r="A929" i="1"/>
  <c r="AR928" i="1"/>
  <c r="A928" i="1"/>
  <c r="A927" i="1"/>
  <c r="A926" i="1"/>
  <c r="A925" i="1"/>
  <c r="A924" i="1"/>
  <c r="A923" i="1"/>
  <c r="AR922" i="1"/>
  <c r="A922" i="1"/>
  <c r="A921" i="1"/>
  <c r="A920" i="1"/>
  <c r="A919" i="1"/>
  <c r="A918" i="1"/>
  <c r="A917" i="1"/>
  <c r="AR916" i="1"/>
  <c r="A916" i="1"/>
  <c r="A915" i="1"/>
  <c r="A914" i="1"/>
  <c r="A913" i="1"/>
  <c r="A912" i="1"/>
  <c r="A911" i="1"/>
  <c r="A910" i="1"/>
  <c r="A909" i="1"/>
  <c r="A908" i="1"/>
  <c r="AR907" i="1"/>
  <c r="A907" i="1"/>
  <c r="A906" i="1"/>
  <c r="A905" i="1"/>
  <c r="A904" i="1"/>
  <c r="A903" i="1"/>
  <c r="A902" i="1"/>
  <c r="A901" i="1"/>
  <c r="A900" i="1"/>
  <c r="A899" i="1"/>
  <c r="A898" i="1"/>
  <c r="A897" i="1"/>
  <c r="A896" i="1"/>
  <c r="A895" i="1"/>
  <c r="A894" i="1"/>
  <c r="AR893" i="1"/>
  <c r="A893" i="1"/>
  <c r="A892" i="1"/>
  <c r="A891" i="1"/>
  <c r="A890" i="1"/>
  <c r="A889" i="1"/>
  <c r="A888" i="1"/>
  <c r="A887" i="1"/>
  <c r="A886" i="1"/>
  <c r="AR885" i="1"/>
  <c r="A885" i="1"/>
  <c r="A884" i="1"/>
  <c r="A883" i="1"/>
  <c r="A882" i="1"/>
  <c r="A881" i="1"/>
  <c r="AR880" i="1"/>
  <c r="A880" i="1"/>
  <c r="A879" i="1"/>
  <c r="A878" i="1"/>
  <c r="A877" i="1"/>
  <c r="A876" i="1"/>
  <c r="AR875" i="1"/>
  <c r="A875" i="1"/>
  <c r="A874" i="1"/>
  <c r="A873" i="1"/>
  <c r="A872" i="1"/>
  <c r="A871" i="1"/>
  <c r="A870" i="1"/>
  <c r="AR869" i="1"/>
  <c r="A869" i="1"/>
  <c r="A868" i="1"/>
  <c r="A867" i="1"/>
  <c r="AR866" i="1"/>
  <c r="A866" i="1"/>
  <c r="A865" i="1"/>
  <c r="A864" i="1"/>
  <c r="AR863" i="1"/>
  <c r="A863" i="1"/>
  <c r="A862" i="1"/>
  <c r="A861" i="1"/>
  <c r="AR860" i="1"/>
  <c r="A860" i="1"/>
  <c r="A859" i="1"/>
  <c r="A858" i="1"/>
  <c r="A857" i="1"/>
  <c r="A856" i="1"/>
  <c r="A855" i="1"/>
  <c r="A854" i="1"/>
  <c r="A853" i="1"/>
  <c r="A852" i="1"/>
  <c r="A851" i="1"/>
  <c r="A850" i="1"/>
  <c r="A849" i="1"/>
  <c r="A848" i="1"/>
  <c r="AR847" i="1"/>
  <c r="A847" i="1"/>
  <c r="A846" i="1"/>
  <c r="AR845" i="1"/>
  <c r="A845" i="1"/>
  <c r="A844" i="1"/>
  <c r="AR843" i="1"/>
  <c r="A843" i="1"/>
  <c r="A842" i="1"/>
  <c r="AR841" i="1"/>
  <c r="A841" i="1"/>
  <c r="A840" i="1"/>
  <c r="A839" i="1"/>
  <c r="A838" i="1"/>
  <c r="AR837" i="1"/>
  <c r="A837" i="1"/>
  <c r="A836" i="1"/>
  <c r="A835" i="1"/>
  <c r="A834" i="1"/>
  <c r="AR833" i="1"/>
  <c r="A833" i="1"/>
  <c r="A832" i="1"/>
  <c r="A831" i="1"/>
  <c r="AR830" i="1"/>
  <c r="A830" i="1"/>
  <c r="A829" i="1"/>
  <c r="A828" i="1"/>
  <c r="AR827" i="1"/>
  <c r="A827" i="1"/>
  <c r="A826" i="1"/>
  <c r="AR825" i="1"/>
  <c r="A825" i="1"/>
  <c r="A824" i="1"/>
  <c r="A823" i="1"/>
  <c r="AR822" i="1"/>
  <c r="A822" i="1"/>
  <c r="A821" i="1"/>
  <c r="A820" i="1"/>
  <c r="A819" i="1"/>
  <c r="A818" i="1"/>
  <c r="AR817" i="1"/>
  <c r="A817" i="1"/>
  <c r="A816" i="1"/>
  <c r="AR815" i="1"/>
  <c r="A815" i="1"/>
  <c r="A814" i="1"/>
  <c r="AR813" i="1"/>
  <c r="A813" i="1"/>
  <c r="A812" i="1"/>
  <c r="AR811" i="1"/>
  <c r="A811" i="1"/>
  <c r="A810" i="1"/>
  <c r="A809" i="1"/>
  <c r="A808" i="1"/>
  <c r="A807" i="1"/>
  <c r="A806" i="1"/>
  <c r="AR805" i="1"/>
  <c r="A805" i="1"/>
  <c r="A804" i="1"/>
  <c r="A803" i="1"/>
  <c r="A802" i="1"/>
  <c r="A801" i="1"/>
  <c r="A800" i="1"/>
  <c r="A799" i="1"/>
  <c r="A798" i="1"/>
  <c r="A797" i="1"/>
  <c r="A796" i="1"/>
  <c r="A795" i="1"/>
  <c r="A794" i="1"/>
  <c r="A793" i="1"/>
  <c r="A792" i="1"/>
  <c r="AR791" i="1"/>
  <c r="A791" i="1"/>
  <c r="A790" i="1"/>
  <c r="A789" i="1"/>
  <c r="AR788" i="1"/>
  <c r="A788" i="1"/>
  <c r="A787" i="1"/>
  <c r="A786" i="1"/>
  <c r="AR785" i="1"/>
  <c r="A785" i="1"/>
  <c r="A784" i="1"/>
  <c r="AR783" i="1"/>
  <c r="A783" i="1"/>
  <c r="A782" i="1"/>
  <c r="AR781" i="1"/>
  <c r="A781" i="1"/>
  <c r="A780" i="1"/>
  <c r="AR779" i="1"/>
  <c r="A779" i="1"/>
  <c r="A778" i="1"/>
  <c r="AR777" i="1"/>
  <c r="A777" i="1"/>
  <c r="A776" i="1"/>
  <c r="A775" i="1"/>
  <c r="A774" i="1"/>
  <c r="AR773" i="1"/>
  <c r="A773" i="1"/>
  <c r="A772" i="1"/>
  <c r="A771" i="1"/>
  <c r="AR770" i="1"/>
  <c r="A770" i="1"/>
  <c r="A769" i="1"/>
  <c r="A768" i="1"/>
  <c r="A767" i="1"/>
  <c r="A766" i="1"/>
  <c r="A765" i="1"/>
  <c r="A764" i="1"/>
  <c r="AR763" i="1"/>
  <c r="A763" i="1"/>
  <c r="A762" i="1"/>
  <c r="A761" i="1"/>
  <c r="AR760" i="1"/>
  <c r="A760" i="1"/>
  <c r="A759" i="1"/>
  <c r="AR758" i="1"/>
  <c r="A758" i="1"/>
  <c r="A757" i="1"/>
  <c r="AR756" i="1"/>
  <c r="A756" i="1"/>
  <c r="A755" i="1"/>
  <c r="AR754" i="1"/>
  <c r="A754" i="1"/>
  <c r="A753" i="1"/>
  <c r="AR752" i="1"/>
  <c r="A752" i="1"/>
  <c r="A751" i="1"/>
  <c r="AR750" i="1"/>
  <c r="A750" i="1"/>
  <c r="A749" i="1"/>
  <c r="A748" i="1"/>
  <c r="AR747" i="1"/>
  <c r="A747" i="1"/>
  <c r="A746" i="1"/>
  <c r="A745" i="1"/>
  <c r="AR744" i="1"/>
  <c r="A744" i="1"/>
  <c r="A743" i="1"/>
  <c r="AR742" i="1"/>
  <c r="A742" i="1"/>
  <c r="A741" i="1"/>
  <c r="AR740" i="1"/>
  <c r="A740" i="1"/>
  <c r="A739" i="1"/>
  <c r="A738" i="1"/>
  <c r="AR737" i="1"/>
  <c r="A737" i="1"/>
  <c r="A736" i="1"/>
  <c r="A735" i="1"/>
  <c r="AR734" i="1"/>
  <c r="A734" i="1"/>
  <c r="A733" i="1"/>
  <c r="AR732" i="1"/>
  <c r="A732" i="1"/>
  <c r="A731" i="1"/>
  <c r="AR730" i="1"/>
  <c r="A730" i="1"/>
  <c r="A729" i="1"/>
  <c r="AR728" i="1"/>
  <c r="A728" i="1"/>
  <c r="A727" i="1"/>
  <c r="A726" i="1"/>
  <c r="A725" i="1"/>
  <c r="A724" i="1"/>
  <c r="AR723" i="1"/>
  <c r="A723" i="1"/>
  <c r="A722" i="1"/>
  <c r="AR721" i="1"/>
  <c r="A721" i="1"/>
  <c r="A720" i="1"/>
  <c r="A719" i="1"/>
  <c r="AR718" i="1"/>
  <c r="A718" i="1"/>
  <c r="A717" i="1"/>
  <c r="A716" i="1"/>
  <c r="AR715" i="1"/>
  <c r="A715" i="1"/>
  <c r="A714" i="1"/>
  <c r="AR713" i="1"/>
  <c r="A713" i="1"/>
  <c r="A712" i="1"/>
  <c r="A711" i="1"/>
  <c r="A710" i="1"/>
  <c r="AR709" i="1"/>
  <c r="A709" i="1"/>
  <c r="A708" i="1"/>
  <c r="AR707" i="1"/>
  <c r="A707" i="1"/>
  <c r="A706" i="1"/>
  <c r="A705" i="1"/>
  <c r="A704" i="1"/>
  <c r="A703" i="1"/>
  <c r="AR702" i="1"/>
  <c r="A702" i="1"/>
  <c r="A701" i="1"/>
  <c r="A700" i="1"/>
  <c r="A699" i="1"/>
  <c r="A698" i="1"/>
  <c r="A697" i="1"/>
  <c r="AR696" i="1"/>
  <c r="A696" i="1"/>
  <c r="AR695" i="1"/>
  <c r="A695" i="1"/>
  <c r="AR694" i="1"/>
  <c r="A694" i="1"/>
  <c r="AR693" i="1"/>
  <c r="A693" i="1"/>
  <c r="AR692" i="1"/>
  <c r="A692" i="1"/>
  <c r="AR691" i="1"/>
  <c r="A691" i="1"/>
  <c r="AR690" i="1"/>
  <c r="A690" i="1"/>
  <c r="AR689" i="1"/>
  <c r="A689" i="1"/>
  <c r="AR688" i="1"/>
  <c r="A688" i="1"/>
  <c r="AR687" i="1"/>
  <c r="A687" i="1"/>
  <c r="AR686" i="1"/>
  <c r="A686" i="1"/>
  <c r="AR685" i="1"/>
  <c r="A685" i="1"/>
  <c r="AR684" i="1"/>
  <c r="A684" i="1"/>
  <c r="AR683" i="1"/>
  <c r="A683" i="1"/>
  <c r="AR682" i="1"/>
  <c r="A682" i="1"/>
  <c r="AR681" i="1"/>
  <c r="A681" i="1"/>
  <c r="A680" i="1"/>
  <c r="A679" i="1"/>
  <c r="A678" i="1"/>
  <c r="A677" i="1"/>
  <c r="A676" i="1"/>
  <c r="A675" i="1"/>
  <c r="A674" i="1"/>
  <c r="A673" i="1"/>
  <c r="A672" i="1"/>
  <c r="A671" i="1"/>
  <c r="A670" i="1"/>
  <c r="A669" i="1"/>
  <c r="A668" i="1"/>
  <c r="A667" i="1"/>
  <c r="A666" i="1"/>
  <c r="A665" i="1"/>
  <c r="A664" i="1"/>
  <c r="A663" i="1"/>
  <c r="A662" i="1"/>
  <c r="AR661"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R590" i="1"/>
  <c r="A590" i="1"/>
  <c r="A589" i="1"/>
  <c r="A588" i="1"/>
  <c r="A587" i="1"/>
  <c r="A586" i="1"/>
  <c r="AR585" i="1"/>
  <c r="A585" i="1"/>
  <c r="A584" i="1"/>
  <c r="A583" i="1"/>
  <c r="A582" i="1"/>
  <c r="AR581" i="1"/>
  <c r="A581" i="1"/>
  <c r="A580" i="1"/>
  <c r="A579" i="1"/>
  <c r="A578" i="1"/>
  <c r="A577" i="1"/>
  <c r="A576" i="1"/>
  <c r="AR575" i="1"/>
  <c r="A575" i="1"/>
  <c r="A574" i="1"/>
  <c r="A573" i="1"/>
  <c r="AR572" i="1"/>
  <c r="A572" i="1"/>
  <c r="A571" i="1"/>
  <c r="A570" i="1"/>
  <c r="A569" i="1"/>
  <c r="A568" i="1"/>
  <c r="A567" i="1"/>
  <c r="A566" i="1"/>
  <c r="A565" i="1"/>
  <c r="A564" i="1"/>
  <c r="A563" i="1"/>
  <c r="AR562" i="1"/>
  <c r="A562" i="1"/>
  <c r="A561" i="1"/>
  <c r="A560" i="1"/>
  <c r="A559" i="1"/>
  <c r="A558" i="1"/>
  <c r="A557" i="1"/>
  <c r="A556" i="1"/>
  <c r="A555" i="1"/>
  <c r="AR554" i="1"/>
  <c r="A554" i="1"/>
  <c r="A553" i="1"/>
  <c r="A548" i="1"/>
  <c r="A547" i="1"/>
  <c r="A546" i="1"/>
  <c r="A545" i="1"/>
  <c r="A544" i="1"/>
  <c r="A543" i="1"/>
  <c r="A542" i="1"/>
  <c r="A541" i="1"/>
  <c r="A540" i="1"/>
  <c r="A539" i="1"/>
  <c r="A538" i="1"/>
  <c r="A537" i="1"/>
  <c r="A536" i="1"/>
  <c r="A535" i="1"/>
  <c r="A534" i="1"/>
  <c r="A533" i="1"/>
  <c r="A532" i="1"/>
  <c r="AR531" i="1"/>
  <c r="A531" i="1"/>
  <c r="A530" i="1"/>
  <c r="A529" i="1"/>
  <c r="AR528" i="1"/>
  <c r="A528" i="1"/>
  <c r="A527" i="1"/>
  <c r="A526" i="1"/>
  <c r="A525" i="1"/>
  <c r="A524" i="1"/>
  <c r="AR523" i="1"/>
  <c r="A523" i="1"/>
  <c r="A522" i="1"/>
  <c r="A521" i="1"/>
  <c r="AR520" i="1"/>
  <c r="A520" i="1"/>
  <c r="A519" i="1"/>
  <c r="A518" i="1"/>
  <c r="A517" i="1"/>
  <c r="A516" i="1"/>
  <c r="AR515" i="1"/>
  <c r="A515" i="1"/>
  <c r="A514" i="1"/>
  <c r="A513" i="1"/>
  <c r="A512" i="1"/>
  <c r="A511" i="1"/>
  <c r="AR510" i="1"/>
  <c r="A510" i="1"/>
  <c r="A509" i="1"/>
  <c r="A508" i="1"/>
  <c r="AR507" i="1"/>
  <c r="A507" i="1"/>
  <c r="A506" i="1"/>
  <c r="A505" i="1"/>
  <c r="AR504" i="1"/>
  <c r="A504" i="1"/>
  <c r="A503" i="1"/>
  <c r="A502" i="1"/>
  <c r="AR501" i="1"/>
  <c r="A501" i="1"/>
  <c r="A500" i="1"/>
  <c r="A499" i="1"/>
  <c r="AR498" i="1"/>
  <c r="A498" i="1"/>
  <c r="A497" i="1"/>
  <c r="A496" i="1"/>
  <c r="AR495" i="1"/>
  <c r="A495" i="1"/>
  <c r="A494" i="1"/>
  <c r="AR493" i="1"/>
  <c r="A493" i="1"/>
  <c r="A492" i="1"/>
  <c r="A491" i="1"/>
  <c r="A490" i="1"/>
  <c r="A489" i="1"/>
  <c r="A488" i="1"/>
  <c r="A487" i="1"/>
  <c r="AR485" i="1"/>
  <c r="A485" i="1"/>
  <c r="A484" i="1"/>
  <c r="A483" i="1"/>
  <c r="AR482" i="1"/>
  <c r="A482" i="1"/>
  <c r="A481" i="1"/>
  <c r="A480" i="1"/>
  <c r="AR479" i="1"/>
  <c r="A479" i="1"/>
  <c r="A478" i="1"/>
  <c r="A477" i="1"/>
  <c r="A476" i="1"/>
  <c r="A475" i="1"/>
  <c r="A474" i="1"/>
  <c r="A473" i="1"/>
  <c r="A472" i="1"/>
  <c r="A471" i="1"/>
  <c r="A470" i="1"/>
  <c r="A469" i="1"/>
  <c r="A468" i="1"/>
  <c r="A467" i="1"/>
  <c r="A466" i="1"/>
  <c r="AR465" i="1"/>
  <c r="A465" i="1"/>
  <c r="A464" i="1"/>
  <c r="A463" i="1"/>
  <c r="A462" i="1"/>
  <c r="A461" i="1"/>
  <c r="A460" i="1"/>
  <c r="A459" i="1"/>
  <c r="A458" i="1"/>
  <c r="AR457" i="1"/>
  <c r="A457" i="1"/>
  <c r="A447" i="1"/>
  <c r="A446" i="1"/>
  <c r="AR445" i="1"/>
  <c r="A445" i="1"/>
  <c r="A444" i="1"/>
  <c r="A443" i="1"/>
  <c r="A442" i="1"/>
  <c r="A441" i="1"/>
  <c r="A440" i="1"/>
  <c r="A439" i="1"/>
  <c r="A438" i="1"/>
  <c r="A437" i="1"/>
  <c r="A436" i="1"/>
  <c r="A435" i="1"/>
  <c r="A434" i="1"/>
  <c r="A433" i="1"/>
  <c r="A432" i="1"/>
  <c r="A431" i="1"/>
  <c r="A430" i="1"/>
  <c r="AR429" i="1"/>
  <c r="A429" i="1"/>
  <c r="A428" i="1"/>
  <c r="A427" i="1"/>
  <c r="A426" i="1"/>
  <c r="AR425" i="1"/>
  <c r="A425" i="1"/>
  <c r="A424" i="1"/>
  <c r="A423" i="1"/>
  <c r="A422" i="1"/>
  <c r="AR421" i="1"/>
  <c r="A421" i="1"/>
  <c r="A420" i="1"/>
  <c r="A419" i="1"/>
  <c r="A418" i="1"/>
  <c r="A417" i="1"/>
  <c r="A416" i="1"/>
  <c r="A415" i="1"/>
  <c r="AR414" i="1"/>
  <c r="A414" i="1"/>
  <c r="A413" i="1"/>
  <c r="A412" i="1"/>
  <c r="A411" i="1"/>
  <c r="A410" i="1"/>
  <c r="A409" i="1"/>
  <c r="A408" i="1"/>
  <c r="A407" i="1"/>
  <c r="A406" i="1"/>
  <c r="A405" i="1"/>
  <c r="A404" i="1"/>
  <c r="A403" i="1"/>
  <c r="A402" i="1"/>
  <c r="AR401" i="1"/>
  <c r="A401" i="1"/>
  <c r="A400" i="1"/>
  <c r="A399" i="1"/>
  <c r="A398" i="1"/>
  <c r="A392" i="1"/>
  <c r="A391" i="1"/>
  <c r="A386" i="1"/>
  <c r="A385" i="1"/>
  <c r="A384" i="1"/>
  <c r="A383" i="1"/>
  <c r="A382" i="1"/>
  <c r="A381" i="1"/>
  <c r="A380" i="1"/>
  <c r="A379" i="1"/>
  <c r="A378" i="1"/>
  <c r="A377" i="1"/>
  <c r="A376" i="1"/>
  <c r="AR375" i="1"/>
  <c r="A375" i="1"/>
  <c r="A374" i="1"/>
  <c r="A373" i="1"/>
  <c r="A372" i="1"/>
  <c r="A371" i="1"/>
  <c r="A370" i="1"/>
  <c r="A369" i="1"/>
  <c r="A368" i="1"/>
  <c r="A367" i="1"/>
  <c r="A366" i="1"/>
  <c r="AR365" i="1"/>
  <c r="A365" i="1"/>
  <c r="A364" i="1"/>
  <c r="A363" i="1"/>
  <c r="A362" i="1"/>
  <c r="A361" i="1"/>
  <c r="A360" i="1"/>
  <c r="A359" i="1"/>
  <c r="A358" i="1"/>
  <c r="A357" i="1"/>
  <c r="A356" i="1"/>
  <c r="AR355" i="1"/>
  <c r="A355" i="1"/>
  <c r="A354" i="1"/>
  <c r="A353" i="1"/>
  <c r="A352" i="1"/>
  <c r="AR351" i="1"/>
  <c r="A351" i="1"/>
  <c r="A350" i="1"/>
  <c r="A349" i="1"/>
  <c r="A348" i="1"/>
  <c r="A347" i="1"/>
  <c r="A346" i="1"/>
  <c r="A345" i="1"/>
  <c r="A344" i="1"/>
  <c r="A343" i="1"/>
  <c r="A342" i="1"/>
  <c r="A341" i="1"/>
  <c r="AR340" i="1"/>
  <c r="A340" i="1"/>
  <c r="A339" i="1"/>
  <c r="A338" i="1"/>
  <c r="A337" i="1"/>
  <c r="A336" i="1"/>
  <c r="AR335" i="1"/>
  <c r="A335" i="1"/>
  <c r="A334" i="1"/>
  <c r="AR333" i="1"/>
  <c r="A333" i="1"/>
  <c r="A332" i="1"/>
  <c r="A331" i="1"/>
  <c r="A330" i="1"/>
  <c r="A329" i="1"/>
  <c r="A328" i="1"/>
  <c r="A327" i="1"/>
  <c r="A326" i="1"/>
  <c r="A325" i="1"/>
  <c r="A324" i="1"/>
  <c r="A323" i="1"/>
  <c r="A322" i="1"/>
  <c r="A321" i="1"/>
  <c r="A320" i="1"/>
  <c r="A319" i="1"/>
  <c r="A318" i="1"/>
  <c r="A317" i="1"/>
  <c r="A316" i="1"/>
  <c r="A315" i="1"/>
  <c r="A314" i="1"/>
  <c r="A313" i="1"/>
  <c r="A312" i="1"/>
  <c r="AR311" i="1"/>
  <c r="A311" i="1"/>
  <c r="A310" i="1"/>
  <c r="AR309"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Z278" i="1"/>
  <c r="A278" i="1"/>
  <c r="Z277" i="1"/>
  <c r="W277" i="1"/>
  <c r="A277" i="1"/>
  <c r="A276" i="1"/>
  <c r="Z275" i="1"/>
  <c r="W275" i="1"/>
  <c r="A275" i="1"/>
  <c r="Z274" i="1"/>
  <c r="W274" i="1"/>
  <c r="A274" i="1"/>
  <c r="Z273" i="1"/>
  <c r="W273" i="1"/>
  <c r="T273" i="1"/>
  <c r="Q273" i="1"/>
  <c r="N273" i="1"/>
  <c r="K273" i="1"/>
  <c r="A273" i="1"/>
  <c r="Z272" i="1"/>
  <c r="A272" i="1"/>
  <c r="Z271" i="1"/>
  <c r="O36" i="4" s="1"/>
  <c r="A271" i="1"/>
  <c r="Z270" i="1"/>
  <c r="W270" i="1"/>
  <c r="A270" i="1"/>
  <c r="Z269" i="1"/>
  <c r="W269" i="1"/>
  <c r="A269" i="1"/>
  <c r="Z268" i="1"/>
  <c r="W268" i="1"/>
  <c r="A268" i="1"/>
  <c r="A267" i="1"/>
  <c r="Z266" i="1"/>
  <c r="W266" i="1"/>
  <c r="A266" i="1"/>
  <c r="Z265" i="1"/>
  <c r="W265" i="1"/>
  <c r="A265" i="1"/>
  <c r="W264" i="1"/>
  <c r="T264" i="1"/>
  <c r="Q13" i="10" s="1"/>
  <c r="T13" i="10" s="1"/>
  <c r="Q264" i="1"/>
  <c r="N13" i="10" s="1"/>
  <c r="N264" i="1"/>
  <c r="Q13" i="4" s="1"/>
  <c r="K264" i="1"/>
  <c r="N13" i="4" s="1"/>
  <c r="A264" i="1"/>
  <c r="Z263" i="1"/>
  <c r="W263" i="1"/>
  <c r="A263" i="1"/>
  <c r="Z262" i="1"/>
  <c r="W262" i="1"/>
  <c r="A262" i="1"/>
  <c r="Z261" i="1"/>
  <c r="W261" i="1"/>
  <c r="A261" i="1"/>
  <c r="Z260" i="1"/>
  <c r="W260" i="1"/>
  <c r="A260" i="1"/>
  <c r="A259" i="1"/>
  <c r="W258" i="1"/>
  <c r="A258" i="1"/>
  <c r="W257" i="1"/>
  <c r="A257" i="1"/>
  <c r="W256"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R176" i="1"/>
  <c r="A176" i="1"/>
  <c r="A175" i="1"/>
  <c r="A174" i="1"/>
  <c r="A173" i="1"/>
  <c r="A172" i="1"/>
  <c r="A171" i="1"/>
  <c r="AR170" i="1"/>
  <c r="A170" i="1"/>
  <c r="A169" i="1"/>
  <c r="A168" i="1"/>
  <c r="A167" i="1"/>
  <c r="A166" i="1"/>
  <c r="A165" i="1"/>
  <c r="A164" i="1"/>
  <c r="A163" i="1"/>
  <c r="A162" i="1"/>
  <c r="A161" i="1"/>
  <c r="A160" i="1"/>
  <c r="A159" i="1"/>
  <c r="AR158" i="1"/>
  <c r="A158" i="1"/>
  <c r="A157" i="1"/>
  <c r="A156" i="1"/>
  <c r="A155" i="1"/>
  <c r="A154" i="1"/>
  <c r="A153" i="1"/>
  <c r="A152" i="1"/>
  <c r="A151" i="1"/>
  <c r="A150" i="1"/>
  <c r="A149" i="1"/>
  <c r="A148"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R108" i="1"/>
  <c r="A108" i="1"/>
  <c r="A107" i="1"/>
  <c r="A106" i="1"/>
  <c r="AR105" i="1"/>
  <c r="A105" i="1"/>
  <c r="A104" i="1"/>
  <c r="A103" i="1"/>
  <c r="A102" i="1"/>
  <c r="AR101" i="1"/>
  <c r="A101" i="1"/>
  <c r="A100" i="1"/>
  <c r="AR99" i="1"/>
  <c r="A99" i="1"/>
  <c r="A98" i="1"/>
  <c r="A97" i="1"/>
  <c r="A96" i="1"/>
  <c r="A95" i="1"/>
  <c r="A94" i="1"/>
  <c r="A93" i="1"/>
  <c r="A92" i="1"/>
  <c r="AR91" i="1"/>
  <c r="A91" i="1"/>
  <c r="A90" i="1"/>
  <c r="A89" i="1"/>
  <c r="A88" i="1"/>
  <c r="AR87" i="1"/>
  <c r="A87" i="1"/>
  <c r="A86" i="1"/>
  <c r="A85" i="1"/>
  <c r="A84" i="1"/>
  <c r="A83" i="1"/>
  <c r="AR82" i="1"/>
  <c r="A82" i="1"/>
  <c r="A81" i="1"/>
  <c r="A80" i="1"/>
  <c r="A79" i="1"/>
  <c r="A78" i="1"/>
  <c r="A77" i="1"/>
  <c r="A76"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R45" i="1"/>
  <c r="A45" i="1"/>
  <c r="A44" i="1"/>
  <c r="A43" i="1"/>
  <c r="AR42" i="1"/>
  <c r="A42" i="1"/>
  <c r="A41" i="1"/>
  <c r="A40" i="1"/>
  <c r="A39" i="1"/>
  <c r="A38" i="1"/>
  <c r="A37" i="1"/>
  <c r="A36" i="1"/>
  <c r="A35" i="1"/>
  <c r="A34" i="1"/>
  <c r="A33" i="1"/>
  <c r="A32" i="1"/>
  <c r="AR31" i="1"/>
  <c r="A31" i="1"/>
  <c r="A30" i="1"/>
  <c r="A29" i="1"/>
  <c r="A28" i="1"/>
  <c r="AR27" i="1"/>
  <c r="A27" i="1"/>
  <c r="A26" i="1"/>
  <c r="A25" i="1"/>
  <c r="A24" i="1"/>
  <c r="AR23" i="1"/>
  <c r="A23" i="1"/>
  <c r="A22" i="1"/>
  <c r="A21" i="1"/>
  <c r="A20" i="1"/>
  <c r="A19" i="1"/>
  <c r="AR18" i="1"/>
  <c r="A18" i="1"/>
  <c r="A17" i="1"/>
  <c r="A16" i="1"/>
  <c r="A15" i="1"/>
  <c r="AR14" i="1"/>
  <c r="A14" i="1"/>
  <c r="A13" i="1"/>
  <c r="A12" i="1"/>
  <c r="A11" i="1"/>
  <c r="A10" i="1"/>
  <c r="O219" i="6" s="1"/>
  <c r="A9" i="1"/>
  <c r="A8" i="1"/>
  <c r="O168" i="6" s="1"/>
  <c r="AR7" i="1"/>
  <c r="A7" i="1"/>
  <c r="A6" i="1"/>
  <c r="A5" i="1"/>
  <c r="AP62" i="3"/>
  <c r="AP60" i="3"/>
  <c r="AP103" i="3"/>
  <c r="AP85" i="3"/>
  <c r="AP89" i="3"/>
  <c r="AP125" i="3"/>
  <c r="AP87" i="3"/>
  <c r="AP64" i="3"/>
  <c r="AP119" i="3"/>
  <c r="AP71" i="3"/>
  <c r="AP121" i="3"/>
  <c r="AP117" i="3"/>
  <c r="AP109" i="3"/>
  <c r="AP69" i="3"/>
  <c r="AP115" i="3"/>
  <c r="AP79" i="3"/>
  <c r="AP107" i="3"/>
  <c r="AP123" i="3"/>
  <c r="AP111" i="3"/>
  <c r="AP105" i="3"/>
  <c r="AP66" i="3"/>
  <c r="AP74" i="3"/>
  <c r="AP113" i="3"/>
  <c r="AP77" i="3"/>
  <c r="AP99" i="3"/>
  <c r="AP101" i="3"/>
  <c r="AP83" i="3"/>
  <c r="AP91" i="3"/>
  <c r="AP81" i="3"/>
  <c r="O28" i="6" l="1"/>
  <c r="O36" i="6"/>
  <c r="O44" i="6"/>
  <c r="O52" i="6"/>
  <c r="O60" i="6"/>
  <c r="O68" i="6"/>
  <c r="O78" i="6"/>
  <c r="O90" i="6"/>
  <c r="O102" i="6"/>
  <c r="O114" i="6"/>
  <c r="O126" i="6"/>
  <c r="O138" i="6"/>
  <c r="O150" i="6"/>
  <c r="O162" i="6"/>
  <c r="O174" i="6"/>
  <c r="O286" i="6"/>
  <c r="O318" i="6"/>
  <c r="E40" i="10"/>
  <c r="AN40" i="10"/>
  <c r="O19" i="6"/>
  <c r="O88" i="6"/>
  <c r="O100" i="6"/>
  <c r="O160" i="6"/>
  <c r="O229" i="6"/>
  <c r="O245" i="6"/>
  <c r="O16" i="6"/>
  <c r="O34" i="6"/>
  <c r="O42" i="6"/>
  <c r="O50" i="6"/>
  <c r="O58" i="6"/>
  <c r="O66" i="6"/>
  <c r="O235" i="6"/>
  <c r="O251" i="6"/>
  <c r="O136" i="6"/>
  <c r="O298" i="6"/>
  <c r="O287" i="6"/>
  <c r="O74" i="6"/>
  <c r="O86" i="6"/>
  <c r="O98" i="6"/>
  <c r="O110" i="6"/>
  <c r="O122" i="6"/>
  <c r="O134" i="6"/>
  <c r="O146" i="6"/>
  <c r="O158" i="6"/>
  <c r="O170" i="6"/>
  <c r="O181" i="6"/>
  <c r="O190" i="6"/>
  <c r="O259" i="6"/>
  <c r="O272" i="6"/>
  <c r="O183" i="6"/>
  <c r="O76" i="6"/>
  <c r="O112" i="6"/>
  <c r="O124" i="6"/>
  <c r="O148" i="6"/>
  <c r="O172" i="6"/>
  <c r="O192" i="6"/>
  <c r="O203" i="6"/>
  <c r="O213" i="6"/>
  <c r="O187" i="6"/>
  <c r="O198" i="6"/>
  <c r="O211" i="6"/>
  <c r="O227" i="6"/>
  <c r="O243" i="6"/>
  <c r="Y71" i="4"/>
  <c r="Y49" i="10"/>
  <c r="O25" i="6"/>
  <c r="O201" i="6"/>
  <c r="O23" i="6"/>
  <c r="O32" i="6"/>
  <c r="O40" i="6"/>
  <c r="O48" i="6"/>
  <c r="O56" i="6"/>
  <c r="O64" i="6"/>
  <c r="O72" i="6"/>
  <c r="O84" i="6"/>
  <c r="O96" i="6"/>
  <c r="O108" i="6"/>
  <c r="O120" i="6"/>
  <c r="O132" i="6"/>
  <c r="O144" i="6"/>
  <c r="O156" i="6"/>
  <c r="O288" i="6"/>
  <c r="O276" i="6"/>
  <c r="O269" i="6"/>
  <c r="O261" i="6"/>
  <c r="O253" i="6"/>
  <c r="O82" i="6"/>
  <c r="O94" i="6"/>
  <c r="O106" i="6"/>
  <c r="O118" i="6"/>
  <c r="O130" i="6"/>
  <c r="O142" i="6"/>
  <c r="O154" i="6"/>
  <c r="O166" i="6"/>
  <c r="O179" i="6"/>
  <c r="O221" i="6"/>
  <c r="O237" i="6"/>
  <c r="O12" i="6"/>
  <c r="O30" i="6"/>
  <c r="O38" i="6"/>
  <c r="O46" i="6"/>
  <c r="O54" i="6"/>
  <c r="O62" i="6"/>
  <c r="O70" i="6"/>
  <c r="O267" i="6"/>
  <c r="O279" i="6"/>
  <c r="O21" i="6"/>
  <c r="O80" i="6"/>
  <c r="O92" i="6"/>
  <c r="O104" i="6"/>
  <c r="O116" i="6"/>
  <c r="O128" i="6"/>
  <c r="O140" i="6"/>
  <c r="O152" i="6"/>
  <c r="O164" i="6"/>
  <c r="O194" i="6"/>
  <c r="O205" i="6"/>
  <c r="O323" i="6"/>
  <c r="O3" i="6"/>
  <c r="O5" i="6"/>
  <c r="O7" i="6"/>
  <c r="O9" i="6"/>
  <c r="O14" i="6"/>
  <c r="O185" i="6"/>
  <c r="O196" i="6"/>
  <c r="O274" i="6"/>
  <c r="O281" i="6"/>
  <c r="O326" i="6"/>
  <c r="O399" i="6"/>
  <c r="AN187" i="10"/>
  <c r="E187" i="10"/>
  <c r="AN266" i="10"/>
  <c r="E266" i="10"/>
  <c r="AF6" i="8"/>
  <c r="AI6" i="8" s="1"/>
  <c r="AI8" i="8"/>
  <c r="AG12" i="8" s="1"/>
  <c r="W8" i="8"/>
  <c r="O284" i="6"/>
  <c r="O296" i="6"/>
  <c r="O330" i="6"/>
  <c r="O277" i="6"/>
  <c r="O324" i="6"/>
  <c r="O333" i="6"/>
  <c r="O35" i="10"/>
  <c r="R35" i="10" s="1"/>
  <c r="T35" i="10" s="1"/>
  <c r="T14" i="8"/>
  <c r="T17" i="8"/>
  <c r="AN16" i="8"/>
  <c r="O177" i="6"/>
  <c r="O188" i="6"/>
  <c r="O15" i="6"/>
  <c r="O17" i="6"/>
  <c r="O73" i="6"/>
  <c r="O75" i="6"/>
  <c r="O77" i="6"/>
  <c r="O79" i="6"/>
  <c r="O81" i="6"/>
  <c r="O83" i="6"/>
  <c r="O85" i="6"/>
  <c r="O87" i="6"/>
  <c r="O89" i="6"/>
  <c r="O91" i="6"/>
  <c r="O93" i="6"/>
  <c r="O95" i="6"/>
  <c r="O97" i="6"/>
  <c r="O99" i="6"/>
  <c r="O101" i="6"/>
  <c r="O103" i="6"/>
  <c r="O105" i="6"/>
  <c r="O107" i="6"/>
  <c r="O109" i="6"/>
  <c r="O111" i="6"/>
  <c r="O113" i="6"/>
  <c r="O115" i="6"/>
  <c r="O117" i="6"/>
  <c r="O119" i="6"/>
  <c r="O121" i="6"/>
  <c r="O123" i="6"/>
  <c r="O125" i="6"/>
  <c r="O127" i="6"/>
  <c r="O129" i="6"/>
  <c r="O131" i="6"/>
  <c r="O133" i="6"/>
  <c r="O135" i="6"/>
  <c r="O137" i="6"/>
  <c r="O139" i="6"/>
  <c r="O141" i="6"/>
  <c r="O143" i="6"/>
  <c r="O145" i="6"/>
  <c r="O147" i="6"/>
  <c r="O149" i="6"/>
  <c r="O151" i="6"/>
  <c r="O153" i="6"/>
  <c r="O155" i="6"/>
  <c r="O157" i="6"/>
  <c r="O159" i="6"/>
  <c r="O161" i="6"/>
  <c r="O163" i="6"/>
  <c r="O165" i="6"/>
  <c r="O167" i="6"/>
  <c r="O169" i="6"/>
  <c r="O171" i="6"/>
  <c r="O173" i="6"/>
  <c r="O175" i="6"/>
  <c r="O186" i="6"/>
  <c r="O199" i="6"/>
  <c r="O209" i="6"/>
  <c r="O217" i="6"/>
  <c r="O225" i="6"/>
  <c r="O233" i="6"/>
  <c r="O241" i="6"/>
  <c r="O249" i="6"/>
  <c r="O257" i="6"/>
  <c r="O265" i="6"/>
  <c r="O275" i="6"/>
  <c r="O282" i="6"/>
  <c r="O294" i="6"/>
  <c r="O4" i="6"/>
  <c r="O6" i="6"/>
  <c r="O8" i="6"/>
  <c r="O10" i="6"/>
  <c r="O71" i="6"/>
  <c r="O184" i="6"/>
  <c r="O197" i="6"/>
  <c r="O273" i="6"/>
  <c r="O36" i="10"/>
  <c r="O37" i="4"/>
  <c r="R36" i="4" s="1"/>
  <c r="T36" i="4" s="1"/>
  <c r="O415" i="6"/>
  <c r="O413" i="6"/>
  <c r="O411" i="6"/>
  <c r="O409" i="6"/>
  <c r="O407" i="6"/>
  <c r="O405" i="6"/>
  <c r="O403" i="6"/>
  <c r="O401" i="6"/>
  <c r="O414" i="6"/>
  <c r="O412" i="6"/>
  <c r="O410" i="6"/>
  <c r="O408" i="6"/>
  <c r="O406" i="6"/>
  <c r="O404" i="6"/>
  <c r="O402" i="6"/>
  <c r="O400" i="6"/>
  <c r="O398" i="6"/>
  <c r="O396" i="6"/>
  <c r="O394" i="6"/>
  <c r="O397" i="6"/>
  <c r="O392" i="6"/>
  <c r="O390" i="6"/>
  <c r="O388" i="6"/>
  <c r="O386" i="6"/>
  <c r="O384" i="6"/>
  <c r="O382" i="6"/>
  <c r="O380" i="6"/>
  <c r="O378" i="6"/>
  <c r="O376" i="6"/>
  <c r="O374" i="6"/>
  <c r="O372" i="6"/>
  <c r="O370" i="6"/>
  <c r="O368" i="6"/>
  <c r="O366" i="6"/>
  <c r="O364" i="6"/>
  <c r="O362" i="6"/>
  <c r="O360" i="6"/>
  <c r="O358" i="6"/>
  <c r="O356" i="6"/>
  <c r="O354" i="6"/>
  <c r="O352" i="6"/>
  <c r="O350" i="6"/>
  <c r="O348" i="6"/>
  <c r="O346" i="6"/>
  <c r="O344" i="6"/>
  <c r="O342" i="6"/>
  <c r="O393" i="6"/>
  <c r="O391" i="6"/>
  <c r="O389" i="6"/>
  <c r="O387" i="6"/>
  <c r="O385" i="6"/>
  <c r="O383" i="6"/>
  <c r="O381" i="6"/>
  <c r="O379" i="6"/>
  <c r="O377" i="6"/>
  <c r="O375" i="6"/>
  <c r="O373" i="6"/>
  <c r="O371" i="6"/>
  <c r="O369" i="6"/>
  <c r="O367" i="6"/>
  <c r="O365" i="6"/>
  <c r="O363" i="6"/>
  <c r="O361" i="6"/>
  <c r="O359" i="6"/>
  <c r="O357" i="6"/>
  <c r="O355" i="6"/>
  <c r="O353" i="6"/>
  <c r="O351" i="6"/>
  <c r="O349" i="6"/>
  <c r="O347" i="6"/>
  <c r="O345" i="6"/>
  <c r="O343" i="6"/>
  <c r="O341" i="6"/>
  <c r="O337" i="6"/>
  <c r="O320" i="6"/>
  <c r="O332" i="6"/>
  <c r="O327" i="6"/>
  <c r="O322" i="6"/>
  <c r="O339" i="6"/>
  <c r="O334" i="6"/>
  <c r="O297" i="6"/>
  <c r="O295" i="6"/>
  <c r="O293" i="6"/>
  <c r="O291" i="6"/>
  <c r="O289" i="6"/>
  <c r="O395" i="6"/>
  <c r="O329" i="6"/>
  <c r="O315" i="6"/>
  <c r="O313" i="6"/>
  <c r="O311" i="6"/>
  <c r="O309" i="6"/>
  <c r="O307" i="6"/>
  <c r="O305" i="6"/>
  <c r="O303" i="6"/>
  <c r="O301" i="6"/>
  <c r="O299" i="6"/>
  <c r="O336" i="6"/>
  <c r="O338" i="6"/>
  <c r="O321" i="6"/>
  <c r="O270" i="6"/>
  <c r="O268" i="6"/>
  <c r="O266" i="6"/>
  <c r="O264" i="6"/>
  <c r="O262" i="6"/>
  <c r="O260" i="6"/>
  <c r="O258" i="6"/>
  <c r="O256" i="6"/>
  <c r="O254" i="6"/>
  <c r="O252" i="6"/>
  <c r="O250" i="6"/>
  <c r="O248" i="6"/>
  <c r="O246" i="6"/>
  <c r="O244" i="6"/>
  <c r="O242" i="6"/>
  <c r="O240" i="6"/>
  <c r="O238" i="6"/>
  <c r="O236" i="6"/>
  <c r="O234" i="6"/>
  <c r="O232" i="6"/>
  <c r="O230" i="6"/>
  <c r="O228" i="6"/>
  <c r="O226" i="6"/>
  <c r="O224" i="6"/>
  <c r="O222" i="6"/>
  <c r="O220" i="6"/>
  <c r="O218" i="6"/>
  <c r="O216" i="6"/>
  <c r="O214" i="6"/>
  <c r="O212" i="6"/>
  <c r="O210" i="6"/>
  <c r="O208" i="6"/>
  <c r="O335" i="6"/>
  <c r="O316" i="6"/>
  <c r="O314" i="6"/>
  <c r="O312" i="6"/>
  <c r="O310" i="6"/>
  <c r="O308" i="6"/>
  <c r="O306" i="6"/>
  <c r="O304" i="6"/>
  <c r="O302" i="6"/>
  <c r="O300" i="6"/>
  <c r="O13" i="6"/>
  <c r="O20" i="6"/>
  <c r="O22" i="6"/>
  <c r="O24" i="6"/>
  <c r="O182" i="6"/>
  <c r="O195" i="6"/>
  <c r="O280" i="6"/>
  <c r="O292" i="6"/>
  <c r="O319" i="6"/>
  <c r="O328" i="6"/>
  <c r="T13" i="4"/>
  <c r="O27" i="6"/>
  <c r="O29" i="6"/>
  <c r="O31" i="6"/>
  <c r="O33" i="6"/>
  <c r="O35" i="6"/>
  <c r="O37" i="6"/>
  <c r="O39" i="6"/>
  <c r="O41" i="6"/>
  <c r="O43" i="6"/>
  <c r="O45" i="6"/>
  <c r="O47" i="6"/>
  <c r="O49" i="6"/>
  <c r="O51" i="6"/>
  <c r="O53" i="6"/>
  <c r="O55" i="6"/>
  <c r="O57" i="6"/>
  <c r="O59" i="6"/>
  <c r="O61" i="6"/>
  <c r="O63" i="6"/>
  <c r="O65" i="6"/>
  <c r="O67" i="6"/>
  <c r="O69" i="6"/>
  <c r="O180" i="6"/>
  <c r="O193" i="6"/>
  <c r="O204" i="6"/>
  <c r="O207" i="6"/>
  <c r="O215" i="6"/>
  <c r="O223" i="6"/>
  <c r="O231" i="6"/>
  <c r="O239" i="6"/>
  <c r="O247" i="6"/>
  <c r="O255" i="6"/>
  <c r="O263" i="6"/>
  <c r="O271" i="6"/>
  <c r="O285" i="6"/>
  <c r="O325" i="6"/>
  <c r="O331" i="6"/>
  <c r="O18" i="6"/>
  <c r="O178" i="6"/>
  <c r="O191" i="6"/>
  <c r="O202" i="6"/>
  <c r="O278" i="6"/>
  <c r="O290" i="6"/>
  <c r="O317" i="6"/>
  <c r="Z264" i="1"/>
  <c r="O176" i="6"/>
  <c r="O189" i="6"/>
  <c r="O200" i="6"/>
  <c r="O283" i="6"/>
  <c r="N25" i="8"/>
  <c r="Z25" i="8" s="1"/>
  <c r="Z26" i="8"/>
  <c r="AN367" i="10"/>
  <c r="E367" i="10"/>
  <c r="N22" i="8"/>
  <c r="Z22" i="8" s="1"/>
  <c r="Z20" i="8"/>
  <c r="AE17" i="8"/>
  <c r="AN368" i="10"/>
  <c r="E291" i="10"/>
  <c r="AN291" i="10"/>
  <c r="AN249" i="10"/>
  <c r="E249" i="10"/>
  <c r="AN342" i="10"/>
  <c r="E342" i="10"/>
  <c r="E333" i="10"/>
  <c r="AN333" i="10"/>
  <c r="AN88" i="10"/>
  <c r="E88" i="10"/>
  <c r="AR7" i="8"/>
  <c r="AR9" i="8"/>
  <c r="AI16" i="5"/>
  <c r="T16" i="5" s="1"/>
  <c r="AK19" i="5"/>
  <c r="E89" i="10"/>
  <c r="AN89" i="10"/>
  <c r="AN110" i="10"/>
  <c r="N17" i="8"/>
  <c r="Z17" i="8" s="1"/>
  <c r="Z15" i="8"/>
  <c r="N14" i="8"/>
  <c r="Z14" i="8" s="1"/>
  <c r="AE16" i="8"/>
  <c r="AK57" i="5"/>
  <c r="AI54" i="5"/>
  <c r="T54" i="5" s="1"/>
  <c r="Q14" i="8"/>
  <c r="W14" i="8" s="1"/>
  <c r="W15" i="8"/>
  <c r="AK39" i="5"/>
  <c r="AI73" i="5"/>
  <c r="T73" i="5" s="1"/>
  <c r="AK76" i="5"/>
  <c r="AN19" i="10"/>
  <c r="AN231" i="10"/>
  <c r="W6" i="8"/>
  <c r="E69" i="10"/>
  <c r="E75" i="10"/>
  <c r="AN177" i="10"/>
  <c r="E293" i="10"/>
  <c r="AN299" i="10"/>
  <c r="AN366" i="10"/>
  <c r="AN152" i="10"/>
  <c r="AN172" i="10"/>
  <c r="AK7" i="5"/>
  <c r="AN113" i="10"/>
  <c r="AN286" i="10"/>
  <c r="AN290" i="10"/>
  <c r="E290" i="10"/>
  <c r="E327" i="10"/>
  <c r="E345" i="10"/>
  <c r="Z13" i="8"/>
  <c r="Z19" i="8"/>
  <c r="AN17" i="8"/>
  <c r="AU61" i="4"/>
  <c r="AU55" i="4"/>
  <c r="AU431" i="4"/>
  <c r="AU366" i="4"/>
  <c r="AU265" i="4"/>
  <c r="AU361" i="4"/>
  <c r="AU442" i="4"/>
  <c r="AU415" i="4"/>
  <c r="AU174" i="4"/>
  <c r="AU210" i="4"/>
  <c r="AU316" i="4"/>
  <c r="AU237" i="4"/>
  <c r="AU454" i="4"/>
  <c r="AU206" i="4"/>
  <c r="AU453" i="4"/>
  <c r="AU244" i="4"/>
  <c r="AU124" i="4"/>
  <c r="AU34" i="4"/>
  <c r="AU258" i="4"/>
  <c r="AU41" i="4"/>
  <c r="AU207" i="4"/>
  <c r="AU451" i="4"/>
  <c r="AU211" i="4"/>
  <c r="AU455" i="4"/>
  <c r="AU25" i="4"/>
  <c r="AU246" i="4"/>
  <c r="AU78" i="4"/>
  <c r="AU139" i="4"/>
  <c r="AU15" i="4"/>
  <c r="AU43" i="4"/>
  <c r="AU204" i="4"/>
  <c r="AU441" i="4"/>
  <c r="AU173" i="4"/>
  <c r="AU322" i="4"/>
  <c r="AU328" i="4"/>
  <c r="AU10" i="4"/>
  <c r="AU209" i="4"/>
  <c r="AU416" i="4"/>
  <c r="AU154" i="4"/>
  <c r="AU295" i="4"/>
  <c r="AU264" i="4"/>
  <c r="AU243" i="4"/>
  <c r="AU263" i="4"/>
  <c r="AU236" i="4"/>
  <c r="AU58" i="4"/>
  <c r="AU386" i="4"/>
  <c r="AU422" i="4"/>
  <c r="AU135" i="4"/>
  <c r="AU146" i="4"/>
  <c r="AU118" i="4"/>
  <c r="AU59" i="4"/>
  <c r="AU63" i="4"/>
  <c r="AU44" i="4"/>
  <c r="AU249" i="4"/>
  <c r="AU148" i="4"/>
  <c r="AU436" i="4"/>
  <c r="AU125" i="4"/>
  <c r="AU292" i="4"/>
  <c r="AU123" i="4"/>
  <c r="AU153" i="4"/>
  <c r="AU147" i="4"/>
  <c r="AU450" i="4"/>
  <c r="AU205" i="4"/>
  <c r="AU96" i="4"/>
  <c r="AU62" i="4"/>
  <c r="AU14" i="4"/>
  <c r="AU133" i="4"/>
  <c r="AU127" i="4"/>
  <c r="AU449" i="4"/>
  <c r="AU339" i="4"/>
  <c r="AU384" i="4"/>
  <c r="AU54" i="4"/>
  <c r="AU275" i="4"/>
  <c r="AU20" i="4"/>
  <c r="AU356" i="4"/>
  <c r="AU134" i="4"/>
  <c r="AU310" i="4"/>
  <c r="AU456" i="4"/>
  <c r="AU293" i="4"/>
  <c r="AU430" i="4"/>
  <c r="AU217" i="4"/>
  <c r="AU291" i="4"/>
  <c r="AU189" i="4"/>
  <c r="AU104" i="4"/>
  <c r="AU191" i="4"/>
  <c r="AU142" i="4"/>
  <c r="AU42" i="4"/>
  <c r="AU74" i="4"/>
  <c r="AU60" i="4"/>
  <c r="AU36" i="4"/>
  <c r="AU120" i="4"/>
  <c r="AU334" i="4"/>
  <c r="AU452" i="4"/>
  <c r="AU30" i="4"/>
  <c r="AU156" i="4"/>
  <c r="AU208" i="4"/>
  <c r="AU302" i="4"/>
  <c r="AU46" i="4"/>
  <c r="AU172" i="4"/>
  <c r="AU56" i="4"/>
  <c r="AU242" i="4"/>
  <c r="AU259" i="4"/>
  <c r="AU261" i="4"/>
  <c r="AU274" i="4"/>
  <c r="AU119" i="4"/>
  <c r="AU283" i="4"/>
  <c r="AU440" i="4"/>
  <c r="AU108" i="4"/>
  <c r="AU253" i="4"/>
  <c r="AU117" i="4"/>
  <c r="AU254" i="4"/>
  <c r="AU170" i="4"/>
  <c r="AU17" i="4"/>
  <c r="AU414" i="4"/>
  <c r="AU121" i="4"/>
  <c r="AR452" i="4" l="1"/>
  <c r="AR293" i="4"/>
  <c r="AR58" i="4"/>
  <c r="AR263" i="4"/>
  <c r="AR148" i="4"/>
  <c r="AR154" i="4"/>
  <c r="AR211" i="4"/>
  <c r="AR454" i="4"/>
  <c r="AR430" i="4"/>
  <c r="AR174" i="4"/>
  <c r="AR172" i="4"/>
  <c r="AR30" i="4"/>
  <c r="AR334" i="4"/>
  <c r="AR456" i="4"/>
  <c r="AR236" i="4"/>
  <c r="AR153" i="4"/>
  <c r="AR249" i="4"/>
  <c r="AR416" i="4"/>
  <c r="AR15" i="4"/>
  <c r="AR217" i="4"/>
  <c r="AR316" i="4"/>
  <c r="AR415" i="4"/>
  <c r="AR254" i="4"/>
  <c r="AR440" i="4"/>
  <c r="AR120" i="4"/>
  <c r="AR310" i="4"/>
  <c r="AR147" i="4"/>
  <c r="AR243" i="4"/>
  <c r="AR44" i="4"/>
  <c r="AR209" i="4"/>
  <c r="AR189" i="4"/>
  <c r="AR237" i="4"/>
  <c r="AR414" i="4"/>
  <c r="AR442" i="4"/>
  <c r="AR46" i="4"/>
  <c r="AR283" i="4"/>
  <c r="AR36" i="4"/>
  <c r="AR134" i="4"/>
  <c r="AR449" i="4"/>
  <c r="AR123" i="4"/>
  <c r="AR63" i="4"/>
  <c r="AR10" i="4"/>
  <c r="AR124" i="4"/>
  <c r="P17" i="4"/>
  <c r="AR361" i="4"/>
  <c r="AR117" i="4"/>
  <c r="AR119" i="4"/>
  <c r="AR60" i="4"/>
  <c r="AR356" i="4"/>
  <c r="AR127" i="4"/>
  <c r="AR264" i="4"/>
  <c r="AR59" i="4"/>
  <c r="AR328" i="4"/>
  <c r="AR291" i="4"/>
  <c r="AR121" i="4"/>
  <c r="AR210" i="4"/>
  <c r="AR265" i="4"/>
  <c r="AR302" i="4"/>
  <c r="AR274" i="4"/>
  <c r="AR74" i="4"/>
  <c r="AR20" i="4"/>
  <c r="AR133" i="4"/>
  <c r="AR292" i="4"/>
  <c r="AR118" i="4"/>
  <c r="AR322" i="4"/>
  <c r="AR139" i="4"/>
  <c r="AR451" i="4"/>
  <c r="AR170" i="4"/>
  <c r="AR366" i="4"/>
  <c r="AR253" i="4"/>
  <c r="AR261" i="4"/>
  <c r="AR42" i="4"/>
  <c r="AR275" i="4"/>
  <c r="AR14" i="4"/>
  <c r="AR125" i="4"/>
  <c r="AR146" i="4"/>
  <c r="AR173" i="4"/>
  <c r="AR78" i="4"/>
  <c r="AR207" i="4"/>
  <c r="AR244" i="4"/>
  <c r="AR431" i="4"/>
  <c r="AR108" i="4"/>
  <c r="AR259" i="4"/>
  <c r="AR142" i="4"/>
  <c r="AR54" i="4"/>
  <c r="AR62" i="4"/>
  <c r="AR295" i="4"/>
  <c r="AR135" i="4"/>
  <c r="AR441" i="4"/>
  <c r="AR246" i="4"/>
  <c r="AR41" i="4"/>
  <c r="AR453" i="4"/>
  <c r="AR55" i="4"/>
  <c r="AR208" i="4"/>
  <c r="AR242" i="4"/>
  <c r="AR191" i="4"/>
  <c r="AR384" i="4"/>
  <c r="AR96" i="4"/>
  <c r="AR436" i="4"/>
  <c r="AR422" i="4"/>
  <c r="AR204" i="4"/>
  <c r="AR25" i="4"/>
  <c r="AR258" i="4"/>
  <c r="AR206" i="4"/>
  <c r="AR61" i="4"/>
  <c r="AR156" i="4"/>
  <c r="AR56" i="4"/>
  <c r="AR104" i="4"/>
  <c r="AR339" i="4"/>
  <c r="AR205" i="4"/>
  <c r="AR450" i="4"/>
  <c r="AR386" i="4"/>
  <c r="AR43" i="4"/>
  <c r="AR455" i="4"/>
  <c r="AQ13" i="8"/>
  <c r="AP17" i="8"/>
  <c r="AP13" i="8"/>
  <c r="AG17" i="8"/>
  <c r="AW17" i="8"/>
  <c r="AH13" i="8"/>
  <c r="BG6" i="8"/>
  <c r="AX6" i="8"/>
  <c r="BA6" i="8" s="1"/>
  <c r="BA8" i="8"/>
  <c r="AY12" i="8" s="1"/>
  <c r="AP16" i="8"/>
  <c r="AN18" i="8"/>
  <c r="AQ12" i="8"/>
  <c r="AR12" i="8" s="1"/>
  <c r="AI7" i="8"/>
  <c r="AI9" i="8"/>
  <c r="AE18" i="8"/>
  <c r="AW16" i="8"/>
  <c r="AH12" i="8"/>
  <c r="AI12" i="8" s="1"/>
  <c r="AG16" i="8"/>
  <c r="E384" i="4" l="1"/>
  <c r="AN384" i="4"/>
  <c r="E30" i="4"/>
  <c r="AN30" i="4"/>
  <c r="AY16" i="8"/>
  <c r="AW18" i="8"/>
  <c r="AZ12" i="8"/>
  <c r="BA12" i="8" s="1"/>
  <c r="AN56" i="4"/>
  <c r="E56" i="4"/>
  <c r="E242" i="4"/>
  <c r="AN242" i="4"/>
  <c r="AN259" i="4"/>
  <c r="E259" i="4"/>
  <c r="E261" i="4"/>
  <c r="AN261" i="4"/>
  <c r="E274" i="4"/>
  <c r="AN274" i="4"/>
  <c r="E119" i="4"/>
  <c r="AN119" i="4"/>
  <c r="AN46" i="4"/>
  <c r="E46" i="4"/>
  <c r="E254" i="4"/>
  <c r="AN254" i="4"/>
  <c r="AN172" i="4"/>
  <c r="E172" i="4"/>
  <c r="E275" i="4"/>
  <c r="AN275" i="4"/>
  <c r="AY17" i="8"/>
  <c r="AZ13" i="8"/>
  <c r="AN440" i="4"/>
  <c r="E440" i="4"/>
  <c r="AI10" i="8"/>
  <c r="AG18" i="8"/>
  <c r="E156" i="4"/>
  <c r="AN156" i="4"/>
  <c r="E208" i="4"/>
  <c r="AN208" i="4"/>
  <c r="AN108" i="4"/>
  <c r="E108" i="4"/>
  <c r="E253" i="4"/>
  <c r="AN253" i="4"/>
  <c r="E302" i="4"/>
  <c r="AN302" i="4"/>
  <c r="E117" i="4"/>
  <c r="AN117" i="4"/>
  <c r="AN442" i="4"/>
  <c r="E442" i="4"/>
  <c r="E415" i="4"/>
  <c r="AN415" i="4"/>
  <c r="AN174" i="4"/>
  <c r="E174" i="4"/>
  <c r="AN120" i="4"/>
  <c r="E120" i="4"/>
  <c r="AN366" i="4"/>
  <c r="E366" i="4"/>
  <c r="E361" i="4"/>
  <c r="AN361" i="4"/>
  <c r="E414" i="4"/>
  <c r="AN414" i="4"/>
  <c r="E316" i="4"/>
  <c r="AN316" i="4"/>
  <c r="E430" i="4"/>
  <c r="AN430" i="4"/>
  <c r="E452" i="4"/>
  <c r="AN452" i="4"/>
  <c r="E74" i="4"/>
  <c r="AN74" i="4"/>
  <c r="AN55" i="4"/>
  <c r="E55" i="4"/>
  <c r="E206" i="4"/>
  <c r="AN206" i="4"/>
  <c r="AN453" i="4"/>
  <c r="E453" i="4"/>
  <c r="E244" i="4"/>
  <c r="AN244" i="4"/>
  <c r="E170" i="4"/>
  <c r="AN170" i="4"/>
  <c r="E210" i="4"/>
  <c r="AN210" i="4"/>
  <c r="E237" i="4"/>
  <c r="AN237" i="4"/>
  <c r="AN217" i="4"/>
  <c r="E217" i="4"/>
  <c r="E454" i="4"/>
  <c r="AN454" i="4"/>
  <c r="E356" i="4"/>
  <c r="AN356" i="4"/>
  <c r="E104" i="4"/>
  <c r="AN104" i="4"/>
  <c r="E265" i="4"/>
  <c r="AN265" i="4"/>
  <c r="AR13" i="8"/>
  <c r="AN258" i="4"/>
  <c r="E258" i="4"/>
  <c r="E41" i="4"/>
  <c r="AN41" i="4"/>
  <c r="AN207" i="4"/>
  <c r="E207" i="4"/>
  <c r="AN451" i="4"/>
  <c r="E451" i="4"/>
  <c r="E121" i="4"/>
  <c r="AN121" i="4"/>
  <c r="AN124" i="4"/>
  <c r="E124" i="4"/>
  <c r="E188" i="4"/>
  <c r="AN189" i="4"/>
  <c r="E189" i="4"/>
  <c r="E15" i="4"/>
  <c r="AN15" i="4"/>
  <c r="AN211" i="4"/>
  <c r="E211" i="4"/>
  <c r="E334" i="4"/>
  <c r="AN334" i="4"/>
  <c r="E142" i="4"/>
  <c r="AN142" i="4"/>
  <c r="E61" i="4"/>
  <c r="AN61" i="4"/>
  <c r="AP18" i="8"/>
  <c r="AR10" i="8"/>
  <c r="AP14" i="8" s="1"/>
  <c r="E455" i="4"/>
  <c r="AN455" i="4"/>
  <c r="E25" i="4"/>
  <c r="AN25" i="4"/>
  <c r="E246" i="4"/>
  <c r="AN246" i="4"/>
  <c r="AN78" i="4"/>
  <c r="E78" i="4"/>
  <c r="E139" i="4"/>
  <c r="AN139" i="4"/>
  <c r="E291" i="4"/>
  <c r="AN291" i="4"/>
  <c r="AN10" i="4"/>
  <c r="E10" i="4"/>
  <c r="AN209" i="4"/>
  <c r="E209" i="4"/>
  <c r="E416" i="4"/>
  <c r="AN416" i="4"/>
  <c r="E154" i="4"/>
  <c r="AN154" i="4"/>
  <c r="E36" i="4"/>
  <c r="AN36" i="4"/>
  <c r="AN191" i="4"/>
  <c r="E191" i="4"/>
  <c r="AN431" i="4"/>
  <c r="E431" i="4"/>
  <c r="E43" i="4"/>
  <c r="AN43" i="4"/>
  <c r="E204" i="4"/>
  <c r="AN204" i="4"/>
  <c r="E441" i="4"/>
  <c r="AN441" i="4"/>
  <c r="E173" i="4"/>
  <c r="AN173" i="4"/>
  <c r="E322" i="4"/>
  <c r="AN322" i="4"/>
  <c r="AN328" i="4"/>
  <c r="E328" i="4"/>
  <c r="E63" i="4"/>
  <c r="AN63" i="4"/>
  <c r="AN44" i="4"/>
  <c r="E44" i="4"/>
  <c r="E249" i="4"/>
  <c r="AN249" i="4"/>
  <c r="E148" i="4"/>
  <c r="AN148" i="4"/>
  <c r="AN339" i="4"/>
  <c r="E339" i="4"/>
  <c r="E42" i="4"/>
  <c r="AN42" i="4"/>
  <c r="AN386" i="4"/>
  <c r="E386" i="4"/>
  <c r="E422" i="4"/>
  <c r="AN422" i="4"/>
  <c r="AN135" i="4"/>
  <c r="E135" i="4"/>
  <c r="E146" i="4"/>
  <c r="AN146" i="4"/>
  <c r="AN118" i="4"/>
  <c r="E118" i="4"/>
  <c r="E59" i="4"/>
  <c r="AN59" i="4"/>
  <c r="AN123" i="4"/>
  <c r="E123" i="4"/>
  <c r="E243" i="4"/>
  <c r="AN243" i="4"/>
  <c r="AN153" i="4"/>
  <c r="E153" i="4"/>
  <c r="E263" i="4"/>
  <c r="AN263" i="4"/>
  <c r="AN54" i="4"/>
  <c r="E54" i="4"/>
  <c r="E283" i="4"/>
  <c r="AN283" i="4"/>
  <c r="BA7" i="8"/>
  <c r="BA9" i="8"/>
  <c r="E450" i="4"/>
  <c r="AN450" i="4"/>
  <c r="E436" i="4"/>
  <c r="AN436" i="4"/>
  <c r="E295" i="4"/>
  <c r="AN295" i="4"/>
  <c r="AN125" i="4"/>
  <c r="E125" i="4"/>
  <c r="AN292" i="4"/>
  <c r="E292" i="4"/>
  <c r="E264" i="4"/>
  <c r="AN264" i="4"/>
  <c r="E449" i="4"/>
  <c r="AN449" i="4"/>
  <c r="E147" i="4"/>
  <c r="AN147" i="4"/>
  <c r="E236" i="4"/>
  <c r="AN236" i="4"/>
  <c r="E58" i="4"/>
  <c r="AN58" i="4"/>
  <c r="E20" i="4"/>
  <c r="AN20" i="4"/>
  <c r="E60" i="4"/>
  <c r="AN60" i="4"/>
  <c r="AG13" i="8"/>
  <c r="AI13" i="8" s="1"/>
  <c r="AG14" i="8"/>
  <c r="E205" i="4"/>
  <c r="AN205" i="4"/>
  <c r="AN96" i="4"/>
  <c r="E96" i="4"/>
  <c r="E62" i="4"/>
  <c r="AN62" i="4"/>
  <c r="AN14" i="4"/>
  <c r="E14" i="4"/>
  <c r="AN133" i="4"/>
  <c r="E133" i="4"/>
  <c r="E127" i="4"/>
  <c r="AN127" i="4"/>
  <c r="AN134" i="4"/>
  <c r="E134" i="4"/>
  <c r="AN310" i="4"/>
  <c r="E310" i="4"/>
  <c r="E456" i="4"/>
  <c r="AN456" i="4"/>
  <c r="E293" i="4"/>
  <c r="AN293" i="4"/>
  <c r="AY18" i="8" l="1"/>
  <c r="BA10" i="8"/>
  <c r="BI6" i="8" s="1"/>
  <c r="BI7" i="8" s="1"/>
  <c r="BD8" i="8" s="1"/>
  <c r="BA13" i="8"/>
  <c r="AY13" i="8"/>
  <c r="AY14" i="8" l="1"/>
</calcChain>
</file>

<file path=xl/sharedStrings.xml><?xml version="1.0" encoding="utf-8"?>
<sst xmlns="http://schemas.openxmlformats.org/spreadsheetml/2006/main" count="7835" uniqueCount="2812">
  <si>
    <t>回答内容</t>
    <rPh sb="0" eb="4">
      <t>カイトウナイヨウ</t>
    </rPh>
    <phoneticPr fontId="5"/>
  </si>
  <si>
    <t>注意事項に該当する場合の対応メッセージ</t>
    <rPh sb="0" eb="4">
      <t>チュウイジコウ</t>
    </rPh>
    <rPh sb="5" eb="7">
      <t>ガイトウ</t>
    </rPh>
    <rPh sb="9" eb="11">
      <t>バアイ</t>
    </rPh>
    <rPh sb="12" eb="14">
      <t>タイオウ</t>
    </rPh>
    <phoneticPr fontId="5"/>
  </si>
  <si>
    <t>非該当</t>
    <rPh sb="0" eb="3">
      <t>ヒガイトウ</t>
    </rPh>
    <phoneticPr fontId="5"/>
  </si>
  <si>
    <t>週</t>
    <rPh sb="0" eb="1">
      <t>シュウ</t>
    </rPh>
    <phoneticPr fontId="5"/>
  </si>
  <si>
    <t>月</t>
    <rPh sb="0" eb="1">
      <t>ツキ</t>
    </rPh>
    <phoneticPr fontId="5"/>
  </si>
  <si>
    <t>◎　事業運営の方針</t>
  </si>
  <si>
    <t>（２）</t>
  </si>
  <si>
    <t>（３）</t>
  </si>
  <si>
    <t>（４）</t>
  </si>
  <si>
    <t>（５）</t>
  </si>
  <si>
    <t>（６）</t>
  </si>
  <si>
    <t>育児・介護休業法による短時間勤務制度等について</t>
  </si>
  <si>
    <t xml:space="preserve">　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 </t>
  </si>
  <si>
    <t xml:space="preserve">　指定施設サービスを提供するに当たっては、介護保険法に規定する介護保険等関連情報その他必要な情報を活用し、適切かつ有効に行うよう努めていますか。  </t>
  </si>
  <si>
    <t>　運営規程、パンフレットなど利用者に説明する書面は、法令、規則等に則した内容となっていますか。</t>
  </si>
  <si>
    <t>　基準省令は、指定施設が、目的を達成するために必要な最低限度の基準を定めたものであることを念頭に、その運営の向上に努めていますか。</t>
  </si>
  <si>
    <t>　指定施設が運営開始後、基準省令に違反することが明らかになった場合は知事の指導等の対象となり、その指導に従わない場合は、指定が取り消されます。これらの法令遵守義務を念頭に運営していますか。</t>
  </si>
  <si>
    <t>　次に掲げる場合には、基準省令に従った適正な運営ができなくなったものとして、直ちに取消しとなる場合があります。</t>
  </si>
  <si>
    <t>　常勤換算方法について、このとおり計算していますか。</t>
  </si>
  <si>
    <t>　その際、小数点第２位以下を切り捨てていますか。</t>
  </si>
  <si>
    <t>注：配置基準を満たしていたかは、実績ベースの勤務表が根拠となります。</t>
  </si>
  <si>
    <t xml:space="preserve"> 勤務延時間数は、次のとおり計算していますか。</t>
  </si>
  <si>
    <t>　なお、従業者１人につき、勤務延時間数に算入することができる時間数は、当該施設において常勤の従業者が勤務すべき勤務時間数を上限としていますか。</t>
  </si>
  <si>
    <t xml:space="preserve"> 　常勤・非常勤について、次のとおり取り扱っていますか。</t>
  </si>
  <si>
    <t>　「専ら従事する」従業者について、次のとおり扱っていますか。</t>
  </si>
  <si>
    <t>平12老企43 第1の1</t>
    <phoneticPr fontId="5"/>
  </si>
  <si>
    <t>平12老企43 第1の2</t>
    <phoneticPr fontId="5"/>
  </si>
  <si>
    <t>時間</t>
    <rPh sb="0" eb="2">
      <t>ジカン</t>
    </rPh>
    <phoneticPr fontId="5"/>
  </si>
  <si>
    <t>R3.3.19 Q&amp;A No.1</t>
    <phoneticPr fontId="5"/>
  </si>
  <si>
    <t>H21.3.23
平成21年改定関係Q&amp;A
vol.1 問83</t>
    <phoneticPr fontId="5"/>
  </si>
  <si>
    <t>根拠法令</t>
  </si>
  <si>
    <t>常勤換算方法による職員数の算定方法</t>
    <phoneticPr fontId="5"/>
  </si>
  <si>
    <t>(3) 常 勤</t>
    <phoneticPr fontId="5"/>
  </si>
  <si>
    <t>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１２年３月８日老企第４０号厚生省老人保健福祉局企画課長通知）（抄）</t>
    <phoneticPr fontId="5"/>
  </si>
  <si>
    <t>従来型施設の職員の配置状況について</t>
  </si>
  <si>
    <t>（令和</t>
    <phoneticPr fontId="5"/>
  </si>
  <si>
    <t>年</t>
    <rPh sb="0" eb="1">
      <t>ネン</t>
    </rPh>
    <phoneticPr fontId="5"/>
  </si>
  <si>
    <t>月</t>
    <rPh sb="0" eb="1">
      <t>ガツ</t>
    </rPh>
    <phoneticPr fontId="5"/>
  </si>
  <si>
    <t>現在）</t>
    <rPh sb="0" eb="2">
      <t>ゲンザイ</t>
    </rPh>
    <phoneticPr fontId="5"/>
  </si>
  <si>
    <t>施設種別</t>
  </si>
  <si>
    <t>入　所　定　員</t>
  </si>
  <si>
    <t>（直近在籍者数）</t>
  </si>
  <si>
    <t>前年度入所者数</t>
  </si>
  <si>
    <t>配置すべき職種</t>
  </si>
  <si>
    <t>管理者（施設長）</t>
  </si>
  <si>
    <t>医師</t>
  </si>
  <si>
    <t>生活相談員</t>
  </si>
  <si>
    <t>　（うち常勤）</t>
  </si>
  <si>
    <t>①(ⓐ看護職員＋ⓑ介護職員)</t>
  </si>
  <si>
    <t>管理栄養士</t>
  </si>
  <si>
    <t>栄養士</t>
  </si>
  <si>
    <t>機能訓練指導員</t>
  </si>
  <si>
    <t>介護支援専門員</t>
  </si>
  <si>
    <t>事務職員</t>
  </si>
  <si>
    <t>調理職員（雇用者）</t>
  </si>
  <si>
    <t>調理職員（委託）</t>
  </si>
  <si>
    <t>清掃職員</t>
  </si>
  <si>
    <t>宿直者</t>
  </si>
  <si>
    <t>その他</t>
  </si>
  <si>
    <t>（職名と業務内容）</t>
  </si>
  <si>
    <t>特別養護老人ホーム</t>
  </si>
  <si>
    <t>（空床短期を含む）</t>
  </si>
  <si>
    <t>合　計　数</t>
  </si>
  <si>
    <t>人</t>
  </si>
  <si>
    <t>併設短期入所生活介護</t>
    <phoneticPr fontId="5"/>
  </si>
  <si>
    <t>（</t>
    <phoneticPr fontId="5"/>
  </si>
  <si>
    <t>）</t>
    <phoneticPr fontId="5"/>
  </si>
  <si>
    <t>人）</t>
    <phoneticPr fontId="5"/>
  </si>
  <si>
    <t>人</t>
    <phoneticPr fontId="5"/>
  </si>
  <si>
    <t>配置基準</t>
  </si>
  <si>
    <t>配置数</t>
  </si>
  <si>
    <t>人</t>
    <rPh sb="0" eb="1">
      <t>ニン</t>
    </rPh>
    <phoneticPr fontId="5"/>
  </si>
  <si>
    <t>　　ⓐ看護職員</t>
    <phoneticPr fontId="5"/>
  </si>
  <si>
    <t>　（ⓐのうち常勤）</t>
    <phoneticPr fontId="5"/>
  </si>
  <si>
    <t>　（ⓐのうち正看）</t>
    <phoneticPr fontId="5"/>
  </si>
  <si>
    <t>　（ⓑのうち常勤）</t>
    <phoneticPr fontId="5"/>
  </si>
  <si>
    <t>職種(</t>
    <phoneticPr fontId="5"/>
  </si>
  <si>
    <t>1以上</t>
    <rPh sb="1" eb="3">
      <t>イジョウ</t>
    </rPh>
    <phoneticPr fontId="5"/>
  </si>
  <si>
    <t>看護体制加算</t>
    <rPh sb="0" eb="6">
      <t>カンゴタイセイカサン</t>
    </rPh>
    <phoneticPr fontId="5"/>
  </si>
  <si>
    <t>　(該当する加算を選択)</t>
    <rPh sb="9" eb="11">
      <t>センタク</t>
    </rPh>
    <phoneticPr fontId="5"/>
  </si>
  <si>
    <t>（注3）</t>
    <rPh sb="0" eb="2">
      <t>'(チュウ</t>
    </rPh>
    <phoneticPr fontId="5"/>
  </si>
  <si>
    <t>個別機能訓練加算（</t>
    <phoneticPr fontId="5"/>
  </si>
  <si>
    <t>　(該当する加算に○)</t>
    <phoneticPr fontId="5"/>
  </si>
  <si>
    <t xml:space="preserve">機能訓練指導員配置加算（ </t>
    <phoneticPr fontId="5"/>
  </si>
  <si>
    <t>職名：</t>
  </si>
  <si>
    <t>業務：</t>
  </si>
  <si>
    <t>　　ⓑ介護職員</t>
    <phoneticPr fontId="5"/>
  </si>
  <si>
    <t>③ 宿直者数</t>
    <phoneticPr fontId="5"/>
  </si>
  <si>
    <t>人/日</t>
    <phoneticPr fontId="5"/>
  </si>
  <si>
    <t>②雇用形態</t>
    <phoneticPr fontId="5"/>
  </si>
  <si>
    <t>※この表を作成する根拠となる「常勤換算表」は、別途作成してください。</t>
  </si>
  <si>
    <t>注１）</t>
    <phoneticPr fontId="5"/>
  </si>
  <si>
    <t>（１以上）</t>
  </si>
  <si>
    <t>１ 医 師</t>
  </si>
  <si>
    <t>　入所者に対し健康管理及び療養上の指導を行うために必要な数を配置していますか。</t>
    <phoneticPr fontId="5"/>
  </si>
  <si>
    <t>嘱託医の氏名</t>
  </si>
  <si>
    <t>契約年月日</t>
  </si>
  <si>
    <t>主たる勤務先</t>
  </si>
  <si>
    <t>専門科目</t>
  </si>
  <si>
    <t>手当（報酬）額</t>
  </si>
  <si>
    <t>勤務日（曜日）</t>
  </si>
  <si>
    <t>月の勤務日数</t>
  </si>
  <si>
    <t>月の勤務時間</t>
  </si>
  <si>
    <t>（複数の場合）</t>
    <phoneticPr fontId="5"/>
  </si>
  <si>
    <t>平11老企25
第3の八の1の(1)の②ハ</t>
    <phoneticPr fontId="5"/>
  </si>
  <si>
    <t>生活相談員の氏名</t>
    <phoneticPr fontId="5"/>
  </si>
  <si>
    <t>　・社会福祉主事  ・精神保健福祉士  ・社会福祉士</t>
    <phoneticPr fontId="5"/>
  </si>
  <si>
    <t xml:space="preserve">　嘱託医の契約を締結していますか。    </t>
    <phoneticPr fontId="5"/>
  </si>
  <si>
    <t>内を選択・入力してください</t>
    <rPh sb="0" eb="1">
      <t>ナイ</t>
    </rPh>
    <rPh sb="2" eb="4">
      <t>センタク</t>
    </rPh>
    <rPh sb="5" eb="7">
      <t>ニュウリョク</t>
    </rPh>
    <phoneticPr fontId="5"/>
  </si>
  <si>
    <t>いる・いない</t>
  </si>
  <si>
    <t>介護サービス事業者</t>
  </si>
  <si>
    <t>（従来型特別養護老人ホーム）</t>
  </si>
  <si>
    <t xml:space="preserve">     </t>
  </si>
  <si>
    <t xml:space="preserve">    </t>
  </si>
  <si>
    <t>事業所の名称</t>
    <phoneticPr fontId="5"/>
  </si>
  <si>
    <t>事業所の所在地   〒</t>
    <phoneticPr fontId="5"/>
  </si>
  <si>
    <t xml:space="preserve">  (電話番号) </t>
    <phoneticPr fontId="5"/>
  </si>
  <si>
    <t xml:space="preserve">  開設法人の名称    社会福祉法人</t>
    <phoneticPr fontId="5"/>
  </si>
  <si>
    <t xml:space="preserve">  開設法人の代表者（理事長）名</t>
    <phoneticPr fontId="5"/>
  </si>
  <si>
    <t xml:space="preserve">  管理者（施設長）名</t>
    <phoneticPr fontId="5"/>
  </si>
  <si>
    <t xml:space="preserve">  記入者職・氏名</t>
    <phoneticPr fontId="5"/>
  </si>
  <si>
    <t xml:space="preserve">  記入年月日 </t>
    <phoneticPr fontId="5"/>
  </si>
  <si>
    <t>令和</t>
    <rPh sb="0" eb="2">
      <t>レイワ</t>
    </rPh>
    <phoneticPr fontId="5"/>
  </si>
  <si>
    <t>日</t>
    <rPh sb="0" eb="1">
      <t>ニチ</t>
    </rPh>
    <phoneticPr fontId="5"/>
  </si>
  <si>
    <t>(1)　従　来　型　施　設　用</t>
    <phoneticPr fontId="5"/>
  </si>
  <si>
    <t xml:space="preserve"> 自　主　点　検　表　４</t>
    <phoneticPr fontId="5"/>
  </si>
  <si>
    <t>指 定 介 護 老 人 福 祉 施 設</t>
    <phoneticPr fontId="5"/>
  </si>
  <si>
    <t xml:space="preserve"> 目　　　次</t>
  </si>
  <si>
    <t>（ポイントとなる主な項目についてのみ目次に掲載しました。）</t>
  </si>
  <si>
    <t>※印刷設定によってはページがずれる場合があります。</t>
  </si>
  <si>
    <t>介護サービス事業者自主点検表の作成について</t>
  </si>
  <si>
    <t>★作成、点検に当たっては､下記をよくお読み下さい。</t>
  </si>
  <si>
    <t>（注）この点検表は「従来型」で運営されている特別養護老人ホーム用です。</t>
  </si>
  <si>
    <t>１　趣　　旨</t>
  </si>
  <si>
    <t>２  使用方法</t>
  </si>
  <si>
    <t>３  根拠法令</t>
  </si>
  <si>
    <t>介護サービス事業者 自主点検表　4</t>
    <phoneticPr fontId="5"/>
  </si>
  <si>
    <t>(1)　従　来　型　用</t>
    <phoneticPr fontId="5"/>
  </si>
  <si>
    <t>介護サービス時期業者自主点検表の作成について・・・・・・・・・・</t>
    <phoneticPr fontId="5"/>
  </si>
  <si>
    <t>根拠法令・・・・・・・・・・・・・・・・・・・・・・・・・・・・</t>
    <phoneticPr fontId="5"/>
  </si>
  <si>
    <t>第１　基本方針・・・・・・・・・・・・・・・・・・・・・・・・・</t>
    <phoneticPr fontId="5"/>
  </si>
  <si>
    <t>　　　職員の配置状況について・・・・・・・・・・・・・・・・・・</t>
    <phoneticPr fontId="5"/>
  </si>
  <si>
    <t>第２　人員に関する基準・・・・・・・・・・・・・・・・・・・・・</t>
    <phoneticPr fontId="5"/>
  </si>
  <si>
    <t>　　　８　勤務体制の確保等・・・・・・・・・・・・・・・・・・・</t>
    <phoneticPr fontId="5"/>
  </si>
  <si>
    <t>第３　設備に関する基準・・・・・・・・・・・・・・・・・・・・・</t>
    <phoneticPr fontId="5"/>
  </si>
  <si>
    <t>第４　運営に関する基準・・・・・・・・・・・・・・・・・・・・・</t>
    <phoneticPr fontId="5"/>
  </si>
  <si>
    <t>　　２　内容及び手続きの説明及び同意・・・・・・・・・・・・・・</t>
    <phoneticPr fontId="5"/>
  </si>
  <si>
    <t>　　５　受給資格等の確認・・・・・・・・・・・・・・・・・・・・</t>
    <phoneticPr fontId="5"/>
  </si>
  <si>
    <t xml:space="preserve">　　７　入退所（入所検討委員会）・・・・・・・・・・・・・・・・ </t>
    <phoneticPr fontId="5"/>
  </si>
  <si>
    <t>　　８　サービス提供の記録・・・・・・・・・・・・・・・・・・・</t>
    <phoneticPr fontId="5"/>
  </si>
  <si>
    <t>　　９　利用料等の受領・・・・・・・・・・・・・・・・・・・・・</t>
    <phoneticPr fontId="5"/>
  </si>
  <si>
    <t>　　12　指定施設サービスの取扱方針・・・・・・・・・・・・・・・</t>
    <phoneticPr fontId="5"/>
  </si>
  <si>
    <t>　　13　身体拘束の禁止等・・・・・・・・・・・・・・・・・・・・</t>
    <phoneticPr fontId="5"/>
  </si>
  <si>
    <t>　　14　高齢者虐待の防止・・・・・・・・・・・・・・・・・・・・</t>
    <phoneticPr fontId="5"/>
  </si>
  <si>
    <t xml:space="preserve">  　</t>
    <phoneticPr fontId="5"/>
  </si>
  <si>
    <t xml:space="preserve">    </t>
    <phoneticPr fontId="5"/>
  </si>
  <si>
    <t>　介護サービス事業者が、利用者に対して適切な介護サービスを提供するためには、事業者自らが自主的に事業の運営状況を点検し、人員、設備及び運営に関する基準が守られているかを常に確認することが必要です。これは老人福祉施設としても同様です。
　そこで、県では、介護サービス事業の種別ごとに、法令、関係通知等を基に自主点検表を作成し、運営上の必要な事項について、自主点検をお願いし、県が行う指導と連携を図ることとしました。
　この点検表は、原則として「平成24年埼玉県条例第65号」、「平成24年埼玉県条例第66号」、「指定介護老人福祉施設」及び「特別養護老人ホーム」の「基準省令」並びにその「解釈通知」に基づき、その項目立ての順に点検していただくように作成しています。（一部、関連項目については、掲載順を変更している場合があります。）
　また、防災や衛生管理など、基準省令等の定めに関連するその他の法令や通知に基づく各種の定めについても、入所者の処遇上、最低限必要な内容について点検していただくことを念頭に作成しています。
　なお、老人福祉法や社会福祉法など、ここに記載されていない基準や規定等については、別に点検表を作成しましたので、各施設で「法令遵守」の視点から確認の上、適正な運営確保に努めて下さい。
　</t>
    <phoneticPr fontId="5"/>
  </si>
  <si>
    <t>（１）</t>
    <phoneticPr fontId="5"/>
  </si>
  <si>
    <t>　管理者（施設長）が中心となって、毎年度定期的に作成（自主点検）し、法令遵守責任者とともに法令遵守の状況を確認するのに活用してください。（県へ提出する必要はありません。）</t>
    <phoneticPr fontId="5"/>
  </si>
  <si>
    <t>　県による事業所への実地指導が行われるときは、直近の内容により作成し、他の関係書類とともに、福祉監査課へ提出してください。なお、この場合、控えを必ず保管してください。</t>
    <phoneticPr fontId="5"/>
  </si>
  <si>
    <t>　記入に当たっては、管理者が中心となり、必ず直接担当する職員及び関係する全職員で検討のうえ点検してください。</t>
    <phoneticPr fontId="5"/>
  </si>
  <si>
    <t>　点検結果については、実施後３年間の保管をお願いします。</t>
    <phoneticPr fontId="5"/>
  </si>
  <si>
    <t>　判定について該当する項目（又は選択肢）がないときは、「非該当」を選択してください。</t>
    <rPh sb="28" eb="31">
      <t>ヒガイトウ</t>
    </rPh>
    <rPh sb="33" eb="35">
      <t>センタク</t>
    </rPh>
    <phoneticPr fontId="5"/>
  </si>
  <si>
    <t>　「いる・いない」等の判定については、該当する項目をリストからプルダウンして選択してださい。</t>
    <rPh sb="38" eb="40">
      <t>センタク</t>
    </rPh>
    <phoneticPr fontId="5"/>
  </si>
  <si>
    <t>　指定基準は、従来、厚生労働省令（国の基準）で定められていましたが、平成23年の法改正で、指定権者が条例で定めることになりました。
　埼玉県では、平成24年12月25日に条例を公布し、県独自の基準を除き、公布の日から施行されています。また、県独自の基準については、平成25年4月1日から施行されています。
　なお、国の基準が項目ごとに、①従うべきもの、②標準とするもの、③参酌するものに分けられ、これらに応じて条例を定めていますので、「根拠法令」の欄には、県条例の基準に加えて、国の基準等を併記しています。</t>
    <phoneticPr fontId="5"/>
  </si>
  <si>
    <t>・</t>
    <phoneticPr fontId="5"/>
  </si>
  <si>
    <t>「条例第65号」</t>
    <phoneticPr fontId="5"/>
  </si>
  <si>
    <t>「条例第66号」</t>
    <phoneticPr fontId="5"/>
  </si>
  <si>
    <t xml:space="preserve">「平25高介2516-2」 </t>
  </si>
  <si>
    <t>埼玉県軽費老人ホーム、特別養護老人ホーム等の設備及び運営に関する基準を定める条例及び介護保険法施行条例の県独自基準の施行について</t>
    <rPh sb="32" eb="34">
      <t>キジュン</t>
    </rPh>
    <phoneticPr fontId="5"/>
  </si>
  <si>
    <t>「法」</t>
    <phoneticPr fontId="5"/>
  </si>
  <si>
    <t xml:space="preserve">「施行規則」 </t>
    <phoneticPr fontId="5"/>
  </si>
  <si>
    <t>「平11厚令39」</t>
    <phoneticPr fontId="5"/>
  </si>
  <si>
    <t>指定介護老人福祉施設の人員、設備及び運営に関する基準</t>
    <phoneticPr fontId="5"/>
  </si>
  <si>
    <t>「平12老企43」</t>
    <phoneticPr fontId="5"/>
  </si>
  <si>
    <t>指定介護老人福祉施設の人員、設備及び運営に関する基準について</t>
    <phoneticPr fontId="5"/>
  </si>
  <si>
    <t>「平11厚令46」</t>
    <phoneticPr fontId="5"/>
  </si>
  <si>
    <t>特別養護老人ホームの設備及び運営に関する基準</t>
    <phoneticPr fontId="5"/>
  </si>
  <si>
    <t>「平12老発214」</t>
    <phoneticPr fontId="5"/>
  </si>
  <si>
    <t>特別養護老人ホームの設備及び運営に関する基準について</t>
    <phoneticPr fontId="5"/>
  </si>
  <si>
    <t>　(平成12年3月17日付け老発第214号　厚生省老人保健福祉局長通知)</t>
    <phoneticPr fontId="5"/>
  </si>
  <si>
    <t>「平12厚告19」</t>
    <phoneticPr fontId="5"/>
  </si>
  <si>
    <t xml:space="preserve"> 指定居宅サービス等に要する費用の額の算定に関する基準</t>
    <phoneticPr fontId="5"/>
  </si>
  <si>
    <t>　 (平成12年2月10日　厚生省告示第19号)</t>
    <phoneticPr fontId="5"/>
  </si>
  <si>
    <t>「平12厚告21」</t>
    <phoneticPr fontId="5"/>
  </si>
  <si>
    <t>指定施設サービス等に要する費用の額の算定に関する基準</t>
    <phoneticPr fontId="5"/>
  </si>
  <si>
    <t xml:space="preserve"> 　(平成12年2月10日　厚生省告示第21号)</t>
    <phoneticPr fontId="5"/>
  </si>
  <si>
    <t>「平12老企40」</t>
    <phoneticPr fontId="5"/>
  </si>
  <si>
    <t>指定居宅サービスに要する費用の額の算定に関する基準及び指定施設サービス等に要する費用の額の算定に関する基準の制定に伴う実施上の留意事項について</t>
    <phoneticPr fontId="5"/>
  </si>
  <si>
    <t>　 (平成12年3月8日付け老企第40号　厚生省老人保健福祉局企画課長通知)</t>
    <phoneticPr fontId="5"/>
  </si>
  <si>
    <t>「平 27厚労告96」</t>
    <phoneticPr fontId="5"/>
  </si>
  <si>
    <t>厚生労働大臣が定める施設基準</t>
    <phoneticPr fontId="5"/>
  </si>
  <si>
    <t>　（平成27年3月23日　厚生労働省告示第96号 ）</t>
    <phoneticPr fontId="5"/>
  </si>
  <si>
    <t>　（（旧）平成24年3月13日　厚生労働省告示第97号)</t>
    <phoneticPr fontId="5"/>
  </si>
  <si>
    <t>　(平成11年3月31日　厚生省令第46号)</t>
    <phoneticPr fontId="5"/>
  </si>
  <si>
    <t>　(平成12年3月17日付け老企第43号　厚生省老人保健福祉局企画課長通知)</t>
    <phoneticPr fontId="5"/>
  </si>
  <si>
    <t>　 (平成11年3月31日　厚生省令第39号)</t>
    <phoneticPr fontId="5"/>
  </si>
  <si>
    <t>介護保険法施行規則　(平成11年　厚生省令第36号)</t>
    <phoneticPr fontId="5"/>
  </si>
  <si>
    <t>介護保険法　(平成9年　法律第123号)</t>
    <phoneticPr fontId="5"/>
  </si>
  <si>
    <t>　（平成25年3月27日　高介第2516-2号　埼玉県福祉部高齢介護課長通知）　</t>
    <phoneticPr fontId="5"/>
  </si>
  <si>
    <t>介護保険法施行条例　（平成24年　埼玉県条例第66号）</t>
    <phoneticPr fontId="5"/>
  </si>
  <si>
    <t>埼玉県軽費老人ホーム、特別養護老人ホーム等の設備及び運営に関する基準を定める条例　（平成24年　埼玉県条例第65号）</t>
    <phoneticPr fontId="5"/>
  </si>
  <si>
    <t>「平 12厚告27」</t>
    <phoneticPr fontId="5"/>
  </si>
  <si>
    <t>厚生労働大臣が定める利用者等の数の基準及び看護職員等の員数の基準並びに通所介護費等の算定方法</t>
    <phoneticPr fontId="5"/>
  </si>
  <si>
    <t>　 (平成12年2月10日　厚生省告示第27号)</t>
    <phoneticPr fontId="5"/>
  </si>
  <si>
    <t>「平11厚令37」</t>
    <phoneticPr fontId="5"/>
  </si>
  <si>
    <t>指定居宅サービス等の事業の人員、設備及び運営に関する基準</t>
    <phoneticPr fontId="5"/>
  </si>
  <si>
    <t>　（平成11年3月31日　厚生省令第37号）</t>
    <phoneticPr fontId="5"/>
  </si>
  <si>
    <t>「平11老企25」</t>
    <phoneticPr fontId="5"/>
  </si>
  <si>
    <t>指定居宅サービス等の事業の人員、設備及び運営に関する基準について</t>
    <phoneticPr fontId="5"/>
  </si>
  <si>
    <t>　（平成11年9月17日付け老企第25号　厚生省老人保健福祉局企画課長通知)</t>
    <phoneticPr fontId="5"/>
  </si>
  <si>
    <t xml:space="preserve">「平12老企36」    </t>
    <phoneticPr fontId="5"/>
  </si>
  <si>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t>
    <phoneticPr fontId="5"/>
  </si>
  <si>
    <t>　  (平成12年3月1日付け老企第36号　厚生省老人保健福祉局企画課長通知)</t>
    <phoneticPr fontId="5"/>
  </si>
  <si>
    <t>「平 27厚労告94」</t>
    <phoneticPr fontId="5"/>
  </si>
  <si>
    <t xml:space="preserve">厚生労働大臣が定める基準に適合する利用者等 </t>
    <phoneticPr fontId="5"/>
  </si>
  <si>
    <t>　（平成27年3月23日　厚生労働省告示第94号）</t>
    <phoneticPr fontId="5"/>
  </si>
  <si>
    <t>　（ (旧) 平成24年3月13日　厚生労働省告示第95号）</t>
    <phoneticPr fontId="5"/>
  </si>
  <si>
    <t>「平27厚労告95」</t>
    <phoneticPr fontId="5"/>
  </si>
  <si>
    <t>厚生労働大臣が定める基準</t>
    <phoneticPr fontId="5"/>
  </si>
  <si>
    <t>　（平成27年3月23日　厚生労働省告示第95号）</t>
    <rPh sb="2" eb="4">
      <t>ヘイセイ</t>
    </rPh>
    <rPh sb="13" eb="15">
      <t>コウセイ</t>
    </rPh>
    <rPh sb="15" eb="18">
      <t>ロウドウショウ</t>
    </rPh>
    <rPh sb="18" eb="20">
      <t>コクジ</t>
    </rPh>
    <rPh sb="20" eb="21">
      <t>ダイ</t>
    </rPh>
    <rPh sb="23" eb="24">
      <t>ゴウ</t>
    </rPh>
    <phoneticPr fontId="5"/>
  </si>
  <si>
    <t>　（（旧） 平成24年3月13日　厚生労働省告示第96号）</t>
    <phoneticPr fontId="5"/>
  </si>
  <si>
    <t xml:space="preserve">「平 12厚告123」 </t>
    <phoneticPr fontId="5"/>
  </si>
  <si>
    <t>厚生労働大臣の定める利用者等が選定する特別な居室等の提供に係る基準等</t>
    <phoneticPr fontId="5"/>
  </si>
  <si>
    <t xml:space="preserve"> 　 (平成12年3月30日　厚生省告示第123号)</t>
    <phoneticPr fontId="5"/>
  </si>
  <si>
    <t>「平12老企54」</t>
    <phoneticPr fontId="5"/>
  </si>
  <si>
    <t>通所介護等における日常生活に要する費用の取扱いについて</t>
    <phoneticPr fontId="5"/>
  </si>
  <si>
    <t>　(平成12年3月30日付け老企第54号　厚生省老人保健福祉局企画課長通知)</t>
    <phoneticPr fontId="5"/>
  </si>
  <si>
    <t>「平12老振25・老健94」</t>
    <phoneticPr fontId="5"/>
  </si>
  <si>
    <t>介護保険施設等におけるおむつ代にかかる利用料の徴収について</t>
    <phoneticPr fontId="5"/>
  </si>
  <si>
    <t>　（厚生省老人保健福祉局振興・老人保健課長連名通知)</t>
    <phoneticPr fontId="5"/>
  </si>
  <si>
    <t>　（平成12年4月11日付け老振第25号　老健第94号）</t>
    <phoneticPr fontId="5"/>
  </si>
  <si>
    <t>「平12老振75・老健122」</t>
    <phoneticPr fontId="5"/>
  </si>
  <si>
    <t>介護保険施設等における日常生活費等の受領について</t>
    <phoneticPr fontId="5"/>
  </si>
  <si>
    <t>　（平成12年11月16日付け老振第75号・老健第122号）</t>
    <phoneticPr fontId="5"/>
  </si>
  <si>
    <t>「平13老振発1・老老発1」</t>
    <phoneticPr fontId="5"/>
  </si>
  <si>
    <t xml:space="preserve">介護保険施設等における「日常生活費等とは区分される費用」の受領につ いて </t>
    <phoneticPr fontId="5"/>
  </si>
  <si>
    <t xml:space="preserve"> 　(平成13年1月19日付け老振発第1号・老老発第1号）</t>
    <phoneticPr fontId="5"/>
  </si>
  <si>
    <t>「平13老発155」</t>
    <phoneticPr fontId="5"/>
  </si>
  <si>
    <t>「身体拘束ゼロ作戦」の推進について</t>
    <phoneticPr fontId="5"/>
  </si>
  <si>
    <t>　 (平成13年4月6日付け老発第155号　厚生労働省老健局長通知)</t>
    <phoneticPr fontId="5"/>
  </si>
  <si>
    <t>「昭62社施107」</t>
    <phoneticPr fontId="5"/>
  </si>
  <si>
    <t>社会福祉施設における防火安全対策の強化について</t>
    <phoneticPr fontId="5"/>
  </si>
  <si>
    <t>　(昭和62年9月18日付け社施第107号　厚生省社会局長・児童家庭局長通知)</t>
    <phoneticPr fontId="5"/>
  </si>
  <si>
    <t>「平9.3.31社援施第65号通知」</t>
    <phoneticPr fontId="5"/>
  </si>
  <si>
    <t>社会福祉施設における衛生管理について</t>
    <phoneticPr fontId="5"/>
  </si>
  <si>
    <t>　(平成9年3月31日付け社援施第65号　厚生省社会・援護局施設人材課長通知)</t>
    <phoneticPr fontId="5"/>
  </si>
  <si>
    <t>「平 18厚労告268」</t>
    <phoneticPr fontId="5"/>
  </si>
  <si>
    <t xml:space="preserve">厚生労働大臣が定める感染症又は食中毒の発生が疑われる際の対処等に関する手順 </t>
    <phoneticPr fontId="5"/>
  </si>
  <si>
    <t>　(平成18年3月31日・厚生省告示第268号)</t>
    <phoneticPr fontId="5"/>
  </si>
  <si>
    <t>「平17老発0110001号」</t>
    <phoneticPr fontId="5"/>
  </si>
  <si>
    <t>高齢者施設における感染性胃腸炎の発生・まん延防止の徹底について</t>
    <phoneticPr fontId="5"/>
  </si>
  <si>
    <t>　(平成17年1月10日　厚生労働省老健局計画課長通知)</t>
    <phoneticPr fontId="5"/>
  </si>
  <si>
    <t>「平29ガイダンス」</t>
    <phoneticPr fontId="5"/>
  </si>
  <si>
    <t>「医療・介護関係事業者における個人情報の適切な取扱いのためのガイダンス」</t>
    <phoneticPr fontId="5"/>
  </si>
  <si>
    <t>「平17厚労告419」</t>
    <phoneticPr fontId="5"/>
  </si>
  <si>
    <t>居住、滞在及び宿泊並びに食事の提供に係る利用料等に関する指針</t>
    <phoneticPr fontId="5"/>
  </si>
  <si>
    <t xml:space="preserve"> 　 (平成17年9月7日　厚生労働省告示第419号)</t>
    <phoneticPr fontId="5"/>
  </si>
  <si>
    <t>「Ｑ＆Ａ」</t>
    <phoneticPr fontId="5"/>
  </si>
  <si>
    <t>介護保険最新情報　（平成22年4月7日）Vol.146</t>
    <rPh sb="10" eb="12">
      <t>ヘイセイ</t>
    </rPh>
    <rPh sb="14" eb="15">
      <t>ネン</t>
    </rPh>
    <rPh sb="16" eb="17">
      <t>ガツ</t>
    </rPh>
    <rPh sb="18" eb="19">
      <t>ニチ</t>
    </rPh>
    <phoneticPr fontId="5"/>
  </si>
  <si>
    <t>「労基法」</t>
    <phoneticPr fontId="5"/>
  </si>
  <si>
    <t>労働基準法　(昭和22年法律第49号)</t>
    <phoneticPr fontId="5"/>
  </si>
  <si>
    <t>「労基則」</t>
    <phoneticPr fontId="5"/>
  </si>
  <si>
    <t>労働基準法施行規則　(昭和22年厚生省令第23号)</t>
    <phoneticPr fontId="5"/>
  </si>
  <si>
    <t>「労安法」</t>
    <phoneticPr fontId="5"/>
  </si>
  <si>
    <t>労働安全衛生法　(昭和47年法律第57号)</t>
    <phoneticPr fontId="5"/>
  </si>
  <si>
    <t>「労安則」</t>
    <phoneticPr fontId="5"/>
  </si>
  <si>
    <t>労働安全衛生規則　(昭和47年労働省令32号)</t>
    <phoneticPr fontId="5"/>
  </si>
  <si>
    <t>優先入所指針</t>
    <phoneticPr fontId="5"/>
  </si>
  <si>
    <t>平成29年4月1日　埼玉県特別養護老人ホーム優先入所指針</t>
    <phoneticPr fontId="5"/>
  </si>
  <si>
    <t>H27.2.20　福祉監第3006号</t>
    <phoneticPr fontId="5"/>
  </si>
  <si>
    <t>「老人福祉施設等における誤薬事故及び配膳誤りを原因とする誤嚥事故について」</t>
    <phoneticPr fontId="5"/>
  </si>
  <si>
    <t>　（平成27年2月20日付け福祉監第3006号　埼玉県福祉監査課長通知）</t>
    <phoneticPr fontId="5"/>
  </si>
  <si>
    <t>H27.4.1 Q&amp;A</t>
    <phoneticPr fontId="5"/>
  </si>
  <si>
    <t>平成27年度介護報酬改定に関するQ&amp;A　（厚労省事務連絡）</t>
    <phoneticPr fontId="5"/>
  </si>
  <si>
    <t>H30.3.23 Q&amp;A</t>
    <phoneticPr fontId="5"/>
  </si>
  <si>
    <t>平成30年度介護報酬改定に関するQ&amp;A (Vol.1）（厚労省事務連絡）</t>
    <phoneticPr fontId="5"/>
  </si>
  <si>
    <t>R3.3.19 Q&amp;A</t>
    <phoneticPr fontId="5"/>
  </si>
  <si>
    <t>令和 3年度介護報酬改定に関するQ&amp;A (Vol.1）（厚労省事務連絡）</t>
    <phoneticPr fontId="5"/>
  </si>
  <si>
    <t>リストの項目</t>
    <rPh sb="4" eb="6">
      <t>コウモク</t>
    </rPh>
    <phoneticPr fontId="5"/>
  </si>
  <si>
    <t>　看護職員（看護師又は准看護師）の配置数は、次の基準を満たしていますか。</t>
    <phoneticPr fontId="5"/>
  </si>
  <si>
    <t>　看護職員の基準に係る入所者の数は、特養入所者及び空床利用の短期入所者の合計とします。</t>
    <phoneticPr fontId="5"/>
  </si>
  <si>
    <t>ア</t>
  </si>
  <si>
    <t>30まで</t>
  </si>
  <si>
    <t>常勤換算方法で</t>
  </si>
  <si>
    <t>1以上</t>
  </si>
  <si>
    <t>イ</t>
  </si>
  <si>
    <t>50まで</t>
  </si>
  <si>
    <t>　　〃</t>
  </si>
  <si>
    <t>2以上</t>
  </si>
  <si>
    <t>ウ</t>
  </si>
  <si>
    <t>130まで</t>
  </si>
  <si>
    <t>3以上</t>
  </si>
  <si>
    <t>エ</t>
  </si>
  <si>
    <t>130を超える</t>
  </si>
  <si>
    <t>　　〃　　3に50又は端数を増すごとに1以上</t>
    <phoneticPr fontId="5"/>
  </si>
  <si>
    <t>平12老企40
第2の2の(3) の③</t>
    <phoneticPr fontId="5"/>
  </si>
  <si>
    <t>　看護職員のうち１人以上は常勤の職員を配置していますか。</t>
    <phoneticPr fontId="5"/>
  </si>
  <si>
    <t>　外国人技能実習生の介護職員を受け入れていますか。</t>
    <phoneticPr fontId="5"/>
  </si>
  <si>
    <t>「外国人の技能実習の適正な実施及び技能実習生の保護に関する法律」及び関係法令、告示、ガイドライン等（下記ＵＲＬ参照）を遵守すること。（なお、概要資料については、点検表の末尾の（参考２）にも掲載しています）。</t>
  </si>
  <si>
    <t>https://www.mhlw.go.jp/file/06-Seisakujouhou-12000000-Shakaiengokyoku-Shakai/0000182392.pdf</t>
    <phoneticPr fontId="5"/>
  </si>
  <si>
    <t xml:space="preserve">第三　技能実習生の配置基準上の取扱いについて </t>
    <phoneticPr fontId="5"/>
  </si>
  <si>
    <t>　ただし、入居定員が40人を超えない特別養護老人ホームで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phoneticPr fontId="5"/>
  </si>
  <si>
    <t>該当・非該当</t>
  </si>
  <si>
    <t>　上記ただし書は、隣接の他の社会福祉施設や病院等の栄養士又は管理栄養士との兼務や地域の栄養指導員との連携を図ることにより、適切な栄養指導が行われている場合をいいます。</t>
    <phoneticPr fontId="5"/>
  </si>
  <si>
    <t>　機能訓練指導員は、理学療法士、作業療法士、言語聴覚士、看護職員、柔道整復師、あん摩マッサージ指圧師、はり師（※）又はきゅう師（※）の資格を有する者を充てていますか。</t>
    <phoneticPr fontId="5"/>
  </si>
  <si>
    <t>　機能訓練指導員を１人以上配置していますか。</t>
    <phoneticPr fontId="5"/>
  </si>
  <si>
    <t>いない・いる</t>
  </si>
  <si>
    <t>○「特別養護老人ホーム」の機能訓練指導員について</t>
  </si>
  <si>
    <t>加 算 の</t>
    <rPh sb="0" eb="1">
      <t>カ</t>
    </rPh>
    <rPh sb="2" eb="3">
      <t>サン</t>
    </rPh>
    <phoneticPr fontId="5"/>
  </si>
  <si>
    <t>有・無</t>
  </si>
  <si>
    <t>　　（個別機能訓練加算の有無との関係）</t>
    <phoneticPr fontId="5"/>
  </si>
  <si>
    <t>氏　　名</t>
  </si>
  <si>
    <t>資　　格</t>
  </si>
  <si>
    <t>勤務形態</t>
  </si>
  <si>
    <t>専従・兼務</t>
  </si>
  <si>
    <t>※氏名を入力してください。</t>
    <rPh sb="1" eb="3">
      <t>シメイ</t>
    </rPh>
    <rPh sb="4" eb="6">
      <t>ニュウリョク</t>
    </rPh>
    <phoneticPr fontId="5"/>
  </si>
  <si>
    <t>※資格を選択してください。</t>
    <rPh sb="1" eb="3">
      <t>シカク</t>
    </rPh>
    <rPh sb="4" eb="6">
      <t>センタク</t>
    </rPh>
    <phoneticPr fontId="5"/>
  </si>
  <si>
    <t>※勤務形態を選択してください。</t>
    <rPh sb="1" eb="5">
      <t>キンムケイタイ</t>
    </rPh>
    <rPh sb="6" eb="8">
      <t>センタク</t>
    </rPh>
    <phoneticPr fontId="5"/>
  </si>
  <si>
    <t>　１以上の介護支援専門員を配置していますか。
　（入所者の数が100又はその端数が増すごとに１を標準とします。）</t>
    <phoneticPr fontId="5"/>
  </si>
  <si>
    <t>　専ら介護支援専門員の業務に従事する常勤の者を１人以上配置していますか。</t>
    <phoneticPr fontId="5"/>
  </si>
  <si>
    <t>○　特別養護老人ホームの介護支援専門員について</t>
    <phoneticPr fontId="5"/>
  </si>
  <si>
    <t>介護支援専門員証の有効期間満了日</t>
  </si>
  <si>
    <t>※日付を入力してください。</t>
    <rPh sb="1" eb="3">
      <t>ヒヅケ</t>
    </rPh>
    <rPh sb="4" eb="6">
      <t>ニュウリョク</t>
    </rPh>
    <phoneticPr fontId="5"/>
  </si>
  <si>
    <t>　従業者の員数を算定する場合の入所者の数は、前年度の平均値としていますか。</t>
    <phoneticPr fontId="5"/>
  </si>
  <si>
    <t>平12老企43
第2の6の(5)の①</t>
    <phoneticPr fontId="5"/>
  </si>
  <si>
    <t>平12老企43
第2の6の(5)の②、③</t>
    <phoneticPr fontId="5"/>
  </si>
  <si>
    <t>　入所者に対し、適切な施設サービスを提供できるよう、従業者の勤務の体制を次のとおり定めていますか。</t>
    <phoneticPr fontId="5"/>
  </si>
  <si>
    <t>　原則として月ごとの勤務表を作成していますか。</t>
    <phoneticPr fontId="5"/>
  </si>
  <si>
    <t xml:space="preserve">　勤務表には、従業者の日々の勤務時間、常勤・非常勤の別、看護・介護職員等の配置、兼務関係等を記載し、明確にしていますか。 </t>
    <phoneticPr fontId="5"/>
  </si>
  <si>
    <t>　介護職員の勤務体制を２以上で行っている場合は、その勤務体制ごとに勤務表を作成していますか。</t>
    <phoneticPr fontId="5"/>
  </si>
  <si>
    <t>　入所者の処遇に直接影響を及ぼさない業務（調理業務や洗濯等）に関してのみ、委託等を行っていますか。</t>
    <phoneticPr fontId="5"/>
  </si>
  <si>
    <t>　従業者に対し、資質の向上のための研修の機会を確保していますか。</t>
    <phoneticPr fontId="5"/>
  </si>
  <si>
    <t>　その際、全ての従業者（看護師、准看護師、介護福祉士、介護支援専門員者等を除く。）に対し、認知症介護に係る基礎的な研修を受講させるために必要な措置を講じていますか。</t>
    <phoneticPr fontId="5"/>
  </si>
  <si>
    <t>　適切な指定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</si>
  <si>
    <t>　年間研修計画を策定し、計画的な研修を行っていますか。</t>
    <phoneticPr fontId="5"/>
  </si>
  <si>
    <t>　感染症や非常災害の発生時において、入所者に対する指定施設サービスの提供を継続的に実施するための、及び非常時の体制で早期の業務再開を図るための計画（以下「業務継続計画」という。）を策定し、当該業務継続計画に従い必要な措置を講じていますか。</t>
  </si>
  <si>
    <t>　従業者に対し、業務継続計画について周知するとともに、必要な研修及び訓練を定期的に実施していますか。</t>
    <phoneticPr fontId="5"/>
  </si>
  <si>
    <t>　指定施設は、定期的に業務継続計画の見直しを行い、必要に応じて業務継続計画の変更を行っていますか。</t>
    <phoneticPr fontId="5"/>
  </si>
  <si>
    <t>※</t>
  </si>
  <si>
    <t>※</t>
    <phoneticPr fontId="5"/>
  </si>
  <si>
    <t>　指定施設は、感染症や災害が発生した場合にあっても、入所者が継続して指定施設サービスの提供を受けられるよう、業務継続計画を策定するとともに、当該業務継続計画に従い、指定施設に対して、必要な研修及び訓練（シミュレーション）を実施しなければならないこととしたものです。なお、業務継続計画の策定、研修及び訓練の実施については、施設に実施が求められるものですが、他のサービス事業者との連携等により行うことも差し支えありません。また、感染症や災害が発生した場合には、従業者が連携し取り組むことが求められることから、研修及び訓練の実施にあたっては、全ての従業者が参加できるようにすることが望ましいです。</t>
    <phoneticPr fontId="5"/>
  </si>
  <si>
    <t>イ　感染症に係る業務継続計画　</t>
    <phoneticPr fontId="5"/>
  </si>
  <si>
    <t>策定済・未策定</t>
  </si>
  <si>
    <t>策定済</t>
    <rPh sb="0" eb="2">
      <t>サクテイ</t>
    </rPh>
    <rPh sb="2" eb="3">
      <t>ズ</t>
    </rPh>
    <phoneticPr fontId="5"/>
  </si>
  <si>
    <t>未策定</t>
    <rPh sb="0" eb="1">
      <t>ミ</t>
    </rPh>
    <rPh sb="1" eb="3">
      <t>サクテイ</t>
    </rPh>
    <phoneticPr fontId="5"/>
  </si>
  <si>
    <t>策定済・未策定</t>
    <rPh sb="0" eb="2">
      <t>サクテイ</t>
    </rPh>
    <rPh sb="2" eb="3">
      <t>ズ</t>
    </rPh>
    <rPh sb="4" eb="5">
      <t>ミ</t>
    </rPh>
    <rPh sb="5" eb="7">
      <t>サクテイ</t>
    </rPh>
    <phoneticPr fontId="5"/>
  </si>
  <si>
    <t>　ｂ　初動対応</t>
  </si>
  <si>
    <t>ロ　災害に係る業務継続計画</t>
  </si>
  <si>
    <t>　ｂ　緊急時の対応（業務継続計画発動基準、対応体制等）</t>
  </si>
  <si>
    <t>　ｃ　他施設及び地域との連携</t>
  </si>
  <si>
    <t>　研修の内容は、感染症及び災害に係る業務継続計画の具体的内容を職員間に共有するとともに、平常時の対応の必要性や、緊急時の対応にかかる理解の励行を行うものとします。
　職員教育を組織的に浸透させていくために、定期的（年１回以上）な教育を開催するとともに、新規採用時には別に研修を実施することが望ましいです。また、研修の実施内容についても記録してください。なお、感染症の業務継続計画に係る研修については、感染症の予防及びまん延の防止のための研修と一体的に実施することも差し支えありません。</t>
    <phoneticPr fontId="5"/>
  </si>
  <si>
    <t>（感染症対応研修）</t>
    <rPh sb="1" eb="4">
      <t>カンセンショウ</t>
    </rPh>
    <rPh sb="4" eb="6">
      <t>タイオウ</t>
    </rPh>
    <rPh sb="6" eb="8">
      <t>ケンシュウ</t>
    </rPh>
    <phoneticPr fontId="5"/>
  </si>
  <si>
    <t>（災害対応訓練）</t>
    <rPh sb="1" eb="3">
      <t>サイガイ</t>
    </rPh>
    <rPh sb="3" eb="5">
      <t>タイオウ</t>
    </rPh>
    <rPh sb="5" eb="7">
      <t>クンレン</t>
    </rPh>
    <phoneticPr fontId="5"/>
  </si>
  <si>
    <t>実施済</t>
    <rPh sb="0" eb="2">
      <t>ジッシ</t>
    </rPh>
    <rPh sb="2" eb="3">
      <t>ズ</t>
    </rPh>
    <phoneticPr fontId="5"/>
  </si>
  <si>
    <t>未実施</t>
    <rPh sb="0" eb="3">
      <t>ミジッシ</t>
    </rPh>
    <phoneticPr fontId="5"/>
  </si>
  <si>
    <t>実施予定</t>
    <rPh sb="0" eb="2">
      <t>ジッシ</t>
    </rPh>
    <rPh sb="2" eb="4">
      <t>ヨテイ</t>
    </rPh>
    <phoneticPr fontId="5"/>
  </si>
  <si>
    <t>実施済・未実施</t>
  </si>
  <si>
    <t>実施済・未実施</t>
    <rPh sb="0" eb="2">
      <t>ジッシ</t>
    </rPh>
    <rPh sb="2" eb="3">
      <t>スミ</t>
    </rPh>
    <rPh sb="4" eb="7">
      <t>ミジッシ</t>
    </rPh>
    <phoneticPr fontId="5"/>
  </si>
  <si>
    <t>定期的に実施できるよう取り組んでください。</t>
    <rPh sb="0" eb="3">
      <t>テイキテキ</t>
    </rPh>
    <rPh sb="4" eb="6">
      <t>ジッシ</t>
    </rPh>
    <rPh sb="11" eb="12">
      <t>ト</t>
    </rPh>
    <rPh sb="13" eb="14">
      <t>ク</t>
    </rPh>
    <phoneticPr fontId="5"/>
  </si>
  <si>
    <t>（災害対応研修）</t>
    <rPh sb="1" eb="3">
      <t>サイガイ</t>
    </rPh>
    <rPh sb="3" eb="5">
      <t>タイオウ</t>
    </rPh>
    <rPh sb="5" eb="7">
      <t>ケンシュウ</t>
    </rPh>
    <phoneticPr fontId="5"/>
  </si>
  <si>
    <t>　訓練（シミュレーション）においては、感染症や災害が発生した場合において迅速に行動できるよう、業務継続計画に基づき、施設内の役割分担の確認、感染症や災害が発生した場合に実践するケアの演習等を定期的（年１回以上）に実施するものとします。なお、感染症の業務継続計画に係る訓練については、感染症の予防及びまん延の防止のための訓練と一体的に実施することも差し支えありません。
　訓練の実施は、机上を含めその実施手法は問わないものの、机上及び実地で実施するものを適切に組み合わせながら実施することが適切です。</t>
    <phoneticPr fontId="5"/>
  </si>
  <si>
    <t>（感染症対応訓練）</t>
    <rPh sb="1" eb="4">
      <t>カンセンショウ</t>
    </rPh>
    <rPh sb="4" eb="6">
      <t>タイオウ</t>
    </rPh>
    <rPh sb="6" eb="8">
      <t>クンレン</t>
    </rPh>
    <phoneticPr fontId="5"/>
  </si>
  <si>
    <t>　夜勤者数は、次の基準以上を配置していますか。</t>
    <phoneticPr fontId="5"/>
  </si>
  <si>
    <t>（当直、宿直を除く）</t>
  </si>
  <si>
    <t>（参考）夜勤の配置基準</t>
  </si>
  <si>
    <t>貴施設の状況</t>
  </si>
  <si>
    <t>夜勤を行う介護・看護職員数</t>
  </si>
  <si>
    <t>前年度の入所者数</t>
    <phoneticPr fontId="5"/>
  </si>
  <si>
    <t>２５人以下</t>
  </si>
  <si>
    <t>２６～６０人</t>
  </si>
  <si>
    <t>６１～８０人</t>
  </si>
  <si>
    <t>８１～１００人</t>
  </si>
  <si>
    <t>１０１人以上</t>
  </si>
  <si>
    <t>４人に加えて25人ごとに１人</t>
    <phoneticPr fontId="5"/>
  </si>
  <si>
    <t>人</t>
    <rPh sb="0" eb="1">
      <t>ニン</t>
    </rPh>
    <phoneticPr fontId="5"/>
  </si>
  <si>
    <t>○基準数</t>
    <phoneticPr fontId="5"/>
  </si>
  <si>
    <t>○配置数</t>
    <phoneticPr fontId="5"/>
  </si>
  <si>
    <t>平12老企40
第2の1の(6)の①</t>
    <phoneticPr fontId="5"/>
  </si>
  <si>
    <t>（数値を入力してください）</t>
    <rPh sb="1" eb="3">
      <t>スウチ</t>
    </rPh>
    <rPh sb="4" eb="6">
      <t>ニュウリョク</t>
    </rPh>
    <phoneticPr fontId="5"/>
  </si>
  <si>
    <t>　特別養護老人ホームに併設される短期入所生活介護については、特養に必要とされる数の従業者に加えて併設短期の従業者を確保する必要があります。</t>
    <phoneticPr fontId="5"/>
  </si>
  <si>
    <t>　この場合、併設短期の生活相談員、介護職員及び看護職員の員数は、特養と併設短期の利用者数を合算して、職員の配置数及び夜勤数を算出します。</t>
    <phoneticPr fontId="5"/>
  </si>
  <si>
    <t>　夜勤時間帯とは、午後10時から午前5時までの時間を含めた連続した16時間をいい、この時間は事業所または施設ごとに設定します。</t>
    <phoneticPr fontId="5"/>
  </si>
  <si>
    <t>　前年度の入所者数は、特養（空床短期含む）と併設短期の合計とします。また、小数点以下は切り上げます。</t>
    <phoneticPr fontId="5"/>
  </si>
  <si>
    <t>平12老企40
第2の2の(3)の①</t>
    <phoneticPr fontId="5"/>
  </si>
  <si>
    <t>平12老企40
第2の1の(6)の③</t>
    <phoneticPr fontId="5"/>
  </si>
  <si>
    <t>　夜間の人員配置基準について、令和２年度に実施した介護ロボットの導入効果に関する実証結果を踏まえつつ、職員の負担軽減や職員ごとの効率化のばらつきに配慮して、見守り機器やインカム等のＩＣＴを導入する場合に従来型のおける夜間の人員配置基準が緩和されました。</t>
    <phoneticPr fontId="5"/>
  </si>
  <si>
    <t>平成12厚告29 5</t>
    <phoneticPr fontId="5"/>
  </si>
  <si>
    <t>　夜間の人員配置基準の緩和にあたっては、利用者数の狭間で急減に職員体制の変更が生じないよう配慮して、現行の配置人員数が２人以上に限り、１日あたりの配置人員数として、常勤換算方式に変更されました。ただし、配置人員は常時１人以上（利用者数が61人以上の場合は常時２人以上配置することとなります。）</t>
  </si>
  <si>
    <t>（参考）配置基準</t>
  </si>
  <si>
    <t>　　　　　　　１人以上</t>
  </si>
  <si>
    <t>　　　　　１．６人以上</t>
  </si>
  <si>
    <t>　　　　　２．４人以上</t>
  </si>
  <si>
    <t>　　　　　３．２人以上</t>
  </si>
  <si>
    <t>３．２に、入所者の数が１００を超えて２５又は
その端数を増すごとに０．８を加えて得た数以上</t>
    <phoneticPr fontId="5"/>
  </si>
  <si>
    <t>配　置　人　員　数</t>
    <phoneticPr fontId="5"/>
  </si>
  <si>
    <t>入 所 者 数</t>
    <phoneticPr fontId="5"/>
  </si>
  <si>
    <t>（要件）</t>
  </si>
  <si>
    <t>　・施設内の全床に見守り機器を導入していること</t>
  </si>
  <si>
    <t>　・夜勤職員全員がインカム等のＩＣＴを使用していること</t>
  </si>
  <si>
    <t>　・安全体制を確保していること（※）</t>
  </si>
  <si>
    <t>安全体制の確保の具体的な要件</t>
  </si>
  <si>
    <t>① 利用者の安全やケアの質の確保、職員の負担を軽減するための委員会を設置</t>
    <phoneticPr fontId="5"/>
  </si>
  <si>
    <t>② 職員に対する十分な休憩時間の確保等の勤務・雇用条件への配慮</t>
    <phoneticPr fontId="5"/>
  </si>
  <si>
    <t>③ 緊急時の体制整備（近隣在住職員を中心とした緊急参集要員の確保等）</t>
    <phoneticPr fontId="5"/>
  </si>
  <si>
    <t>④ 機器の不具合の定期的チェックの実施（メーカーとの連携を含む）</t>
    <phoneticPr fontId="5"/>
  </si>
  <si>
    <t>⑤ 職員に対するテクノロジー活用に関する教育の実施</t>
    <phoneticPr fontId="5"/>
  </si>
  <si>
    <t>⑥ 夜間の訪室が必要な利用者に対する訪室の個別実施</t>
    <phoneticPr fontId="5"/>
  </si>
  <si>
    <t>　見守り機器やＩＣＴの導入後、上記の要件を少なくとも３か月以上試行し、現場職員の意見が適切に反映できるよう、夜間職員をはじめ実際にケア等を行う多職種の職員が参画する委員会（具体的な要件①）において、安全体制やケアの質の確保、職員の負担軽減が図られていることを確認した上で届け出が必要です。</t>
    <phoneticPr fontId="5"/>
  </si>
  <si>
    <t>　届け出を行い、人員配置基準を緩和していますか。</t>
    <phoneticPr fontId="5"/>
  </si>
  <si>
    <t>直接処遇職員の夜勤者とは別に、宿直者を配置していますか。</t>
    <phoneticPr fontId="5"/>
  </si>
  <si>
    <t>（管理宿直の形態）</t>
    <rPh sb="1" eb="3">
      <t>カンリ</t>
    </rPh>
    <rPh sb="3" eb="5">
      <t>シュクチョク</t>
    </rPh>
    <rPh sb="6" eb="8">
      <t>ケイタイ</t>
    </rPh>
    <phoneticPr fontId="5"/>
  </si>
  <si>
    <t>１ 設 備</t>
  </si>
  <si>
    <t>　次の設備を備えていますか。</t>
    <phoneticPr fontId="5"/>
  </si>
  <si>
    <t>(1) 居 室</t>
  </si>
  <si>
    <t>　1つの居室の定員は1人となっていますか。
　ただし、知事が認める場合は、4人以下になっていますか。</t>
    <phoneticPr fontId="5"/>
  </si>
  <si>
    <t>（留意点）多床室では、男女別室になっていますか。</t>
    <phoneticPr fontId="5"/>
  </si>
  <si>
    <t>　居室を地階に設けていませんか。</t>
    <phoneticPr fontId="5"/>
  </si>
  <si>
    <t>（２）</t>
    <phoneticPr fontId="5"/>
  </si>
  <si>
    <t>平25高介 2516-2</t>
    <phoneticPr fontId="5"/>
  </si>
  <si>
    <t>　寝台又はこれに代わる設備を備えていますか。</t>
    <phoneticPr fontId="5"/>
  </si>
  <si>
    <t>　居室には１以上の出入口が、避難上有効な空地、廊下又は広間に直接面して設けられていますか。</t>
    <phoneticPr fontId="5"/>
  </si>
  <si>
    <t>　居室の床面積の14分の1以上に相当する面積を、直接外気に面して開放できるようにしていますか。</t>
    <phoneticPr fontId="5"/>
  </si>
  <si>
    <t>　入所者の身の回り品を保管することができる設備を備えていますか。</t>
    <phoneticPr fontId="5"/>
  </si>
  <si>
    <t>　ナースコール（ブザー又はこれに代わる設備）を設けていますか。</t>
    <phoneticPr fontId="5"/>
  </si>
  <si>
    <t>（留意点）①ナースコールの作動確認をしていますか。</t>
  </si>
  <si>
    <t>　　　　　②ナースコールにすぐ対応できる体制となっていますか。</t>
    <phoneticPr fontId="5"/>
  </si>
  <si>
    <t>(2) 静養室</t>
    <phoneticPr fontId="5"/>
  </si>
  <si>
    <t>　介護職員室又は看護職員室に近接して設けていますか。</t>
    <phoneticPr fontId="5"/>
  </si>
  <si>
    <t>　静養室を地階に設けていませんか。</t>
    <phoneticPr fontId="5"/>
  </si>
  <si>
    <t xml:space="preserve">　静養室には１以上の出入口が、避難上有効な空地、廊下又は広間に直接面して設けられていますか。 </t>
    <phoneticPr fontId="5"/>
  </si>
  <si>
    <t>　それぞれ必要な広さを有するとともに、食堂と機能訓練室を合計した面積は、３㎡に入所定員を乗じた面積以上となっていますか。（内法で計ります。）</t>
    <phoneticPr fontId="5"/>
  </si>
  <si>
    <t>　食堂と機能訓練室を兼ねている場合は、食事の提供及び機能訓練に支障がない広さを確保できていますか。</t>
    <phoneticPr fontId="5"/>
  </si>
  <si>
    <t>　必要な備品を備えていますか。</t>
    <phoneticPr fontId="5"/>
  </si>
  <si>
    <t>(4) 浴 室</t>
    <phoneticPr fontId="5"/>
  </si>
  <si>
    <t>　要介護者が入浴するのに適したものとなっていますか。</t>
    <phoneticPr fontId="5"/>
  </si>
  <si>
    <t>　居室のある階ごとに設けられていますか。</t>
    <phoneticPr fontId="5"/>
  </si>
  <si>
    <t>　要介護者が使用するのに適したものとなっていますか。</t>
    <phoneticPr fontId="5"/>
  </si>
  <si>
    <t>(6) 便 所</t>
    <phoneticPr fontId="5"/>
  </si>
  <si>
    <t>　居室のある階ごとに居室に近接して設けられていますか。</t>
    <phoneticPr fontId="5"/>
  </si>
  <si>
    <t>　ブザー又はこれに代わる設備を設けるとともに、要介護者が使用するのに適したものとなっていますか。</t>
    <phoneticPr fontId="5"/>
  </si>
  <si>
    <t>(7) 医務室</t>
    <phoneticPr fontId="5"/>
  </si>
  <si>
    <t>　医療法第1条の5第2項に規定する診療所となっていますか。</t>
    <phoneticPr fontId="5"/>
  </si>
  <si>
    <t>　診療所の管理者（医師）名</t>
    <phoneticPr fontId="5"/>
  </si>
  <si>
    <t>医　師　名</t>
    <rPh sb="0" eb="1">
      <t>イ</t>
    </rPh>
    <rPh sb="2" eb="3">
      <t>シ</t>
    </rPh>
    <rPh sb="4" eb="5">
      <t>メイ</t>
    </rPh>
    <phoneticPr fontId="5"/>
  </si>
  <si>
    <t>所　属　病　院、　医　院　名</t>
    <rPh sb="0" eb="1">
      <t>トコロ</t>
    </rPh>
    <rPh sb="2" eb="3">
      <t>ゾク</t>
    </rPh>
    <rPh sb="4" eb="5">
      <t>ヤマイ</t>
    </rPh>
    <rPh sb="6" eb="7">
      <t>イン</t>
    </rPh>
    <rPh sb="9" eb="10">
      <t>イ</t>
    </rPh>
    <rPh sb="11" eb="12">
      <t>イン</t>
    </rPh>
    <rPh sb="13" eb="14">
      <t>メイ</t>
    </rPh>
    <phoneticPr fontId="5"/>
  </si>
  <si>
    <t>http://www.mhlw.go.jp/stf/seisakunitsuite/bunya/0000147660.html</t>
    <phoneticPr fontId="5"/>
  </si>
  <si>
    <t>※ 医療機関名を入力してください。</t>
    <rPh sb="2" eb="4">
      <t>イリョウ</t>
    </rPh>
    <rPh sb="4" eb="6">
      <t>キカン</t>
    </rPh>
    <rPh sb="6" eb="7">
      <t>メイ</t>
    </rPh>
    <rPh sb="8" eb="10">
      <t>ニュウリョク</t>
    </rPh>
    <phoneticPr fontId="5"/>
  </si>
  <si>
    <t>※ 氏名を入力してください。</t>
    <rPh sb="2" eb="4">
      <t>シメイ</t>
    </rPh>
    <rPh sb="5" eb="7">
      <t>ニュウリョク</t>
    </rPh>
    <phoneticPr fontId="5"/>
  </si>
  <si>
    <t>　入所者を診療するために必要な医薬品や医療機器を備えるほか、必要に応じて臨床検査設備を設けていますか。</t>
    <phoneticPr fontId="5"/>
  </si>
  <si>
    <t>(8) 調理室</t>
    <phoneticPr fontId="5"/>
  </si>
  <si>
    <t>　食器、調理器具等を消毒する設備、食器、食品等を清潔に保管する設備並びに防虫及び防鼠の設備を設けていますか。</t>
    <phoneticPr fontId="5"/>
  </si>
  <si>
    <t>　他の設備と区分された一定のスペースを有していますか。</t>
    <phoneticPr fontId="5"/>
  </si>
  <si>
    <t>　換気及び衛生管理等に十分配慮していますか。</t>
    <phoneticPr fontId="5"/>
  </si>
  <si>
    <t>　便所等の面積又は数の定めがない設備は、それぞれの設備の持つ機能を十分に発揮しうる適当な広さ又は数を確保していますか。</t>
    <phoneticPr fontId="5"/>
  </si>
  <si>
    <t>　焼却炉、浄化槽、その他の汚物処理設備及び便槽を設ける場合には、居室、静養室、食堂及び調理室から相当の距離を隔てて設けていますか。</t>
    <phoneticPr fontId="5"/>
  </si>
  <si>
    <t>　居室、静養室、食堂、浴室及び機能訓練室は、３階以上の階に設けていませんか。</t>
    <phoneticPr fontId="5"/>
  </si>
  <si>
    <t>　片廊下は1.8ｍ以上、中廊下は2.7ｍ以上（いずれも手すりの内側から計測する）となっていますか。</t>
    <phoneticPr fontId="5"/>
  </si>
  <si>
    <t>　中廊下とは、廊下の両側に居室、静養室等入所者の日常生活に直接使用する設備のある廊下を言います。</t>
    <phoneticPr fontId="5"/>
  </si>
  <si>
    <t>　廊下、便所その他必要な場所には常夜灯を設けていますか。</t>
    <phoneticPr fontId="5"/>
  </si>
  <si>
    <t>　廊下及び階段には手すりを設けていますか。</t>
    <phoneticPr fontId="5"/>
  </si>
  <si>
    <t>　階段の傾斜は、緩やかにしていますか。</t>
    <phoneticPr fontId="5"/>
  </si>
  <si>
    <t>　看護・介護職員室</t>
    <phoneticPr fontId="5"/>
  </si>
  <si>
    <t>　イ　仮眠等のできる休憩場所を設置していますか。</t>
    <phoneticPr fontId="5"/>
  </si>
  <si>
    <t>　居室、静養室等が2階以上の階にある場合は、1か所以上の傾斜路を設けていますか。
ただし、エレベータを設ける場合はこの限りではありません。</t>
    <phoneticPr fontId="5"/>
  </si>
  <si>
    <t>　看護・介護職員等のための更衣室又は更衣場所を施設に設置するなど、適切に衛生管理・感染症予防に努めていますか。</t>
    <phoneticPr fontId="5"/>
  </si>
  <si>
    <t>　建物は耐火建築物になっていますか。
　ただし、入所者の日常生活に充てられる場所を２階以上の階及び地階のいずれにも設けていない建物は､準耐火建築物とすることができます。</t>
    <phoneticPr fontId="5"/>
  </si>
  <si>
    <t>　消火設備その他の非常災害に際して必要な設備（消防法その他の法令等に規定された設備）を設けていますか。</t>
    <phoneticPr fontId="5"/>
  </si>
  <si>
    <t>平12老企43 第3の3</t>
    <phoneticPr fontId="5"/>
  </si>
  <si>
    <t>　入所者等が選定する特別な居室の定員は１人又は２人になっていますか。</t>
    <phoneticPr fontId="5"/>
  </si>
  <si>
    <t>　特別な居室の定員の合計数が入所定員のおおむね５割を超えていませんか。</t>
    <phoneticPr fontId="5"/>
  </si>
  <si>
    <t>　特別な居室の入所者1人当たりの床面積は10.65㎡以上となっていますか。</t>
    <phoneticPr fontId="5"/>
  </si>
  <si>
    <t>　特別な居室の施設、設備等は、利用料のほかに特別な居室の提供を行ったことに伴い必要となる費用の支払いを入所者等から受けるのにふさわしいものとなっていますか。</t>
    <phoneticPr fontId="5"/>
  </si>
  <si>
    <t>平12厚告123
第1号のハの(1)</t>
    <phoneticPr fontId="5"/>
  </si>
  <si>
    <t>平12厚告123
第1号のハの(2)</t>
    <phoneticPr fontId="5"/>
  </si>
  <si>
    <t>平12厚告123
第1号のハの(3)</t>
    <phoneticPr fontId="5"/>
  </si>
  <si>
    <t>平12厚告123
第1号のハの(4)</t>
    <phoneticPr fontId="5"/>
  </si>
  <si>
    <t>※ 　特別な室料の支払を受けるのにふさわしい
　「他と異なる設備等」について、記載してください。</t>
    <phoneticPr fontId="5"/>
  </si>
  <si>
    <t>（例）テレビの設置、電動ベッドの配置、床材の違い
　　　応接セットの配置、間取りの広さ、など</t>
    <phoneticPr fontId="5"/>
  </si>
  <si>
    <t>　特別な居室の提供は、入所者等への情報提供を前提として入所者等の選択に基づいて行われていますか(サービス提供上の必要性から行われるものでないこと。)。</t>
    <phoneticPr fontId="5"/>
  </si>
  <si>
    <t>平12厚告123
第1号のハの(5)</t>
    <phoneticPr fontId="5"/>
  </si>
  <si>
    <t>平12厚告123
第1号のハの(6)</t>
    <phoneticPr fontId="5"/>
  </si>
  <si>
    <t>　特別な居室の提供を行ったことに伴い必要となる費用の額は、運営規程に定められていますか。</t>
    <phoneticPr fontId="5"/>
  </si>
  <si>
    <t>(2) 定 員</t>
  </si>
  <si>
    <t>　入所定員は、特別養護老人ホームの専用の居室のベッド数（和室利用の場合は、その居室の利用人員数）と同数となっていますか。</t>
    <phoneticPr fontId="5"/>
  </si>
  <si>
    <t>　同一敷地内に他の社会福祉施設等が設置されている場合等で、その利用により特養の効果的な運営が図られ、かつ、入所者の処遇に支障がない場合に限り、入所者が日常継続的に使用する設備以外の調理室等の設備について、その一部を設けないことができますが、適合していますか。</t>
    <phoneticPr fontId="5"/>
  </si>
  <si>
    <t>　基準省令第１条の２第５項において、指定介護福祉施設サービスの提供に当たっては、介護保険法第118 条の２第１項に規定する介護保険等関連情報その他必要な情報を活用し、施設単位でＰＤＣＡサイクルを構築・推進することにより、提供するサービスの質の向上に努めなければならないとされていますが、努めていますか。</t>
    <phoneticPr fontId="5"/>
  </si>
  <si>
    <t xml:space="preserve">　この場合において、「科学的介護情報システム（ＬＩＦＥ：Long-term care Information system For Evidence）」に情報を提出し、当該情報及びフィードバック情報を活用していますか。      </t>
    <phoneticPr fontId="5"/>
  </si>
  <si>
    <t>　福祉サービスを利用するための契約の内容を書面（契約書）で交付していますか。</t>
    <phoneticPr fontId="5"/>
  </si>
  <si>
    <t>　入所者に対し適切な指定施設サービスを提供するため、その提供の開始に際し、あらかじめ、入所申込者又はその家族に対し、当該指定施設の運営規程の概要、従業者の勤務体制、事故発生時の対応、苦情処理の体制、提供するサービスの第三者評価の実施状況（実施の有無、実施した直近の年月日、実施した機関の名称、評価結果の開示状況）等の入所申込者がサービスを選択するために必要な重要事項について、わかりやすい説明書やパンフレット等の文書を交付して懇切丁寧に説明を行い、当該施設から指定施設サービスの提供を受けることについて同意を得ていますか。</t>
    <phoneticPr fontId="5"/>
  </si>
  <si>
    <t>◎留意点
　契約書は、契約の期間、サービスの内容、利用料金、利用料金の変更手続き、賠償責任、相談・苦情対応、契約の解除手続きなど、利用者の権利を守りトラブルの発生を防止するために必要な内容を適切に定めるものです。</t>
    <phoneticPr fontId="5"/>
  </si>
  <si>
    <t>◎参　考
　令和３年１月２５日付の基準省令改正に伴い、利用者等への説明同意について電磁的な対応が認められました。併せて、署名や押印を求めないことが可能であることや代替手段を明示することとなりました。また、諸記録の保存や交付について、電磁的な対応が認められました。</t>
    <phoneticPr fontId="5"/>
  </si>
  <si>
    <t>　正当な理由なく指定施設サービスの提供を拒んでいませんか。</t>
    <phoneticPr fontId="5"/>
  </si>
  <si>
    <t>　上記の規定は、原則として、入所申込に対して応じなければならないことを規定したもので、特に、要介護度や所得の多寡を理由にサービスの提供を拒否することを禁止するものです。
　提供を拒むことができる正当な理由がある場合とは、入院治療の必要がある場合その他入所者に対し自ら適切な施設サービスを提供することが困難な場合です。</t>
    <phoneticPr fontId="5"/>
  </si>
  <si>
    <t>　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t>
    <phoneticPr fontId="5"/>
  </si>
  <si>
    <t>平12老企43
第4の30の(2)の⑤</t>
    <phoneticPr fontId="5"/>
  </si>
  <si>
    <t>　入所申込者（入所予定者）が入院治療を必要とする場合、その他入所申込者に対し自ら適切な便宜を提供することが困難である場合は、適切な病院若しくは診療所又は介護老人保健施設を紹介する等の適切な措置を速やかに講じていますか。</t>
    <phoneticPr fontId="5"/>
  </si>
  <si>
    <t>　施設サービスの提供の申込があった場合は、申込者に被保険者証の提示を求め、被保険者資格、要介護認定の有無及び要介護認定の有効期間を確かめていますか。</t>
    <phoneticPr fontId="5"/>
  </si>
  <si>
    <t>　指定施設サービスの利用に係る費用につき保険給付を受けることができるのは、要介護認定を受けている被保険者に限られるものであることを踏まえ、指定施設は、指定施設サービスの提供の開始に際し、入所者の提示する被保険者証によって、被保険者資格、要介護認定の有無及び要介護認定の有効期間を確かめなければならないこととしたものです。</t>
    <phoneticPr fontId="5"/>
  </si>
  <si>
    <t>　上記の被保険者証に認定審査会意見が記載されているときは、当該認定審査会意見に配慮した指定施設サービスを提供するよう努めていますか。</t>
    <phoneticPr fontId="5"/>
  </si>
  <si>
    <t>　入所の際に要介護認定を受けていない入所申込者については、要介護認定の申請が既に行われているかどうかを確認していますか。</t>
    <phoneticPr fontId="5"/>
  </si>
  <si>
    <t>　申請が行われていない場合は、入所申込者の意思を踏まえて速やかに当該申請が行われるよう必要な援助を行っていますか。</t>
    <phoneticPr fontId="5"/>
  </si>
  <si>
    <t>　要介護認定の更新の申請が、遅くとも要介護認定の有効期間の満了日の30日前には行われるよう必要な援助を行っていますか。</t>
    <phoneticPr fontId="5"/>
  </si>
  <si>
    <t>７ 入退所</t>
    <phoneticPr fontId="5"/>
  </si>
  <si>
    <t>　身体上又は精神上著しい障害があるために常時の介護を必要とし、かつ、居宅においてこれを受けることが困難な者に対し、指定施設サービスを提供していますか。</t>
    <phoneticPr fontId="5"/>
  </si>
  <si>
    <t>　入所申込者の数が、入所定員から入所者の数を差し引いた数を超えている場合には、介護の必要の程度及び家族等の状況を勘案し、指定施設サービスを受ける必要性が高いと認められる入所申込者を優先的に入所させるよう努めていますか。</t>
    <phoneticPr fontId="5"/>
  </si>
  <si>
    <t>計画策定に向けて取り組んでください。</t>
    <rPh sb="0" eb="2">
      <t>ケイカク</t>
    </rPh>
    <rPh sb="2" eb="4">
      <t>サクテイ</t>
    </rPh>
    <rPh sb="5" eb="6">
      <t>ム</t>
    </rPh>
    <rPh sb="8" eb="9">
      <t>ト</t>
    </rPh>
    <rPh sb="10" eb="11">
      <t>ク</t>
    </rPh>
    <phoneticPr fontId="5"/>
  </si>
  <si>
    <t>①</t>
    <phoneticPr fontId="5"/>
  </si>
  <si>
    <t>②</t>
    <phoneticPr fontId="5"/>
  </si>
  <si>
    <t>　入所検討委員会を定期に開催し、指定施設サービスを受ける必要性が高いと認められる入所申込者を優先的に入所させていますか。</t>
    <phoneticPr fontId="5"/>
  </si>
  <si>
    <t>H26.12.12 老高発1212 第1号
「指定介護老人福祉施設の入所に関する指針について」
埼玉県特別養護老人ホーム優先入所指針について</t>
    <phoneticPr fontId="5"/>
  </si>
  <si>
    <t>① 入所検討委員会の開催状況</t>
    <phoneticPr fontId="5"/>
  </si>
  <si>
    <t>・前年度開催回数又は頻度</t>
    <phoneticPr fontId="5"/>
  </si>
  <si>
    <t>月</t>
    <rPh sb="0" eb="1">
      <t>ツキ</t>
    </rPh>
    <phoneticPr fontId="5"/>
  </si>
  <si>
    <t>回</t>
    <rPh sb="0" eb="1">
      <t>カイ</t>
    </rPh>
    <phoneticPr fontId="5"/>
  </si>
  <si>
    <t>計</t>
    <rPh sb="0" eb="1">
      <t>ケイ</t>
    </rPh>
    <phoneticPr fontId="5"/>
  </si>
  <si>
    <t>（回数を選択してください）</t>
    <rPh sb="1" eb="3">
      <t>カイスウ</t>
    </rPh>
    <rPh sb="4" eb="6">
      <t>センタク</t>
    </rPh>
    <phoneticPr fontId="5"/>
  </si>
  <si>
    <t>・委員会に参加する職種</t>
    <phoneticPr fontId="5"/>
  </si>
  <si>
    <t>施設長</t>
    <rPh sb="0" eb="3">
      <t>シセツチョウ</t>
    </rPh>
    <phoneticPr fontId="5"/>
  </si>
  <si>
    <t>副施設長</t>
    <rPh sb="0" eb="4">
      <t>フクシセツチョウ</t>
    </rPh>
    <phoneticPr fontId="5"/>
  </si>
  <si>
    <t>生活相談員</t>
    <rPh sb="0" eb="2">
      <t>セイカツ</t>
    </rPh>
    <rPh sb="2" eb="5">
      <t>ソウダンイン</t>
    </rPh>
    <phoneticPr fontId="5"/>
  </si>
  <si>
    <t>介護職員</t>
    <rPh sb="0" eb="2">
      <t>カイゴ</t>
    </rPh>
    <rPh sb="2" eb="4">
      <t>ショクイン</t>
    </rPh>
    <phoneticPr fontId="5"/>
  </si>
  <si>
    <t>看護職員</t>
    <rPh sb="0" eb="2">
      <t>カンゴ</t>
    </rPh>
    <rPh sb="2" eb="4">
      <t>ショクイン</t>
    </rPh>
    <phoneticPr fontId="5"/>
  </si>
  <si>
    <t>介護支援専門員</t>
    <rPh sb="0" eb="7">
      <t>カイゴシエンセンモンイン</t>
    </rPh>
    <phoneticPr fontId="5"/>
  </si>
  <si>
    <t>機能訓練指導員</t>
    <rPh sb="0" eb="2">
      <t>キノウ</t>
    </rPh>
    <rPh sb="2" eb="4">
      <t>クンレン</t>
    </rPh>
    <rPh sb="4" eb="7">
      <t>シドウイン</t>
    </rPh>
    <phoneticPr fontId="5"/>
  </si>
  <si>
    <t>第三者委員</t>
    <rPh sb="0" eb="3">
      <t>ダイサンシャ</t>
    </rPh>
    <rPh sb="3" eb="5">
      <t>イイン</t>
    </rPh>
    <phoneticPr fontId="5"/>
  </si>
  <si>
    <t>その他（</t>
    <rPh sb="2" eb="3">
      <t>タ</t>
    </rPh>
    <phoneticPr fontId="5"/>
  </si>
  <si>
    <t>）</t>
    <phoneticPr fontId="5"/>
  </si>
  <si>
    <t>（具体的に入力してください。）</t>
    <rPh sb="1" eb="4">
      <t>グタイテキ</t>
    </rPh>
    <rPh sb="5" eb="7">
      <t>ニュウリョク</t>
    </rPh>
    <phoneticPr fontId="5"/>
  </si>
  <si>
    <t>（職種に〇を選択してください）</t>
    <rPh sb="1" eb="3">
      <t>ショクシュ</t>
    </rPh>
    <rPh sb="6" eb="8">
      <t>センタク</t>
    </rPh>
    <phoneticPr fontId="5"/>
  </si>
  <si>
    <t>　</t>
  </si>
  <si>
    <t>② 優先入所の取扱規程を制定していますか。</t>
    <phoneticPr fontId="5"/>
  </si>
  <si>
    <t>ある・ない</t>
  </si>
  <si>
    <t>　また、この規程に特例入所に関する定め・様式はありますか。</t>
    <phoneticPr fontId="5"/>
  </si>
  <si>
    <t>③ 入所希望者又は家族等と面接を行い、入所希望者の心身の状況を確認していますか。</t>
    <phoneticPr fontId="5"/>
  </si>
  <si>
    <t>⑥ 入所順位を決定するため、合議制の入所検討委員会を設置していますか。</t>
    <phoneticPr fontId="5"/>
  </si>
  <si>
    <t>⑨ 委員には入所順位決定の公平性・中立性が保てるよう第三者を加えていますか。</t>
    <phoneticPr fontId="5"/>
  </si>
  <si>
    <t>第 三 者 委 員 氏 名</t>
    <rPh sb="0" eb="1">
      <t>ダイ</t>
    </rPh>
    <rPh sb="2" eb="3">
      <t>ミ</t>
    </rPh>
    <rPh sb="4" eb="5">
      <t>シャ</t>
    </rPh>
    <rPh sb="6" eb="7">
      <t>イ</t>
    </rPh>
    <rPh sb="8" eb="9">
      <t>イン</t>
    </rPh>
    <rPh sb="10" eb="11">
      <t>シ</t>
    </rPh>
    <rPh sb="12" eb="13">
      <t>メイ</t>
    </rPh>
    <phoneticPr fontId="5"/>
  </si>
  <si>
    <t>経　　　　　歴</t>
    <rPh sb="0" eb="1">
      <t>ケイ</t>
    </rPh>
    <rPh sb="6" eb="7">
      <t>レキ</t>
    </rPh>
    <phoneticPr fontId="5"/>
  </si>
  <si>
    <t>※ 経歴を入力してください。</t>
    <rPh sb="2" eb="4">
      <t>ケイレキ</t>
    </rPh>
    <rPh sb="5" eb="7">
      <t>ニュウリョク</t>
    </rPh>
    <phoneticPr fontId="5"/>
  </si>
  <si>
    <t>（入退所）</t>
    <phoneticPr fontId="5"/>
  </si>
  <si>
    <t>　入所申込者の入所に際しては、居宅介護支援事業者に対する照会等により、申込者の心身の状況、生活歴、病歴、指定居宅サービス等の利用状況等の把握に努めていますか。</t>
    <phoneticPr fontId="5"/>
  </si>
  <si>
    <t>　入所者の心身の状況、その置かれている環境等に照らし、居宅において日常生活を営むことができるかどうかについて定期的に検討していますか。</t>
    <phoneticPr fontId="5"/>
  </si>
  <si>
    <t>　上記の検討に当たっては、生活相談員、介護職員、看護職員、介護支援専門員等の従業者の間で協議していますか。</t>
    <phoneticPr fontId="5"/>
  </si>
  <si>
    <t>　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t>
    <phoneticPr fontId="5"/>
  </si>
  <si>
    <t>　入所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5"/>
  </si>
  <si>
    <t>（</t>
    <phoneticPr fontId="5"/>
  </si>
  <si>
    <t>月末現在</t>
    <rPh sb="0" eb="2">
      <t>ゲツマツ</t>
    </rPh>
    <rPh sb="2" eb="4">
      <t>ゲンザイ</t>
    </rPh>
    <phoneticPr fontId="5"/>
  </si>
  <si>
    <t>人</t>
    <rPh sb="0" eb="1">
      <t>ニン</t>
    </rPh>
    <phoneticPr fontId="5"/>
  </si>
  <si>
    <t>人）</t>
    <rPh sb="0" eb="1">
      <t>ニン</t>
    </rPh>
    <phoneticPr fontId="5"/>
  </si>
  <si>
    <t>（月を選択してください。）</t>
    <rPh sb="1" eb="2">
      <t>ツキ</t>
    </rPh>
    <rPh sb="3" eb="5">
      <t>センタク</t>
    </rPh>
    <phoneticPr fontId="5"/>
  </si>
  <si>
    <t>（人数を入力してください。）</t>
    <rPh sb="1" eb="3">
      <t>ニンズウ</t>
    </rPh>
    <rPh sb="4" eb="6">
      <t>ニュウリョク</t>
    </rPh>
    <phoneticPr fontId="5"/>
  </si>
  <si>
    <t>１回）</t>
    <rPh sb="1" eb="2">
      <t>カイ</t>
    </rPh>
    <phoneticPr fontId="5"/>
  </si>
  <si>
    <t>（更新の頻度を選択してください。）</t>
    <rPh sb="1" eb="3">
      <t>コウシン</t>
    </rPh>
    <rPh sb="4" eb="6">
      <t>ヒンド</t>
    </rPh>
    <rPh sb="7" eb="9">
      <t>センタク</t>
    </rPh>
    <phoneticPr fontId="5"/>
  </si>
  <si>
    <t xml:space="preserve">　入所に際しては、入所者の被保険者証に入所の年月日並びに指定施設の種類及び名称を、退所に際しては退所の年月日を記載していますか。 </t>
    <phoneticPr fontId="5"/>
  </si>
  <si>
    <t>　指定施設サービスを提供した際には、提供した具体的なサービスの内容等を記録し、その完結の日から2年間保存していますか。</t>
    <phoneticPr fontId="5"/>
  </si>
  <si>
    <t>　法定代理受領サービスに該当しない指定施設サービスを提供した際に入所者から支払いを受ける利用料の額と、法定代理受領サービスである指定施設サービスに係る費用の額との間に、一方の管理経費の他方への転嫁等による不合理な差額を設けていませんか。</t>
    <phoneticPr fontId="5"/>
  </si>
  <si>
    <t>　次に掲げる費用以外の支払いを受けていませんか。</t>
    <phoneticPr fontId="5"/>
  </si>
  <si>
    <t>施設が徴収できる費用</t>
    <phoneticPr fontId="5"/>
  </si>
  <si>
    <t>介護報酬</t>
    <phoneticPr fontId="5"/>
  </si>
  <si>
    <t>居室料</t>
    <phoneticPr fontId="5"/>
  </si>
  <si>
    <t>食　費</t>
    <phoneticPr fontId="5"/>
  </si>
  <si>
    <t>日用品費</t>
  </si>
  <si>
    <t>日用品費</t>
    <phoneticPr fontId="5"/>
  </si>
  <si>
    <t>平12老企54
平12老振25</t>
    <phoneticPr fontId="5"/>
  </si>
  <si>
    <t>日用品費・その他の日常生活費等の額を記載してください。</t>
  </si>
  <si>
    <t>費　　目</t>
  </si>
  <si>
    <t>徴収の有無</t>
  </si>
  <si>
    <t>預り金出納管理費</t>
  </si>
  <si>
    <t>理容代</t>
  </si>
  <si>
    <t>美容代</t>
  </si>
  <si>
    <t>内容</t>
  </si>
  <si>
    <t>　　　　　　２人室</t>
    <phoneticPr fontId="5"/>
  </si>
  <si>
    <t>特別な室料　個　室</t>
    <phoneticPr fontId="5"/>
  </si>
  <si>
    <t>その他の日常生活費</t>
    <phoneticPr fontId="5"/>
  </si>
  <si>
    <t>特別な食事</t>
    <phoneticPr fontId="5"/>
  </si>
  <si>
    <t>有 ・ 無</t>
  </si>
  <si>
    <t>円/</t>
    <rPh sb="0" eb="1">
      <t>エン</t>
    </rPh>
    <phoneticPr fontId="5"/>
  </si>
  <si>
    <t>金　　　　額</t>
    <phoneticPr fontId="5"/>
  </si>
  <si>
    <t>※（その他については費目・内容・金額を入力してください。）</t>
    <rPh sb="4" eb="5">
      <t>タ</t>
    </rPh>
    <rPh sb="10" eb="12">
      <t>ヒモク</t>
    </rPh>
    <rPh sb="13" eb="15">
      <t>ナイヨウ</t>
    </rPh>
    <rPh sb="16" eb="18">
      <t>キンガク</t>
    </rPh>
    <rPh sb="19" eb="21">
      <t>ニュウリョク</t>
    </rPh>
    <phoneticPr fontId="5"/>
  </si>
  <si>
    <t>　事業者等が、サービスの提供の一環として実施するクラブ活動や行事のうち、一般的に想定されるもの（例えば、作業療法等機能訓練の一環として行われるクラブ活動や入所者等が全員参加する定例行事）における材料費等は保険給付の対象に含まれることから、別途利用者から費用徴収することはできません。</t>
    <phoneticPr fontId="5"/>
  </si>
  <si>
    <t>　次のような名目での費用徴収や取扱いは不適切です。</t>
    <phoneticPr fontId="5"/>
  </si>
  <si>
    <t>「その他日常生活費に係るQ&amp;A」
H12.3.31厚労省事務連絡</t>
    <phoneticPr fontId="5"/>
  </si>
  <si>
    <t>不適切な名目・取扱い</t>
  </si>
  <si>
    <t>不適切な理由</t>
  </si>
  <si>
    <t>事務手数料、事務管理費、管理費　等</t>
    <phoneticPr fontId="5"/>
  </si>
  <si>
    <t>あいまいな名称であり、施設が負担すべき費用と見なされる。</t>
    <phoneticPr fontId="5"/>
  </si>
  <si>
    <t>行政代行手数料、買物代行費、外出や通院の付添費　等</t>
  </si>
  <si>
    <t>通常の外出支援や日常的なものは施設の業務。遠距離や遠方の場合はガソリン代の実費相当額など物品代は徴収可能。</t>
  </si>
  <si>
    <t>胃瘻のチューブ代等を食費とは別に預り金等から徴収</t>
    <phoneticPr fontId="5"/>
  </si>
  <si>
    <t>食費として徴収は可能だが、食費との合計額が基準額を上回った場合は補足給付が認められない。</t>
    <phoneticPr fontId="5"/>
  </si>
  <si>
    <t>私物の洗濯代</t>
    <phoneticPr fontId="5"/>
  </si>
  <si>
    <t>入所（居）者の私物の洗濯は、施設サービスですので、希望により外部のクリーニング店に取り継ぐ場合のクリーニング代を除き、徴収できません。</t>
    <phoneticPr fontId="5"/>
  </si>
  <si>
    <t>　上記(3)カの費用の具体的な範囲については、次のア～サのとおり、平成12年3月30日老企第54号通知「通所介護等における日常生活に要する費用の取扱いについて」に沿って適切に取り扱っていますか。</t>
    <phoneticPr fontId="5"/>
  </si>
  <si>
    <t>平12老企54</t>
    <phoneticPr fontId="5"/>
  </si>
  <si>
    <t>平12老企54の1</t>
    <phoneticPr fontId="5"/>
  </si>
  <si>
    <t>平12老企54の2の①</t>
    <phoneticPr fontId="5"/>
  </si>
  <si>
    <t>平12老企54の2の②</t>
    <phoneticPr fontId="5"/>
  </si>
  <si>
    <t>平12老企54の2の③</t>
    <phoneticPr fontId="5"/>
  </si>
  <si>
    <t>平12老企54の2の④</t>
    <phoneticPr fontId="5"/>
  </si>
  <si>
    <t>平12老企54の2の⑤</t>
    <phoneticPr fontId="5"/>
  </si>
  <si>
    <t>　上記 (3)ア～カに掲げる費用の額について、運営規程と異なる内容で徴収しているものはありませんか。</t>
    <phoneticPr fontId="5"/>
  </si>
  <si>
    <t>　指定施設サービスその他のサービスの提供に要した費用につきその支払いを受ける際、当該支払いをした入所者に対し、厚生労働省令（施行規則第82条）に定めるところにより、領収証を交付していますか。</t>
    <phoneticPr fontId="5"/>
  </si>
  <si>
    <t>　領収証には指定施設サービスについて入所者から支払いを受けた費用の額のうち、法第48条第２項に規定する厚生労働大臣が定める基準により算定した費用の額（その額が現にサービスに要した費用を超える場合には現にサービスに要した費用の額）の100分の10、20又は30に相当する額、標準負担額及びその他の費用の額を区分して記載し、当該その他の費用の額についてはそれぞれ個別の費用ごとに区分して記載していますか。</t>
    <phoneticPr fontId="5"/>
  </si>
  <si>
    <t>施行規則 第82条</t>
    <phoneticPr fontId="5"/>
  </si>
  <si>
    <t>　利用者の選定に基づき提供されるサービス（特別な居室や特別な食事の提供）以外のサービスの費用について、非課税としていますか。</t>
    <phoneticPr fontId="5"/>
  </si>
  <si>
    <t>　上記(3)ウの特別な室料を徴収する場合には、次の基準を満たしていますか。</t>
    <phoneticPr fontId="5"/>
  </si>
  <si>
    <t>平成12厚告123</t>
    <phoneticPr fontId="5"/>
  </si>
  <si>
    <t>　小口現金や通帳等の利用者からの預り金については、次の点を厳守して適切に管理していますか。</t>
    <phoneticPr fontId="5"/>
  </si>
  <si>
    <t>平成12厚告
123の１のハ(4)(5)</t>
    <phoneticPr fontId="5"/>
  </si>
  <si>
    <t>平12老企54 別紙(6)の③</t>
    <phoneticPr fontId="5"/>
  </si>
  <si>
    <t>　居住及び食事の提供に係る契約の締結に当たっては、入所者又はその家族に対し、その契約内容について文書により事前に説明を行っていますか。</t>
    <phoneticPr fontId="5"/>
  </si>
  <si>
    <t>　その契約内容について、入所者等から文書により同意を得ていますか。</t>
    <phoneticPr fontId="5"/>
  </si>
  <si>
    <t>平17厚労告419
1のイ</t>
    <phoneticPr fontId="5"/>
  </si>
  <si>
    <t>　居住及び食事の提供に係る利用料について、その具体的内容、金額の設定及び変更に関し、運営規程への記載を行うとともに、施設内の見やすい場所に掲示を行っていますか。</t>
    <phoneticPr fontId="5"/>
  </si>
  <si>
    <t>　居住費に係る利用料は、居室及び光熱費に相当する額を基本としていますか。</t>
    <phoneticPr fontId="5"/>
  </si>
  <si>
    <t>平17厚労告419
2のイの(1)の(ⅰ)</t>
    <phoneticPr fontId="5"/>
  </si>
  <si>
    <t>平17厚労告419
1のロ</t>
    <phoneticPr fontId="5"/>
  </si>
  <si>
    <t>平17厚労告419
1のハ</t>
    <phoneticPr fontId="5"/>
  </si>
  <si>
    <t>　これまで、特別養護老人ホームのユニットに属さない居室等のうち、定員が２人以上のもの（多床室）並びに従来型個室特例対象者が利用するものついては、光熱費に相当する額のみを基本とすることとされてきましたが、平成27年8月から多床室の入所者のうち一定の所得を有する入所者については、光熱水費相当分に加え、室料相当分の負担を居住費として求める改正がなされています。</t>
    <phoneticPr fontId="5"/>
  </si>
  <si>
    <t>　居住費に係る利用料の水準の設定に当たって勘案すべき事項は、次のとおりとしていますか。</t>
    <phoneticPr fontId="5"/>
  </si>
  <si>
    <t>　食事の提供に係る利用料は、食材料費及び調理に係る費用に相当する額を基本としていますか。</t>
    <phoneticPr fontId="5"/>
  </si>
  <si>
    <t>平17厚労告419
2のイの(2)の(ⅰ)(ⅱ)</t>
    <phoneticPr fontId="5"/>
  </si>
  <si>
    <t>平17厚労告419
2のロ</t>
    <phoneticPr fontId="5"/>
  </si>
  <si>
    <t>　入所者が選定する特別な居室等の提供又は特別な食事の提供に係る利用料は、上記の居住費及び食事の提供に係る利用料と明確に区分して受領していますか。</t>
    <phoneticPr fontId="5"/>
  </si>
  <si>
    <t>平17厚労告419
3</t>
    <phoneticPr fontId="5"/>
  </si>
  <si>
    <t>　法定代理受領サービスに該当しない指定施設サービスに係る費用の支払を受けた場合は、提供したサービスの内容、費用の額その他必要と認められる事項を記載した「サービス提供証明書」を入所者に対して交付していますか。</t>
    <phoneticPr fontId="5"/>
  </si>
  <si>
    <t>　施設サービス計画に基づき、入所者の要介護状態の軽減又は悪化の防止に資するよう、その者の心身の状況等に応じて、その者の処遇を妥当適切に行っていますか。</t>
    <phoneticPr fontId="5"/>
  </si>
  <si>
    <t>　指定施設の従業者は、指定施設サービスの提供に当たっては、懇切丁寧を旨とし、入所者又はその家族に対し、処遇上必要な事項について、理解しやすいように説明をしていますか。</t>
    <phoneticPr fontId="5"/>
  </si>
  <si>
    <t>　上記の「処遇上必要な事項」とは、施設サービス計画の目標及び内容並びに行事及び日課等も含みます。</t>
    <phoneticPr fontId="5"/>
  </si>
  <si>
    <t>平12老企43
第4の10の(1)</t>
    <phoneticPr fontId="5"/>
  </si>
  <si>
    <t>所定要件を満たさない施設は10%の減算となりますので留意願います。</t>
    <phoneticPr fontId="5"/>
  </si>
  <si>
    <t>　指定施設サービスの提供に当たっては、当該入所者又は他の入所者等の生命又は身体を保護するため緊急やむを得ない場合を除き、身体的拘束その他入所者の行動を制限する行為を行っていませんか。</t>
    <phoneticPr fontId="5"/>
  </si>
  <si>
    <t>ベッド柵</t>
  </si>
  <si>
    <t>車イスベルト</t>
  </si>
  <si>
    <t>ミトンの使用</t>
  </si>
  <si>
    <t>つなぎ服の使用</t>
    <phoneticPr fontId="5"/>
  </si>
  <si>
    <t>拘束帯の使用</t>
    <phoneticPr fontId="5"/>
  </si>
  <si>
    <t>その他</t>
    <phoneticPr fontId="5"/>
  </si>
  <si>
    <t>実人員</t>
    <phoneticPr fontId="5"/>
  </si>
  <si>
    <t>解除への具体的な取組例</t>
  </si>
  <si>
    <t>（人数を選択してください。）</t>
    <rPh sb="1" eb="3">
      <t>ニンズウ</t>
    </rPh>
    <rPh sb="4" eb="6">
      <t>センタク</t>
    </rPh>
    <phoneticPr fontId="5"/>
  </si>
  <si>
    <t>平11厚令39 第11条 第6項
平13老発155の3､5</t>
    <phoneticPr fontId="5"/>
  </si>
  <si>
    <t>③</t>
    <phoneticPr fontId="5"/>
  </si>
  <si>
    <t>④</t>
    <phoneticPr fontId="5"/>
  </si>
  <si>
    <t>特養と併設短期の</t>
    <phoneticPr fontId="5"/>
  </si>
  <si>
    <t>自　主　点　検　の　ポ　イ　ン　ト</t>
    <rPh sb="0" eb="1">
      <t>ジ</t>
    </rPh>
    <rPh sb="2" eb="3">
      <t>シュ</t>
    </rPh>
    <rPh sb="4" eb="5">
      <t>テン</t>
    </rPh>
    <rPh sb="6" eb="7">
      <t>ケン</t>
    </rPh>
    <phoneticPr fontId="4"/>
  </si>
  <si>
    <t>点 検 結 果</t>
    <rPh sb="0" eb="1">
      <t>テン</t>
    </rPh>
    <rPh sb="2" eb="3">
      <t>ケン</t>
    </rPh>
    <rPh sb="4" eb="5">
      <t>ケツ</t>
    </rPh>
    <rPh sb="6" eb="7">
      <t>ハテ</t>
    </rPh>
    <phoneticPr fontId="5"/>
  </si>
  <si>
    <t xml:space="preserve">　居宅介護支援事業者の介護支援専門員との兼務を行っていませんか。   </t>
    <phoneticPr fontId="5"/>
  </si>
  <si>
    <r>
      <t>　また、「実費」という形での定めは、</t>
    </r>
    <r>
      <rPr>
        <u/>
        <sz val="16"/>
        <color theme="1"/>
        <rFont val="游ゴシック Medium"/>
        <family val="3"/>
        <charset val="128"/>
      </rPr>
      <t>その都度変動する性質の「その他の日常生活費」の額に限って</t>
    </r>
    <r>
      <rPr>
        <sz val="16"/>
        <color theme="1"/>
        <rFont val="游ゴシック Medium"/>
        <family val="3"/>
        <charset val="128"/>
      </rPr>
      <t>いますか。</t>
    </r>
    <phoneticPr fontId="5"/>
  </si>
  <si>
    <t>点検結果についての留意事項</t>
    <phoneticPr fontId="5"/>
  </si>
  <si>
    <r>
      <t>　指定介護老人福祉施設</t>
    </r>
    <r>
      <rPr>
        <b/>
        <sz val="16"/>
        <color theme="1"/>
        <rFont val="游ゴシック Medium"/>
        <family val="3"/>
        <charset val="128"/>
      </rPr>
      <t>（以下「指定施設」という）</t>
    </r>
    <r>
      <rPr>
        <sz val="16"/>
        <color theme="1"/>
        <rFont val="游ゴシック Medium"/>
        <family val="3"/>
        <charset val="128"/>
      </rPr>
      <t xml:space="preserve">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ますか。        </t>
    </r>
    <phoneticPr fontId="5"/>
  </si>
  <si>
    <r>
      <t>　入所者の意思及び人格を尊重し、常に入所者の立場に立って指定介護福祉施設サービス</t>
    </r>
    <r>
      <rPr>
        <b/>
        <sz val="16"/>
        <color theme="1"/>
        <rFont val="游ゴシック Medium"/>
        <family val="3"/>
        <charset val="128"/>
      </rPr>
      <t>（以下「指定施設サービス」という。）</t>
    </r>
    <r>
      <rPr>
        <sz val="16"/>
        <color theme="1"/>
        <rFont val="游ゴシック Medium"/>
        <family val="3"/>
        <charset val="128"/>
      </rPr>
      <t>の提供に努めていますか。</t>
    </r>
    <phoneticPr fontId="5"/>
  </si>
  <si>
    <t>２ 用語の
　 定義</t>
    <phoneticPr fontId="5"/>
  </si>
  <si>
    <t>　指導監査月直近の暦月の常勤換算に用いる時間数を記入（入力）してください。</t>
    <rPh sb="27" eb="29">
      <t>ニュウリョク</t>
    </rPh>
    <phoneticPr fontId="5"/>
  </si>
  <si>
    <t>　介護保険では、勤務表上、上記の常勤時間に達している従業者は、雇用形態に関わらず「常勤」となります。
　従って、例えば、その事業所の正規職員の勤務すべき時間が週40時間であった場合、雇用 契約上はパート職員であっても、当該職種の業務について週40時間の勤務契約を締結し、 勤務表上、当該時間を満たす勤務が位置づけられていれば、「常勤」として扱われます。</t>
    <phoneticPr fontId="5"/>
  </si>
  <si>
    <t>注２：</t>
    <rPh sb="0" eb="1">
      <t>チュウ</t>
    </rPh>
    <phoneticPr fontId="5"/>
  </si>
  <si>
    <t>注３：</t>
    <rPh sb="0" eb="1">
      <t>チュウ</t>
    </rPh>
    <phoneticPr fontId="5"/>
  </si>
  <si>
    <t>　同一事業所内で複数の業務を兼ねている場合、合計して常勤が勤務すべき時間に達していれば、「常勤」となります。
　ただし、ある業務に「常勤かつ専従（「専ら」と表現されていること）」の条件が付された場合は、その他の業務を兼ねると条件を満たさなくなります。</t>
    <phoneticPr fontId="5"/>
  </si>
  <si>
    <t>注４：</t>
    <rPh sb="0" eb="1">
      <t>チュウ</t>
    </rPh>
    <phoneticPr fontId="5"/>
  </si>
  <si>
    <t>　常勤の従業者の週の労働時間が32時間に達しない事業所の換算は、32時間を基本（分母）として常勤換算します。</t>
    <phoneticPr fontId="5"/>
  </si>
  <si>
    <t>自主点検項目</t>
    <phoneticPr fontId="5"/>
  </si>
  <si>
    <t>注５：</t>
    <rPh sb="0" eb="1">
      <t>チュウ</t>
    </rPh>
    <phoneticPr fontId="5"/>
  </si>
  <si>
    <t>H27.4.1 Q&amp;A
No.130～133</t>
    <phoneticPr fontId="5"/>
  </si>
  <si>
    <t>注：</t>
    <rPh sb="0" eb="1">
      <t>チュウ</t>
    </rPh>
    <phoneticPr fontId="5"/>
  </si>
  <si>
    <t>　看護職員を「個別機能訓練加算」の「機能訓練指導員」に位置づけたときは、「専ら」「常勤の」という加算要件がありますので、当該職員は「看護職員」として勤務表に位置づけることができません。（＝配置基準上の看護職員数には算入できない。）このとおり取り扱っていますか。</t>
    <phoneticPr fontId="5"/>
  </si>
  <si>
    <r>
      <t>　看護職員が機能訓練指導員を兼務する場合、</t>
    </r>
    <r>
      <rPr>
        <u/>
        <sz val="16"/>
        <color theme="1"/>
        <rFont val="游ゴシック Medium"/>
        <family val="3"/>
        <charset val="128"/>
      </rPr>
      <t>看護体制加算（Ⅱ）及び（Ⅳ（併設短期入所生活介護））の加算要件としての常勤換算</t>
    </r>
    <r>
      <rPr>
        <sz val="16"/>
        <color theme="1"/>
        <rFont val="游ゴシック Medium"/>
        <family val="3"/>
        <charset val="128"/>
      </rPr>
      <t>には、当該看護職員が機能訓練指導員として従事した時間は含むことができません（当該加算の適用に限って、看護業務と機能訓練指導員業務の従事時間を区分する必要があります）。
　このとおり取り扱っていますか。</t>
    </r>
    <phoneticPr fontId="5"/>
  </si>
  <si>
    <t>いない</t>
  </si>
  <si>
    <t>いる</t>
  </si>
  <si>
    <t>◎　下記の基準・通知・問答は、「常勤換算」の取扱いに関する基本的考え方を示していますので、
　　事業所ごとの勤務表作成上の参考として下さい。</t>
    <phoneticPr fontId="5"/>
  </si>
  <si>
    <r>
      <t>第２－１－（４）常勤換算方法による職員数の算定方法について
　</t>
    </r>
    <r>
      <rPr>
        <u/>
        <sz val="16"/>
        <color theme="1"/>
        <rFont val="游ゴシック Medium"/>
        <family val="3"/>
        <charset val="128"/>
      </rPr>
      <t>暦月ごと</t>
    </r>
    <r>
      <rPr>
        <sz val="16"/>
        <color theme="1"/>
        <rFont val="游ゴシック Medium"/>
        <family val="3"/>
        <charset val="128"/>
      </rPr>
      <t>の職員の</t>
    </r>
    <r>
      <rPr>
        <u/>
        <sz val="16"/>
        <color theme="1"/>
        <rFont val="游ゴシック Medium"/>
        <family val="3"/>
        <charset val="128"/>
      </rPr>
      <t>勤務延時間数</t>
    </r>
    <r>
      <rPr>
        <sz val="16"/>
        <color theme="1"/>
        <rFont val="游ゴシック Medium"/>
        <family val="3"/>
        <charset val="128"/>
      </rPr>
      <t>を、当該事業所又は施設において</t>
    </r>
    <r>
      <rPr>
        <u/>
        <sz val="16"/>
        <color theme="1"/>
        <rFont val="游ゴシック Medium"/>
        <family val="3"/>
        <charset val="128"/>
      </rPr>
      <t>常勤の職員が勤務すべき時間で除する</t>
    </r>
    <r>
      <rPr>
        <sz val="16"/>
        <color theme="1"/>
        <rFont val="游ゴシック Medium"/>
        <family val="3"/>
        <charset val="128"/>
      </rPr>
      <t>ことによって算定するものとし、</t>
    </r>
    <r>
      <rPr>
        <u/>
        <sz val="16"/>
        <color theme="1"/>
        <rFont val="游ゴシック Medium"/>
        <family val="3"/>
        <charset val="128"/>
      </rPr>
      <t>小数点第２位以下を切り捨てる</t>
    </r>
    <r>
      <rPr>
        <sz val="16"/>
        <color theme="1"/>
        <rFont val="游ゴシック Medium"/>
        <family val="3"/>
        <charset val="128"/>
      </rPr>
      <t>ものとする。なお、やむを得ない事情により、配置されていた職員数が一時的に一割の範囲内で減少した場合は、１月を超えない期間内に職員が補充されれば、職員数が減少しなかったものとみなすこととする。</t>
    </r>
    <phoneticPr fontId="5"/>
  </si>
  <si>
    <t>(1) 常勤
　  換算
　  方法</t>
    <phoneticPr fontId="5"/>
  </si>
  <si>
    <t>ある</t>
  </si>
  <si>
    <t>ない</t>
  </si>
  <si>
    <t>ない・ある</t>
    <phoneticPr fontId="5"/>
  </si>
  <si>
    <t>check</t>
    <phoneticPr fontId="5"/>
  </si>
  <si>
    <t>No.</t>
    <phoneticPr fontId="5"/>
  </si>
  <si>
    <t>注１：人員配置の算定に用いる「前年度入所者数」は、実地指導対象年度の前年度（4月1日～翌年3月31日）の全利用者等の
　　　延数（＝算定数）を前年度の日数で除した数とし、小数点２位以下を切り上げます。（老企40(5)①）</t>
    <phoneticPr fontId="5"/>
  </si>
  <si>
    <t>（補足）新設及び増床分で前年度実績が１年未満の場合は、直近６月の利用者等の延数を６月の日数で除して得た数とし、
　　　小数点２位以下を切り上げます。（老企40(5)②）</t>
    <phoneticPr fontId="5"/>
  </si>
  <si>
    <t>注２：特別養護老人ホームに併設される短期入所生活介護については、特養に必要とされる数の従業者に加えて併設短期の従
　　　業者を確保する必要があります。この場合、特養と併設短期の利用者数を合算して、職員の配置数及び夜勤数を算出し
　　　ます。（平11厚令37第121条第4項）</t>
    <phoneticPr fontId="5"/>
  </si>
  <si>
    <t>注３：併設短期の生活相談員のうち1人以上は常勤でなければなりません。また、介護職員又は看護職員のうち１人以上は、
　　　常勤でなければなりません。ただし、併設短期の「定員」が２０人未満の場合は、生活相談員、介護職員及び看護職
　　　員のいずれも常勤で配置しないことができます。</t>
    <phoneticPr fontId="5"/>
  </si>
  <si>
    <t>第２
　人員に
　関する
　基準</t>
    <rPh sb="14" eb="16">
      <t>キジュン</t>
    </rPh>
    <phoneticPr fontId="5"/>
  </si>
  <si>
    <t>平11厚令39
第2条 第1項 1号</t>
    <phoneticPr fontId="5"/>
  </si>
  <si>
    <t xml:space="preserve">平11厚令37
第121条 第4項
</t>
    <phoneticPr fontId="5"/>
  </si>
  <si>
    <t>２ 生活
　 相談員</t>
    <phoneticPr fontId="5"/>
  </si>
  <si>
    <t>　入所者の数が100又はその端数を増すごとに1以上配置していますか。</t>
    <phoneticPr fontId="5"/>
  </si>
  <si>
    <t>　生活相談員は、次の資格を有する者としていますか。</t>
    <phoneticPr fontId="5"/>
  </si>
  <si>
    <t>　・介護支援専門員  ・介護福祉士</t>
    <phoneticPr fontId="5"/>
  </si>
  <si>
    <t>平11厚令39
第2条 第1項 2号</t>
    <phoneticPr fontId="5"/>
  </si>
  <si>
    <t>　生活相談員は常勤の者を配置していますか。</t>
    <phoneticPr fontId="5"/>
  </si>
  <si>
    <t>平11厚令39
第2条 第5項</t>
    <phoneticPr fontId="5"/>
  </si>
  <si>
    <t>　ただし、基準を超えて配備された生活相談員は時間帯を明確に区分したうえで法人内の他の業務に従事することができます。</t>
    <phoneticPr fontId="5"/>
  </si>
  <si>
    <t>平12老企43
第2の1の(1)
ただし書き</t>
    <phoneticPr fontId="5"/>
  </si>
  <si>
    <t>※保有する資格を選択してください。</t>
    <rPh sb="1" eb="3">
      <t>ホユウ</t>
    </rPh>
    <rPh sb="5" eb="7">
      <t>シカク</t>
    </rPh>
    <rPh sb="8" eb="10">
      <t>センタク</t>
    </rPh>
    <phoneticPr fontId="5"/>
  </si>
  <si>
    <t>保　有　資　格</t>
    <phoneticPr fontId="5"/>
  </si>
  <si>
    <t>　常勤換算方法で、入所者の数（特養入所及び併設短期入所の利用者の計で前年度の
平均）が３又はその端数を増すごとに１人以上配置していますか。</t>
    <phoneticPr fontId="5"/>
  </si>
  <si>
    <t>平11厚令39
第2条 第6項</t>
    <phoneticPr fontId="5"/>
  </si>
  <si>
    <t>平11厚令39
第2条 第1項 第3号ロ</t>
    <phoneticPr fontId="5"/>
  </si>
  <si>
    <t>平11厚令39
第2条 第1項 第3号イ</t>
    <phoneticPr fontId="5"/>
  </si>
  <si>
    <t>　栄養士又は管理栄養士を１人以上置いていますか。</t>
    <phoneticPr fontId="5"/>
  </si>
  <si>
    <t>平11厚令39
第2条 第1項 第4号</t>
    <phoneticPr fontId="5"/>
  </si>
  <si>
    <t>平11厚令39
第2条 第1項
ただし書き</t>
    <phoneticPr fontId="5"/>
  </si>
  <si>
    <t>（契約内容を以下の表に記入（入力）してください。）</t>
    <rPh sb="6" eb="8">
      <t>イカ</t>
    </rPh>
    <rPh sb="9" eb="10">
      <t>ヒョウ</t>
    </rPh>
    <phoneticPr fontId="5"/>
  </si>
  <si>
    <t xml:space="preserve">　介護職種について外国人の技能実習の適正な実施及び技能実習生の保護に関する法律施行規則に規定する特定の職種及び作業に特有の事情に鑑みて事業所管大臣が定める基準等について
　（社援発0929第4号・老発0929第 2号 H29.9.29付通知）（抄）
</t>
    <phoneticPr fontId="5"/>
  </si>
  <si>
    <t>平11厚令39
第2条 第1項 第5号</t>
    <phoneticPr fontId="5"/>
  </si>
  <si>
    <t>　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t>
    <phoneticPr fontId="5"/>
  </si>
  <si>
    <t>※個別機能訓練加算を算定していない施設も記入（入力）してください。</t>
    <rPh sb="23" eb="25">
      <t>ニュウリョク</t>
    </rPh>
    <phoneticPr fontId="5"/>
  </si>
  <si>
    <t>平11厚令39
第2条 第1項 第6号</t>
    <phoneticPr fontId="5"/>
  </si>
  <si>
    <t>平12老企43
第2の4の(1)</t>
    <phoneticPr fontId="5"/>
  </si>
  <si>
    <t>　ただし、入所者の処遇に支障がない場合は、当該介護老人福祉施設の他の職務に従事することができます。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時間として算入することができます。</t>
    <phoneticPr fontId="5"/>
  </si>
  <si>
    <t>　ただし、入所者が100人又はその端数を増すごとに増員した非常勤の介護支援専門員については兼務することができます。</t>
    <phoneticPr fontId="5"/>
  </si>
  <si>
    <t>平12老企43
第2の4の(2)</t>
    <phoneticPr fontId="5"/>
  </si>
  <si>
    <t>平12老企43
 第2の4の(2)</t>
    <phoneticPr fontId="5"/>
  </si>
  <si>
    <t>平11厚令39
第2条 第2項</t>
    <phoneticPr fontId="5"/>
  </si>
  <si>
    <t>８ 勤務
　体制の
　確保等</t>
    <phoneticPr fontId="5"/>
  </si>
  <si>
    <t>条例第66号
第306条 第1項
平11厚令39 第24条</t>
    <phoneticPr fontId="5"/>
  </si>
  <si>
    <t>平12老企43
第4の27の(1)</t>
    <phoneticPr fontId="5"/>
  </si>
  <si>
    <t>平12老企43
第4の27の(2)</t>
    <phoneticPr fontId="5"/>
  </si>
  <si>
    <t>条例第66号
第306条 第2項
平11厚令39
第24条 第2項</t>
    <phoneticPr fontId="5"/>
  </si>
  <si>
    <t>条例第66号
第306条 第3項
平11厚令39
第24条 第3項</t>
    <phoneticPr fontId="5"/>
  </si>
  <si>
    <t>条例第66号
第306条 第4項
平11厚令39
第24条 第4項</t>
    <phoneticPr fontId="5"/>
  </si>
  <si>
    <t>８－２
業務継続
　計画の
　策定等</t>
    <phoneticPr fontId="5"/>
  </si>
  <si>
    <t>条例第66号
第306条の2
平11厚令39
第24条の2 第1項</t>
    <phoneticPr fontId="5"/>
  </si>
  <si>
    <t>平11厚令39
第24条の2 第2項</t>
    <phoneticPr fontId="5"/>
  </si>
  <si>
    <t>平11厚令39
第24条の2 第3項</t>
    <phoneticPr fontId="5"/>
  </si>
  <si>
    <t>（災害対応BCP)</t>
    <rPh sb="1" eb="3">
      <t>サイガイ</t>
    </rPh>
    <rPh sb="3" eb="5">
      <t>タイオウ</t>
    </rPh>
    <phoneticPr fontId="5"/>
  </si>
  <si>
    <t>（感染症対応BCP)</t>
    <rPh sb="1" eb="4">
      <t>カンセンショウ</t>
    </rPh>
    <rPh sb="4" eb="6">
      <t>タイオウ</t>
    </rPh>
    <phoneticPr fontId="5"/>
  </si>
  <si>
    <t>　２５人以下</t>
    <phoneticPr fontId="5"/>
  </si>
  <si>
    <t>　２６～６０人</t>
    <phoneticPr fontId="5"/>
  </si>
  <si>
    <t>　６１～８０人</t>
    <phoneticPr fontId="5"/>
  </si>
  <si>
    <t>　８１～１００人</t>
    <phoneticPr fontId="5"/>
  </si>
  <si>
    <t>　１０１人以上</t>
    <phoneticPr fontId="5"/>
  </si>
  <si>
    <t>平12厚告29
5のイの(1)</t>
    <phoneticPr fontId="5"/>
  </si>
  <si>
    <t>　見守り機器等を導入した場合における人員配置基準の緩和</t>
    <phoneticPr fontId="5"/>
  </si>
  <si>
    <t>10 管理
　 宿直者</t>
    <phoneticPr fontId="5"/>
  </si>
  <si>
    <t>　  （職員宿直）　（賃金雇用職員）　  (業務委託）</t>
    <phoneticPr fontId="5"/>
  </si>
  <si>
    <t>昭62社施107
５の(1)のイ</t>
    <phoneticPr fontId="5"/>
  </si>
  <si>
    <t>法第87条
条例第66号
第282条 第1項
平11厚令39
第3条 第1項
条例第65条
第72条、73条、
第79条第1項
平11厚令46
第11条 第3項</t>
    <phoneticPr fontId="5"/>
  </si>
  <si>
    <t>２ 設備の
　 基準</t>
    <phoneticPr fontId="5"/>
  </si>
  <si>
    <t>注：</t>
    <phoneticPr fontId="5"/>
  </si>
  <si>
    <t>　設備の基準については、それぞれ整備年度により各種の経過措置がありますが、
　この点検表では原則として基本事項のみ記載します。</t>
    <phoneticPr fontId="5"/>
  </si>
  <si>
    <t>条例第65条
第79条第2項
平11厚令46
第11条 第4項 1号イ</t>
    <phoneticPr fontId="5"/>
  </si>
  <si>
    <t>平11厚令46
第11条第4項 1号ロ</t>
    <phoneticPr fontId="5"/>
  </si>
  <si>
    <t>平11厚令46
第11条第4項 1号ハ</t>
    <phoneticPr fontId="5"/>
  </si>
  <si>
    <t>平11厚令46
第11条第4項 1号ニ</t>
    <phoneticPr fontId="5"/>
  </si>
  <si>
    <t>平11厚令46
第11条第4項 1号ホ</t>
    <phoneticPr fontId="5"/>
  </si>
  <si>
    <t>平11厚令46
第11条第4項 1号ヘ</t>
    <phoneticPr fontId="5"/>
  </si>
  <si>
    <t>平11厚令46
第11条第4項 1号ト</t>
    <phoneticPr fontId="5"/>
  </si>
  <si>
    <t>平11厚令46
第11条第4項 1号チ</t>
    <phoneticPr fontId="5"/>
  </si>
  <si>
    <t>平11厚令46
第11条 第4項 2号イ</t>
    <phoneticPr fontId="5"/>
  </si>
  <si>
    <t>平11厚令46
第11条 第4項 2号ロ</t>
    <phoneticPr fontId="5"/>
  </si>
  <si>
    <t>平11厚令46
第11条 第4項 9号イ</t>
    <phoneticPr fontId="5"/>
  </si>
  <si>
    <t>平11厚令46
第11条 第4項 9号ロ</t>
    <phoneticPr fontId="5"/>
  </si>
  <si>
    <t>平11厚令46
第11条 第4項 3号</t>
    <phoneticPr fontId="5"/>
  </si>
  <si>
    <t>(5) 洗面
　  設備</t>
    <phoneticPr fontId="5"/>
  </si>
  <si>
    <t>平11厚令46
第11条 第4項 4号イ</t>
    <phoneticPr fontId="5"/>
  </si>
  <si>
    <t>平11厚令46
第11条 第4項 4号ロ</t>
    <phoneticPr fontId="5"/>
  </si>
  <si>
    <t>平11厚令46
第11条 第4項 5号イ</t>
    <phoneticPr fontId="5"/>
  </si>
  <si>
    <t>平11厚令46
第11条 第4項 5号ロ</t>
    <phoneticPr fontId="5"/>
  </si>
  <si>
    <t>平11厚令46
第11条 第4項 6号イ</t>
    <phoneticPr fontId="5"/>
  </si>
  <si>
    <t>平11厚令46
第11条 第4項 6号ロ</t>
    <phoneticPr fontId="5"/>
  </si>
  <si>
    <t>平12老発214
第2の1の(8)</t>
    <phoneticPr fontId="5"/>
  </si>
  <si>
    <t>(10) 汚物
　 処理室</t>
    <phoneticPr fontId="5"/>
  </si>
  <si>
    <t>条例第66号
第280条第2項
平11厚令39
第1条の2 第2項</t>
    <phoneticPr fontId="5"/>
  </si>
  <si>
    <t>法第87条 第1項
条例第66号
第280条 第1項
平11厚令39
第1条の2 第1項</t>
    <phoneticPr fontId="5"/>
  </si>
  <si>
    <t>条例第66号
第280条 第3項
平11厚令39
第1条の2 第3項</t>
    <phoneticPr fontId="5"/>
  </si>
  <si>
    <t>条例第66号
第280条 第4項
平11厚令39
第1条の2 第4項</t>
    <phoneticPr fontId="5"/>
  </si>
  <si>
    <t>条例第66号
第280条 第5項
平11厚令39
第1条の2 第5項</t>
    <phoneticPr fontId="5"/>
  </si>
  <si>
    <t>平12老企43
第2の1
平11厚令46
第5条 第2項</t>
    <phoneticPr fontId="5"/>
  </si>
  <si>
    <t>平12老企43
第2の3</t>
    <phoneticPr fontId="5"/>
  </si>
  <si>
    <t>平11厚令46
第11条 第4項 8号イ</t>
    <phoneticPr fontId="5"/>
  </si>
  <si>
    <t>平11厚令46
第11条 第4項 8号ロ</t>
    <phoneticPr fontId="5"/>
  </si>
  <si>
    <t>平12老発214
第2の1の(9)</t>
    <phoneticPr fontId="5"/>
  </si>
  <si>
    <t>平12老発214
第2の1の(4)</t>
    <phoneticPr fontId="5"/>
  </si>
  <si>
    <t>平12老発214
第2の1の(10)</t>
    <phoneticPr fontId="5"/>
  </si>
  <si>
    <t>平11厚令46
第11条 第5項</t>
    <phoneticPr fontId="5"/>
  </si>
  <si>
    <t>　ただし、次の各項のいずれにも該当する建物に設けられる場合は、この限りではありません。</t>
    <phoneticPr fontId="5"/>
  </si>
  <si>
    <t>平11厚令46
第11条 第6項 1号</t>
    <phoneticPr fontId="5"/>
  </si>
  <si>
    <t>平12老企43
第3の2</t>
    <phoneticPr fontId="5"/>
  </si>
  <si>
    <t>平11厚令46
第11条 第6項 2号</t>
    <phoneticPr fontId="5"/>
  </si>
  <si>
    <t>平11厚令46
第11条 第6項 3号</t>
    <phoneticPr fontId="5"/>
  </si>
  <si>
    <t>平11厚令46
第11条 第6項 4号</t>
    <phoneticPr fontId="5"/>
  </si>
  <si>
    <t>平11厚令46
第11条 第6項 5号</t>
    <phoneticPr fontId="5"/>
  </si>
  <si>
    <t>平11厚令46
第11条 第1項
平11厚令39
第3条 第1項 第9号</t>
    <phoneticPr fontId="5"/>
  </si>
  <si>
    <t>(1) 
　特別な
　居室</t>
    <phoneticPr fontId="5"/>
  </si>
  <si>
    <t>平12老発214
第1の6の(1)</t>
    <phoneticPr fontId="5"/>
  </si>
  <si>
    <t>(3) 他施設
     の利用</t>
    <phoneticPr fontId="5"/>
  </si>
  <si>
    <t>平12老発214
第2の1の(3)</t>
    <phoneticPr fontId="5"/>
  </si>
  <si>
    <t>平11厚令39
第4条 第1項
平12老企43
第4の1</t>
    <phoneticPr fontId="5"/>
  </si>
  <si>
    <t>平12老企43
第4の1</t>
    <phoneticPr fontId="5"/>
  </si>
  <si>
    <t>１ 介護保険等関連情報の活用とＰＤＣＡサイクルの推進について</t>
    <phoneticPr fontId="5"/>
  </si>
  <si>
    <t>３ 提供
    拒否の
    禁止</t>
    <phoneticPr fontId="5"/>
  </si>
  <si>
    <t>平12老企43
第4の3</t>
    <phoneticPr fontId="5"/>
  </si>
  <si>
    <t>４ サービ
   ス提供
   困難時
   の対応</t>
    <phoneticPr fontId="5"/>
  </si>
  <si>
    <t>５ 受給資
    格等の
    確認</t>
    <phoneticPr fontId="5"/>
  </si>
  <si>
    <t>条例第66号
第284条
平11厚令39
第4条の2</t>
    <phoneticPr fontId="5"/>
  </si>
  <si>
    <t>社会福祉法
第77条 第1項</t>
    <phoneticPr fontId="5"/>
  </si>
  <si>
    <t>条例第66号
第283条
平11厚令39
第4条 第1項
条例第65号 
第76条
平12老企43
第4の2
社会福祉法
第76条</t>
    <phoneticPr fontId="5"/>
  </si>
  <si>
    <t>条例第66号
第286条 第2項
平11厚令39
第5条 第2項</t>
    <phoneticPr fontId="5"/>
  </si>
  <si>
    <t>６ 要介護
    認定の
    申請に
    係る
    援助</t>
    <phoneticPr fontId="5"/>
  </si>
  <si>
    <t>２ 内容
    及び
    手続き
    の説明
    及び
    同意</t>
    <phoneticPr fontId="5"/>
  </si>
  <si>
    <t>第４ 運営
   に関す
   る基準</t>
    <phoneticPr fontId="5"/>
  </si>
  <si>
    <t>３ 設備等
　 の留意
　 事項</t>
    <phoneticPr fontId="5"/>
  </si>
  <si>
    <t>(13)
　 構造
　 及び
　 消火
　 設備等</t>
    <phoneticPr fontId="5"/>
  </si>
  <si>
    <t>(12)
　 その他
　 の設備
　 の基準
　 等</t>
    <phoneticPr fontId="5"/>
  </si>
  <si>
    <t>(11) 
　 構造等</t>
    <phoneticPr fontId="5"/>
  </si>
  <si>
    <t>(9) 介護
　 職員室</t>
    <phoneticPr fontId="5"/>
  </si>
  <si>
    <t>(3) 食堂
　  及び
　  機能
　  訓練室</t>
    <phoneticPr fontId="5"/>
  </si>
  <si>
    <t>第３
　 設備に
　 関する
　 基準</t>
    <phoneticPr fontId="5"/>
  </si>
  <si>
    <t>９ 夜勤
　 職員の
　 基準</t>
    <phoneticPr fontId="5"/>
  </si>
  <si>
    <t>７  入所者
     数の
     扱い</t>
    <phoneticPr fontId="5"/>
  </si>
  <si>
    <t>５ 機能
    訓練
    指導員</t>
    <phoneticPr fontId="5"/>
  </si>
  <si>
    <t>６ 介護
    支援
    専門員</t>
    <phoneticPr fontId="5"/>
  </si>
  <si>
    <t>４ 栄養士
    又は
    管理
    栄養士</t>
    <rPh sb="17" eb="19">
      <t>カンリ</t>
    </rPh>
    <rPh sb="24" eb="27">
      <t>エイヨウシ</t>
    </rPh>
    <phoneticPr fontId="5"/>
  </si>
  <si>
    <t>1  基準
    省令
    の性格</t>
    <phoneticPr fontId="5"/>
  </si>
  <si>
    <t>第１
  基本方針</t>
    <phoneticPr fontId="5"/>
  </si>
  <si>
    <t>(入所検討
 委員会)</t>
    <phoneticPr fontId="5"/>
  </si>
  <si>
    <t>管理栄養士</t>
    <rPh sb="0" eb="2">
      <t>カンリ</t>
    </rPh>
    <rPh sb="2" eb="5">
      <t>エイヨウシ</t>
    </rPh>
    <phoneticPr fontId="5"/>
  </si>
  <si>
    <t>栄養士</t>
    <phoneticPr fontId="5"/>
  </si>
  <si>
    <t>事務職員</t>
    <rPh sb="0" eb="2">
      <t>ジム</t>
    </rPh>
    <rPh sb="2" eb="4">
      <t>ショクイン</t>
    </rPh>
    <phoneticPr fontId="5"/>
  </si>
  <si>
    <t>埼玉県
特別養護老人ホーム
優先入所指針（H29.4.1改正）</t>
    <phoneticPr fontId="5"/>
  </si>
  <si>
    <t>条例第66号
第288条 第3項
平11厚令39
第7条 第3項</t>
    <phoneticPr fontId="5"/>
  </si>
  <si>
    <t>条例第66号
第288条 第4項
平11厚令39
第7条 第4項</t>
    <phoneticPr fontId="5"/>
  </si>
  <si>
    <t>条例第66号
第288条 第5項
平11厚令39
第7条 第5項</t>
    <phoneticPr fontId="5"/>
  </si>
  <si>
    <t>条例第66号
第288条 第6項
平11厚令39
第7条 第6項</t>
    <phoneticPr fontId="5"/>
  </si>
  <si>
    <t>条例第66号
第288条 第7項
平11厚令39
第7条 第7項</t>
    <phoneticPr fontId="5"/>
  </si>
  <si>
    <t>８ サービ
    ス提供
    の記録</t>
    <phoneticPr fontId="5"/>
  </si>
  <si>
    <t>条例第66号
第289条 第1項
平11厚令39
第8条 第1項</t>
    <phoneticPr fontId="5"/>
  </si>
  <si>
    <t>条例第66号
第289条 第2項
平11厚令39
第8条 第2項</t>
    <phoneticPr fontId="5"/>
  </si>
  <si>
    <r>
      <t xml:space="preserve"> 記録すべき事項
　サービスの提供日、提供した具体的なサービスの内容、</t>
    </r>
    <r>
      <rPr>
        <u/>
        <sz val="16"/>
        <color theme="1"/>
        <rFont val="游ゴシック Medium"/>
        <family val="3"/>
        <charset val="128"/>
      </rPr>
      <t>入所者の心身の状況</t>
    </r>
    <r>
      <rPr>
        <sz val="16"/>
        <color theme="1"/>
        <rFont val="游ゴシック Medium"/>
        <family val="3"/>
        <charset val="128"/>
      </rPr>
      <t>、
　その他必要な事項</t>
    </r>
    <phoneticPr fontId="5"/>
  </si>
  <si>
    <t>注）</t>
    <rPh sb="0" eb="1">
      <t>チュウ</t>
    </rPh>
    <phoneticPr fontId="5"/>
  </si>
  <si>
    <t>　加算等の算定根拠となる記録については5年間保存して下さい。</t>
    <phoneticPr fontId="5"/>
  </si>
  <si>
    <t>９ 利用料
    等の
    受領</t>
    <phoneticPr fontId="5"/>
  </si>
  <si>
    <t>　法定代理受領サービスとして提供される指定施設サービスについての入所者負担として法48条第２項に規定する厚生労働大臣が定める基準により算定した費用(食事の提供に要する費用、居住に要する費用その他の日常生活に要する費用として厚生労働省令で定める費用を除いて算定)の額を除いた額の１、２又は３割（法第50条又は法第69条の規定の適用により保険給付の率が異なる場合については、それに応じた割合）の支払いを受けていますか。</t>
    <phoneticPr fontId="5"/>
  </si>
  <si>
    <t>条例第66号
第290条 第1項
平11厚令39
第9条 第1項</t>
    <phoneticPr fontId="5"/>
  </si>
  <si>
    <t>条例第66号
第290条 第2項
平11厚令39
第9条 第2項</t>
    <phoneticPr fontId="5"/>
  </si>
  <si>
    <t>条例第66号
第290条 第3項
平11厚令39
第9条 第3項
埼玉県告示
第1746号、
1747号準用
平成17厚告 419</t>
    <phoneticPr fontId="5"/>
  </si>
  <si>
    <t>（食費や
　その他
　の日常
　生活費
　の注意
　点）</t>
    <phoneticPr fontId="5"/>
  </si>
  <si>
    <t>※　特別養護老人ホームにおける介護報酬で評価される費用については、食事、入
　　浴、排せつ等の介護に関する費用です。このため、介護報酬で評価されない費
　　用については、施設が一律に用意して提供している場合は「日用品費」として、
　　施設が入所者と個別に契約することにより「その他の日常生活費」として、実
　　費相当額を請求することを妨げるものではありません。
　　入所者から徴収することができる「日用品費」、「その他の日常生活費」につ
　　いては、介護報酬で評価されていない費用のうち、施設が提供されるものにつ
　　いて算定できるものと考えられます。</t>
    <phoneticPr fontId="5"/>
  </si>
  <si>
    <t>　ア 食事の提供に要する費用
　イ 居住に要する費用
　ウ 知事が定める基準に基づき入所者が選定する特別な居室の提供を行ったことに
　　伴い必要となる費用
　エ 知事が定める基準に基づき入所者が選定する特別な食事の提供を行ったことに
　　伴い必要となる費用
　オ 理美容代
　カ 上記アからオに掲げるもののほか、指定施設サービスにおいて提供される便宜
　　のうち、日常生活においても通常必要となるものに係る費用であって、その入
　　所者に負担させることが適当と認められるもの（以下「その他の日常生活費」
　　という。）</t>
    <phoneticPr fontId="5"/>
  </si>
  <si>
    <t>（注）特別養護老人ホームは、利用者の住まいが施設内に移ったものです。
　　　居宅で介護保険のサービスとして受けられたヘルパー等のサービス内容は、
　　　基本的に施設職員が行うことになると考えると整理しやすくなります。</t>
    <phoneticPr fontId="5"/>
  </si>
  <si>
    <t>条例第66号
第290条 第3項
第297条第2項
平11厚令39
第9条 第3項
第16条 第2項</t>
    <phoneticPr fontId="5"/>
  </si>
  <si>
    <t>平12老企43
第4の15(4)
平12老企54
H17Q&amp;A
追補版 問15
平11厚令39
第9条第4項
平12老企43
第4の8の(3)</t>
    <phoneticPr fontId="5"/>
  </si>
  <si>
    <t>平12老企54
別紙(6)の①</t>
    <phoneticPr fontId="5"/>
  </si>
  <si>
    <t>平12老企54
別紙(6)の②</t>
    <phoneticPr fontId="5"/>
  </si>
  <si>
    <t>平12老企54
別紙(6)の④
平12老振25</t>
    <phoneticPr fontId="5"/>
  </si>
  <si>
    <t>条例第66号
第290条 第5項
平11厚令39
第9条 第5項</t>
    <phoneticPr fontId="5"/>
  </si>
  <si>
    <t>条例第66号
第305条 第4号</t>
    <phoneticPr fontId="5"/>
  </si>
  <si>
    <t>平11厚令39
第23条 第4号
法第48条 第7項</t>
    <phoneticPr fontId="5"/>
  </si>
  <si>
    <t>消費税法 第6条
消費税法施行令
第14条の2</t>
    <phoneticPr fontId="5"/>
  </si>
  <si>
    <t>ア　責任者及び補助者が選定され、印鑑と通帳が別々に保管されていること。
イ　適切な管理が行われていることの確認が複数の者により常に行える体制で出
　納事務が行われていること。
ウ　入所者等との保管依頼書(契約書)、個人別出納台帳等、必要な書類を備えて
　いること。
エ　出納経理状況を定期的に入所者の家族に報告し、その確認を得ていること。</t>
    <phoneticPr fontId="5"/>
  </si>
  <si>
    <t>10 居住費
　 及び
　 食費</t>
    <phoneticPr fontId="5"/>
  </si>
  <si>
    <t>条例第66号
第291条
平11厚令39
第10条</t>
    <phoneticPr fontId="5"/>
  </si>
  <si>
    <t>12 指定施
　施設サ
　ービス
　の取扱
　方針</t>
    <rPh sb="5" eb="6">
      <t>シ</t>
    </rPh>
    <rPh sb="19" eb="21">
      <t>トリアツカ</t>
    </rPh>
    <phoneticPr fontId="5"/>
  </si>
  <si>
    <t>条例第66号
第292条
平11厚令39
第11条 第1項</t>
    <phoneticPr fontId="5"/>
  </si>
  <si>
    <t>　指定施設サービスは、施設サービス計画に基づき、漫然かつ画一的なものとならないよう配慮して行っていますか。</t>
    <phoneticPr fontId="5"/>
  </si>
  <si>
    <t>条例第66号
第292条
平11厚令39
第11条 第2項</t>
    <phoneticPr fontId="5"/>
  </si>
  <si>
    <t>条例第66号
第292条
平11厚令39
第11条 第3項</t>
    <phoneticPr fontId="5"/>
  </si>
  <si>
    <t>(2) 勤務
　  延時間
　  数</t>
    <phoneticPr fontId="5"/>
  </si>
  <si>
    <t>(4) 　専ら
  従事する</t>
    <phoneticPr fontId="5"/>
  </si>
  <si>
    <t>(1) 看護職
　員の数</t>
    <phoneticPr fontId="5"/>
  </si>
  <si>
    <t>(2) 看護職
　員の勤務
　形態</t>
    <phoneticPr fontId="5"/>
  </si>
  <si>
    <t>(3)外国人
　技能実習
　生の受入
　について</t>
    <phoneticPr fontId="5"/>
  </si>
  <si>
    <t>13 身体
　 拘束の
　 禁止等</t>
    <phoneticPr fontId="5"/>
  </si>
  <si>
    <t>条例第66号
第292条
平11厚令39
第11条 第4項</t>
    <phoneticPr fontId="5"/>
  </si>
  <si>
    <t>人　数</t>
    <rPh sb="0" eb="1">
      <t>ヒト</t>
    </rPh>
    <rPh sb="2" eb="3">
      <t>スウ</t>
    </rPh>
    <phoneticPr fontId="5"/>
  </si>
  <si>
    <t>平13老発155
身体拘束ゼロへの
手引き</t>
    <phoneticPr fontId="5"/>
  </si>
  <si>
    <t>⑤</t>
    <phoneticPr fontId="5"/>
  </si>
  <si>
    <t>　管理者(施設長)は、必ず(又はほぼ毎回)委員会に出席していますか。</t>
    <phoneticPr fontId="5"/>
  </si>
  <si>
    <t>⑥</t>
    <phoneticPr fontId="5"/>
  </si>
  <si>
    <t>平11厚令39
第11条 第6項 第1号</t>
    <phoneticPr fontId="5"/>
  </si>
  <si>
    <t>平11厚令39
第11条 第6項 第2号</t>
    <phoneticPr fontId="5"/>
  </si>
  <si>
    <t>平11厚令39
第11条 第6項 第3号</t>
    <phoneticPr fontId="5"/>
  </si>
  <si>
    <t>平13老発155
の3</t>
    <phoneticPr fontId="5"/>
  </si>
  <si>
    <t>構成メンバー</t>
  </si>
  <si>
    <t>名　　称</t>
    <phoneticPr fontId="5"/>
  </si>
  <si>
    <t>開 催 頻 度</t>
    <phoneticPr fontId="5"/>
  </si>
  <si>
    <t>開催ルール：</t>
    <rPh sb="0" eb="2">
      <t>カイサイ</t>
    </rPh>
    <phoneticPr fontId="5"/>
  </si>
  <si>
    <t>前年度開催回数</t>
    <rPh sb="0" eb="3">
      <t>ゼンネンド</t>
    </rPh>
    <rPh sb="3" eb="5">
      <t>カイサイ</t>
    </rPh>
    <rPh sb="5" eb="7">
      <t>カイスウ</t>
    </rPh>
    <phoneticPr fontId="5"/>
  </si>
  <si>
    <t>（該当者に〇を選択してください）</t>
    <rPh sb="1" eb="4">
      <t>ガイトウシャ</t>
    </rPh>
    <rPh sb="7" eb="9">
      <t>センタク</t>
    </rPh>
    <phoneticPr fontId="5"/>
  </si>
  <si>
    <t>医師</t>
    <rPh sb="0" eb="2">
      <t>イシ</t>
    </rPh>
    <phoneticPr fontId="5"/>
  </si>
  <si>
    <t>　　施設内の職員研修の実施回数　(前年度)</t>
    <phoneticPr fontId="5"/>
  </si>
  <si>
    <t>　介護職員等への周知・徹底等が要件とされているのは、身体的拘束等の適正化について、施設全体で情報共有し、今後の再発防止につなげるためのものであり、決して従業者の懲罰を目的としたものではないことに留意してください。</t>
    <phoneticPr fontId="5"/>
  </si>
  <si>
    <t>　身体的拘束等について報告するための様式を整備すること。</t>
    <phoneticPr fontId="5"/>
  </si>
  <si>
    <t>　報告された事例及び分析結果を従業者に周知徹底すること。</t>
    <phoneticPr fontId="5"/>
  </si>
  <si>
    <t>　適正化策を講じた後に、その効果について評価すること。</t>
    <phoneticPr fontId="5"/>
  </si>
  <si>
    <t>【身体的拘束等の適正化のための指針について】</t>
    <phoneticPr fontId="5"/>
  </si>
  <si>
    <t>「身体的拘束等の適正化のための指針」に盛り込むべき内容</t>
    <phoneticPr fontId="5"/>
  </si>
  <si>
    <t>⑦</t>
    <phoneticPr fontId="5"/>
  </si>
  <si>
    <t>　施設における身体的拘束等の適正化に関する基本的考え方</t>
    <phoneticPr fontId="5"/>
  </si>
  <si>
    <t>　身体的拘束適正化検討委員会その他施設内の組織に関する事項</t>
    <phoneticPr fontId="5"/>
  </si>
  <si>
    <t>　身体的拘束等の適正化のための職員研修に関する基本方針</t>
    <phoneticPr fontId="5"/>
  </si>
  <si>
    <t>　施設内で発生した身体的拘束等の報告方法等のための方策に関する基本方針</t>
    <phoneticPr fontId="5"/>
  </si>
  <si>
    <t>　身体的拘束等の発生時の対応に関する基本方針</t>
    <phoneticPr fontId="5"/>
  </si>
  <si>
    <t>　入所者等に対する当該指針の閲覧に関する基本方針</t>
    <phoneticPr fontId="5"/>
  </si>
  <si>
    <t>　その他身体的拘束等の適正化の推進のために必要な基本方針</t>
    <phoneticPr fontId="5"/>
  </si>
  <si>
    <t>【身体的拘束等の適正化のための従業者に対する研修について】</t>
  </si>
  <si>
    <t>　身体的拘束等の適正化のための従業者に対する研修について、次のとおり取り組んでいますか。</t>
  </si>
  <si>
    <r>
      <t>　指針に基づいた研修プログラムを作成し、定期的な教育</t>
    </r>
    <r>
      <rPr>
        <u/>
        <sz val="14"/>
        <color theme="1"/>
        <rFont val="游ゴシック Medium"/>
        <family val="3"/>
        <charset val="128"/>
      </rPr>
      <t>（年２回以上）</t>
    </r>
    <r>
      <rPr>
        <sz val="14"/>
        <color theme="1"/>
        <rFont val="游ゴシック Medium"/>
        <family val="3"/>
        <charset val="128"/>
      </rPr>
      <t>を開催すること。</t>
    </r>
    <phoneticPr fontId="5"/>
  </si>
  <si>
    <r>
      <t>　</t>
    </r>
    <r>
      <rPr>
        <u/>
        <sz val="14"/>
        <color theme="1"/>
        <rFont val="游ゴシック Medium"/>
        <family val="3"/>
        <charset val="128"/>
      </rPr>
      <t>新規採用時には必ず身体的拘束等の適正化の研修を実施すること。</t>
    </r>
    <phoneticPr fontId="5"/>
  </si>
  <si>
    <t>　研修の実施内容については必ず記録すること。</t>
    <phoneticPr fontId="5"/>
  </si>
  <si>
    <t>条例第66号
第292条
平11厚令39
第11条第5項</t>
    <phoneticPr fontId="5"/>
  </si>
  <si>
    <t>平11厚令39
第22条の2 第5号</t>
    <phoneticPr fontId="5"/>
  </si>
  <si>
    <t>　なお、「身体拘束ゼロへの手引き」に例示されている「緊急やむを得ない身体拘束に関する説明書」などを参考にして、文書により家族等にわかりやすく説明し、原則として拘束開始時かそれ以前に同意を得ていますか。</t>
    <phoneticPr fontId="5"/>
  </si>
  <si>
    <t>平13老発155
の6の(1)(2)</t>
    <phoneticPr fontId="5"/>
  </si>
  <si>
    <t>　上記の説明書について、次の点について適切に取り扱い、作成及び同意を得ていますか。</t>
    <phoneticPr fontId="5"/>
  </si>
  <si>
    <t>身体拘束ゼロへの
手引き</t>
    <phoneticPr fontId="5"/>
  </si>
  <si>
    <t>　拘束の三要件の１つのみに○がついていないか。</t>
    <phoneticPr fontId="5"/>
  </si>
  <si>
    <t>　拘束期間の「解除予定日」が空欄になっていないか。</t>
    <phoneticPr fontId="5"/>
  </si>
  <si>
    <t>（注意）</t>
    <phoneticPr fontId="5"/>
  </si>
  <si>
    <t>平13老発155
の6の(2)</t>
    <phoneticPr fontId="5"/>
  </si>
  <si>
    <t>14 高齢者
　 虐待の
　 防止</t>
    <phoneticPr fontId="5"/>
  </si>
  <si>
    <t>　事業所の従業員は高齢者虐待を発見しやすい立場にあることを自覚し、高齢者虐待の早期発見に努めていますか。</t>
    <phoneticPr fontId="5"/>
  </si>
  <si>
    <t>　高齢者虐待の防止について、従業者への研修の実施、サービスの提供を受ける利用者及びその家族からの苦情の処理の体制の整備等、虐待の防止のための措置を講じていますか。</t>
    <phoneticPr fontId="5"/>
  </si>
  <si>
    <t>　高齢者虐待を受けたと思われる入居者を発見した場合は、速やかに、市町村に通報していますか。</t>
    <phoneticPr fontId="5"/>
  </si>
  <si>
    <t>高齢者虐待防止法
第5条</t>
    <phoneticPr fontId="5"/>
  </si>
  <si>
    <t>高齢者虐待防止法
第20条</t>
    <phoneticPr fontId="5"/>
  </si>
  <si>
    <t>高齢者虐待防止法
第21条</t>
    <phoneticPr fontId="5"/>
  </si>
  <si>
    <t>（高齢者虐待に該当する行為）</t>
  </si>
  <si>
    <t>ア</t>
    <phoneticPr fontId="5"/>
  </si>
  <si>
    <t>イ</t>
    <phoneticPr fontId="5"/>
  </si>
  <si>
    <t>ウ</t>
    <phoneticPr fontId="5"/>
  </si>
  <si>
    <t>エ</t>
    <phoneticPr fontId="5"/>
  </si>
  <si>
    <t>オ</t>
    <phoneticPr fontId="5"/>
  </si>
  <si>
    <t>　利用者の身体に外傷が生じ、又は生じるおそれのある暴行を加えること。</t>
    <phoneticPr fontId="5"/>
  </si>
  <si>
    <t>　利用者を衰弱させるような著しい減食又は長時間の放置その他の利用者を養護すべき職務上の義務を著しく怠ること。</t>
    <phoneticPr fontId="5"/>
  </si>
  <si>
    <t>　利用者に対する著しい暴言又は著しく拒絶的な対応その他の利用者に著しい心理的外傷を与える言動を行うこと。</t>
    <phoneticPr fontId="5"/>
  </si>
  <si>
    <t>　利用者にわいせつな行為をすること又は利用者をしてわいせつな行為をさせること。</t>
    <phoneticPr fontId="5"/>
  </si>
  <si>
    <t>　利用者の財産を不当に処分することその他当該利用者から不当に財産上の利益を得ること。</t>
    <phoneticPr fontId="5"/>
  </si>
  <si>
    <t>≪参照≫</t>
    <phoneticPr fontId="5"/>
  </si>
  <si>
    <t>・「埼玉県虐待禁止条例」（平成２９年埼玉県条例第２６号）</t>
    <phoneticPr fontId="5"/>
  </si>
  <si>
    <t>　→虐待の早期発見、施設設置者による職員に対する虐待防止等研修の実施</t>
    <phoneticPr fontId="5"/>
  </si>
  <si>
    <t xml:space="preserve">条例第66号
第317条の2
平11厚令39
第35条の2 </t>
    <phoneticPr fontId="5"/>
  </si>
  <si>
    <t>　虐待の防止のための対策を検討する委員会（虐待防止検討委員会）（テレビ電話装置等を活用して行うことができるものとする。）を定期的に開催していますか。</t>
    <phoneticPr fontId="5"/>
  </si>
  <si>
    <t>平11厚令39
第35条の2
第1項 第1号
平12老企43
第4の38①</t>
    <phoneticPr fontId="5"/>
  </si>
  <si>
    <t>　施設外の虐待防止の専門家を委員として積極的に活用することが望ましい。</t>
    <phoneticPr fontId="5"/>
  </si>
  <si>
    <t>　当該委員会は原則として運営委員会など他の委員会と独立して設置・運営することが必要ですが、関係する職種、取り扱う事項が相互に関係が深いと認められる他の会議体を設置している場合、これと一体的に設置・運営することも差し支えありません。また、施設に実施が求められるものですが、他のサービス事業者との連携等により行うことも差し支えありません。</t>
    <phoneticPr fontId="5"/>
  </si>
  <si>
    <t>　テレビ電話装置を活用して行う際は、個人情報検討委員会・厚生労働省「医療・介護関係事業者における個人情報の適切な取扱いのためのガイダンス」、厚生労働省「医療情報システムの安全管理に関するガイドライン」等を遵守してください。</t>
    <phoneticPr fontId="5"/>
  </si>
  <si>
    <t>「虐待防止検討委員会」での、具体的な検討事項</t>
  </si>
  <si>
    <t>ア</t>
    <phoneticPr fontId="5"/>
  </si>
  <si>
    <t>イ</t>
    <phoneticPr fontId="5"/>
  </si>
  <si>
    <t>ウ</t>
    <phoneticPr fontId="5"/>
  </si>
  <si>
    <t>エ</t>
    <phoneticPr fontId="5"/>
  </si>
  <si>
    <t>オ</t>
    <phoneticPr fontId="5"/>
  </si>
  <si>
    <t>カ</t>
    <phoneticPr fontId="5"/>
  </si>
  <si>
    <t>キ</t>
    <phoneticPr fontId="5"/>
  </si>
  <si>
    <t>　虐待防止検討委員会その他施設内の組織に関すること。</t>
    <phoneticPr fontId="5"/>
  </si>
  <si>
    <t>　虐待の防止のための指針の整備に関すること。</t>
    <phoneticPr fontId="5"/>
  </si>
  <si>
    <t>　虐待の防止のための職員研修の内容に関すること。</t>
    <phoneticPr fontId="5"/>
  </si>
  <si>
    <t>　虐待等について、職員が相談・報告できる体制整備に関すること。</t>
    <phoneticPr fontId="5"/>
  </si>
  <si>
    <t>　職員が虐待等を把握した場合に、市町村への通報が迅速かつ適切に行われるための方法に関すること。</t>
    <phoneticPr fontId="5"/>
  </si>
  <si>
    <t>　虐待等が発生した場合、その発生原因等の分析から得られる再発の確実な防止策に関すること。</t>
    <phoneticPr fontId="5"/>
  </si>
  <si>
    <t>　前号の再発の防止策を講じた際に、その効果についての評価に関すること。</t>
    <phoneticPr fontId="5"/>
  </si>
  <si>
    <t>②</t>
    <phoneticPr fontId="5"/>
  </si>
  <si>
    <t>③</t>
    <phoneticPr fontId="5"/>
  </si>
  <si>
    <t>　①の結果について、職員に周知徹底していますか。</t>
    <phoneticPr fontId="5"/>
  </si>
  <si>
    <t>　虐待の防止のための指針を整備していますか。</t>
    <phoneticPr fontId="5"/>
  </si>
  <si>
    <t>条例第66号
第317条の2
平11厚令39
第35条の2</t>
    <phoneticPr fontId="5"/>
  </si>
  <si>
    <t>第1項第2号
平12老企43
第4の38②</t>
    <phoneticPr fontId="5"/>
  </si>
  <si>
    <t>ク</t>
    <phoneticPr fontId="5"/>
  </si>
  <si>
    <t>ケ</t>
    <phoneticPr fontId="5"/>
  </si>
  <si>
    <t>　施設における虐待の防止に関する基本的考え方</t>
    <phoneticPr fontId="5"/>
  </si>
  <si>
    <t>　虐待防止検討委員会その他施設内の組織に関する事項</t>
    <phoneticPr fontId="5"/>
  </si>
  <si>
    <t>　虐待の防止のための職員研修に関する基本方針</t>
    <phoneticPr fontId="5"/>
  </si>
  <si>
    <t>　虐待等が発生した場合の対応方法に関する基本方針</t>
    <phoneticPr fontId="5"/>
  </si>
  <si>
    <t>　虐待等が発生した場合の相談・報告体制に関する事項</t>
    <phoneticPr fontId="5"/>
  </si>
  <si>
    <t>　成年後見制度の利用支援に関する事項</t>
    <phoneticPr fontId="5"/>
  </si>
  <si>
    <t>　虐待等に係る苦情解決方法に関する事項</t>
    <phoneticPr fontId="5"/>
  </si>
  <si>
    <t>　入所者等に対する当該指針の閲覧に関する事項</t>
    <phoneticPr fontId="5"/>
  </si>
  <si>
    <t>　その他虐待の防止の推進のために必要な事項</t>
    <phoneticPr fontId="5"/>
  </si>
  <si>
    <t>④</t>
    <phoneticPr fontId="5"/>
  </si>
  <si>
    <t>⑤</t>
    <phoneticPr fontId="5"/>
  </si>
  <si>
    <t>　職員に対し、虐待の防止のための研修を定期的（年２回以上）に実施し、記録していますか。</t>
    <phoneticPr fontId="5"/>
  </si>
  <si>
    <t>　虐待を防止するための体制として、専任の担当者を置いていますか。
（当該担当者としては、虐待防止検討委員会の責任者と同一の従業者が務めることが望ましいです。）</t>
    <phoneticPr fontId="5"/>
  </si>
  <si>
    <t>　施設では、自らその提供する指定施設サービスの質の評価を行い、常にその改善を図っていますか。</t>
    <phoneticPr fontId="5"/>
  </si>
  <si>
    <t>条例第66号
第292条
平11厚令39
第11条 第7項</t>
    <phoneticPr fontId="5"/>
  </si>
  <si>
    <t>条例第66号
第317条の2
平11厚令39
第35条の2
第1項 第3号
平12老企43
第4の38③</t>
    <phoneticPr fontId="5"/>
  </si>
  <si>
    <t>平11厚令39
第35条の2
第1項 第4号
平12老企43
第4の38④</t>
    <phoneticPr fontId="5"/>
  </si>
  <si>
    <t>★</t>
    <phoneticPr fontId="5"/>
  </si>
  <si>
    <t>「いる」の施設は具体的な取組みを記載してください。</t>
    <phoneticPr fontId="5"/>
  </si>
  <si>
    <t>＜参考＞</t>
    <phoneticPr fontId="5"/>
  </si>
  <si>
    <r>
      <t>　　ISO9001（顧客満足を実現するための「管理の仕組み」を規定するマネジメント
　システムに関する国際規格）の取得予定　</t>
    </r>
    <r>
      <rPr>
        <sz val="12"/>
        <color theme="1"/>
        <rFont val="游ゴシック Medium"/>
        <family val="3"/>
        <charset val="128"/>
      </rPr>
      <t>（該当するものについて〇を選択してください。）</t>
    </r>
    <rPh sb="63" eb="65">
      <t>ガイトウ</t>
    </rPh>
    <rPh sb="75" eb="77">
      <t>センタク</t>
    </rPh>
    <phoneticPr fontId="5"/>
  </si>
  <si>
    <t>１　取得済み</t>
    <rPh sb="2" eb="4">
      <t>シュトク</t>
    </rPh>
    <rPh sb="4" eb="5">
      <t>ズ</t>
    </rPh>
    <phoneticPr fontId="5"/>
  </si>
  <si>
    <t>２　取得を検討中</t>
    <rPh sb="2" eb="4">
      <t>シュトク</t>
    </rPh>
    <rPh sb="5" eb="8">
      <t>ケントウチュウ</t>
    </rPh>
    <phoneticPr fontId="5"/>
  </si>
  <si>
    <t>３　取得予定なし</t>
    <rPh sb="2" eb="4">
      <t>シュトク</t>
    </rPh>
    <rPh sb="4" eb="6">
      <t>ヨテイ</t>
    </rPh>
    <phoneticPr fontId="5"/>
  </si>
  <si>
    <t>〇</t>
    <phoneticPr fontId="5"/>
  </si>
  <si>
    <t>年</t>
    <rPh sb="0" eb="1">
      <t>ネン</t>
    </rPh>
    <phoneticPr fontId="5"/>
  </si>
  <si>
    <t>月</t>
    <rPh sb="0" eb="1">
      <t>ガツ</t>
    </rPh>
    <phoneticPr fontId="5"/>
  </si>
  <si>
    <t>日</t>
    <rPh sb="0" eb="1">
      <t>ニチ</t>
    </rPh>
    <phoneticPr fontId="5"/>
  </si>
  <si>
    <t>平成・令和</t>
  </si>
  <si>
    <t>（どちらかを選択）</t>
    <rPh sb="6" eb="8">
      <t>センタク</t>
    </rPh>
    <phoneticPr fontId="5"/>
  </si>
  <si>
    <t>（年月日を選択してください。）</t>
    <rPh sb="1" eb="4">
      <t>ネンガッピ</t>
    </rPh>
    <rPh sb="5" eb="7">
      <t>センタク</t>
    </rPh>
    <phoneticPr fontId="5"/>
  </si>
  <si>
    <t>　　埼玉県福祉サービス第三者評価の実施状況</t>
    <phoneticPr fontId="5"/>
  </si>
  <si>
    <t>１　実施済み</t>
    <rPh sb="2" eb="4">
      <t>ジッシ</t>
    </rPh>
    <rPh sb="4" eb="5">
      <t>ズ</t>
    </rPh>
    <phoneticPr fontId="5"/>
  </si>
  <si>
    <t>２　実施を検討中</t>
    <rPh sb="2" eb="4">
      <t>ジッシ</t>
    </rPh>
    <rPh sb="5" eb="8">
      <t>ケントウチュウ</t>
    </rPh>
    <phoneticPr fontId="5"/>
  </si>
  <si>
    <t>３　実施予定なし</t>
    <rPh sb="2" eb="4">
      <t>ジッシ</t>
    </rPh>
    <rPh sb="4" eb="6">
      <t>ヨテイ</t>
    </rPh>
    <phoneticPr fontId="5"/>
  </si>
  <si>
    <t>実施済みの場合の実施年月日</t>
    <rPh sb="0" eb="2">
      <t>ジッシ</t>
    </rPh>
    <rPh sb="2" eb="3">
      <t>ズ</t>
    </rPh>
    <rPh sb="5" eb="7">
      <t>バアイ</t>
    </rPh>
    <rPh sb="8" eb="10">
      <t>ジッシ</t>
    </rPh>
    <rPh sb="10" eb="13">
      <t>ネンガッピ</t>
    </rPh>
    <phoneticPr fontId="5"/>
  </si>
  <si>
    <t>実施した評価機関の名称</t>
    <rPh sb="0" eb="2">
      <t>ジッシ</t>
    </rPh>
    <rPh sb="4" eb="6">
      <t>ヒョウカ</t>
    </rPh>
    <rPh sb="6" eb="8">
      <t>キカン</t>
    </rPh>
    <rPh sb="9" eb="11">
      <t>メイショウ</t>
    </rPh>
    <phoneticPr fontId="5"/>
  </si>
  <si>
    <t>　（評価機関の名称を記入（入力）してください。）</t>
    <rPh sb="2" eb="4">
      <t>ヒョウカ</t>
    </rPh>
    <rPh sb="4" eb="6">
      <t>キカン</t>
    </rPh>
    <rPh sb="7" eb="9">
      <t>メイショウ</t>
    </rPh>
    <rPh sb="10" eb="12">
      <t>キニュウ</t>
    </rPh>
    <rPh sb="13" eb="15">
      <t>ニュウリョク</t>
    </rPh>
    <phoneticPr fontId="5"/>
  </si>
  <si>
    <t>取得している場合の取得年月日</t>
    <phoneticPr fontId="5"/>
  </si>
  <si>
    <t>評価の開示方法</t>
    <rPh sb="0" eb="2">
      <t>ヒョウカ</t>
    </rPh>
    <rPh sb="3" eb="5">
      <t>カイジ</t>
    </rPh>
    <rPh sb="5" eb="7">
      <t>ホウホウ</t>
    </rPh>
    <phoneticPr fontId="5"/>
  </si>
  <si>
    <t>パンフレット</t>
    <phoneticPr fontId="5"/>
  </si>
  <si>
    <t>重要事項説明書</t>
    <rPh sb="0" eb="7">
      <t>ジュウヨウジコウセツメイショ</t>
    </rPh>
    <phoneticPr fontId="5"/>
  </si>
  <si>
    <t>ホームページ</t>
    <phoneticPr fontId="5"/>
  </si>
  <si>
    <t>その他（</t>
    <rPh sb="2" eb="3">
      <t>タ</t>
    </rPh>
    <phoneticPr fontId="5"/>
  </si>
  <si>
    <t>）</t>
    <phoneticPr fontId="5"/>
  </si>
  <si>
    <t>　（具体的な開示方法を記入（入力）してください。</t>
    <rPh sb="2" eb="5">
      <t>グタイテキ</t>
    </rPh>
    <rPh sb="6" eb="8">
      <t>カイジ</t>
    </rPh>
    <rPh sb="8" eb="10">
      <t>ホウホウ</t>
    </rPh>
    <rPh sb="11" eb="13">
      <t>キニュウ</t>
    </rPh>
    <rPh sb="14" eb="16">
      <t>ニュウリョク</t>
    </rPh>
    <phoneticPr fontId="5"/>
  </si>
  <si>
    <t>★必ず計画担当介護支援専門員がチェックし記入して下さい。</t>
    <phoneticPr fontId="5"/>
  </si>
  <si>
    <t>（記入者）</t>
    <phoneticPr fontId="5"/>
  </si>
  <si>
    <t>氏名</t>
    <phoneticPr fontId="5"/>
  </si>
  <si>
    <t>（兼職の場合その職種）</t>
    <rPh sb="1" eb="3">
      <t>ケンショク</t>
    </rPh>
    <rPh sb="4" eb="6">
      <t>バアイ</t>
    </rPh>
    <rPh sb="8" eb="10">
      <t>ショクシュ</t>
    </rPh>
    <phoneticPr fontId="5"/>
  </si>
  <si>
    <t>（１）</t>
    <phoneticPr fontId="5"/>
  </si>
  <si>
    <t>　管理者は、介護支援専門員に施設サービス計画の作成に関する業務の主要な過程を担当させていますか。</t>
    <phoneticPr fontId="5"/>
  </si>
  <si>
    <t xml:space="preserve">　施設サービス計画の作成及びその実施に当たっては、いたずらにこれを入居者に強制することのないよう留意していますか。  </t>
    <phoneticPr fontId="5"/>
  </si>
  <si>
    <t>条例第66号
第293条 第1項
平11厚令39
第12条 第1項
平12老企43
第4の11</t>
    <phoneticPr fontId="5"/>
  </si>
  <si>
    <t>　施設サービス計画に関する業務を担当する介護支援専門員 (以下「計画担当介護支援専門員」という。)は、施設サービス計画の作成に当たっては、入居者の日常生活全般を支援する観点から、当該地域の住民による自発的な活動によるサービス等の利用も含めて施設サービス計画上に位置付けるよう努めていますか。</t>
    <phoneticPr fontId="5"/>
  </si>
  <si>
    <t>条例第66号
第293条 第2項
平11厚令39
第12条 第2項</t>
    <phoneticPr fontId="5"/>
  </si>
  <si>
    <t>総合的な施設サービス計画の作成</t>
    <phoneticPr fontId="5"/>
  </si>
  <si>
    <t>　施設サービス計画は、入居者の日常生活全般を支援する観点に立って作成されることが重要です。
　このため、施設サービス計画の作成又は変更に当たっては、入居者の希望や課題分析結果に基づき、介護給付等対象サービス以外の、当該地域の住民による入居者の話し相手、会食などの自発的活動によるサービス等も含めて施設サービス計画に位置付けることにより、総合的な計画となるように努めなければなりません。</t>
    <phoneticPr fontId="5"/>
  </si>
  <si>
    <t>　計画担当介護支援専門員は、施設サービス計画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していますか。</t>
    <phoneticPr fontId="5"/>
  </si>
  <si>
    <t>条例第66号
第293条 第3項
平11厚令39
第12条 第3項</t>
    <phoneticPr fontId="5"/>
  </si>
  <si>
    <t>課題分析の実施</t>
    <phoneticPr fontId="5"/>
  </si>
  <si>
    <t>平12老企43
第4の11の(3)</t>
    <phoneticPr fontId="5"/>
  </si>
  <si>
    <t>（５）</t>
    <phoneticPr fontId="5"/>
  </si>
  <si>
    <t>　計画担当介護支援専門員は、上記(4)に規定する解決すべき課題の把握(以下「アセスメント」という。)に当たっては、入居者及びその家族に面接して行っていますか。</t>
    <phoneticPr fontId="5"/>
  </si>
  <si>
    <t>条例第66号
第293条 第4項
平11厚令39
第12条 第4項</t>
    <phoneticPr fontId="5"/>
  </si>
  <si>
    <t>　アセスメントに当たっては、計画担当介護支援専門員は、面接の趣旨を入居者及びその家族に対して十分に説明し、理解を得ていますか。</t>
    <phoneticPr fontId="5"/>
  </si>
  <si>
    <t>課題分析における留意点</t>
    <phoneticPr fontId="5"/>
  </si>
  <si>
    <t>　計画担当介護支援専門員は、アセスメントに当たっては、入居者及びその家族に面接して行わなければなりません。
 　この場合において、入居者やその家族との間の信頼関係、協働関係の構築が重要であり、計画担当介護支援専門員は、面接の趣旨を入居者及びその家族に対して十分に説明し、理解を得なければなりません。
　このため、計画担当介護支援専門員は、面接技法等の研鑽に努めることが重要です。なお、家族への面接については、幅広く課題を把握する観点から、テレビ電話等の通信機器等の活用により行われるものも含みます。</t>
    <phoneticPr fontId="5"/>
  </si>
  <si>
    <t>（施設
　サービス
　計画
　原案）</t>
    <phoneticPr fontId="5"/>
  </si>
  <si>
    <t>（６）</t>
    <phoneticPr fontId="5"/>
  </si>
  <si>
    <t>　計画担当介護支援専門員は、入居者の希望、入居者についてのアセスメントの結果及び医師の治療方針に基づき、入居者の家族の希望を勘案して、入居者及びその家族の生活に対する意向、総合的な援助の方針、生活全般の解決すべき課題、指定施設サービスの目標及びその達成時期、サービスの内容、サービスを提供する上での留意事項等を記載した施設サービス計画の原案を作成していますか。</t>
    <phoneticPr fontId="5"/>
  </si>
  <si>
    <t>条例第66号
第293条 第5項
平11厚令39
第12条 第5項</t>
    <phoneticPr fontId="5"/>
  </si>
  <si>
    <t>施設サービス計画原案の作成</t>
    <phoneticPr fontId="5"/>
  </si>
  <si>
    <t>平12老企43
第4の11の(5)</t>
    <phoneticPr fontId="5"/>
  </si>
  <si>
    <t>（７）</t>
    <phoneticPr fontId="5"/>
  </si>
  <si>
    <t>条例第66号
第293条 第6項
平11厚令39
第12条 第6項</t>
    <phoneticPr fontId="5"/>
  </si>
  <si>
    <t>サービス担当者会議等による専門的意見の聴取</t>
    <phoneticPr fontId="5"/>
  </si>
  <si>
    <t>　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す。
　 なお、計画担当介護支援専門員は、入居者の状態を分析し、複数職種間で直接に意見調整を行う必要の有無について十分見極める必要があります。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5"/>
  </si>
  <si>
    <t>平12老企43
第4の11の(6)</t>
    <phoneticPr fontId="5"/>
  </si>
  <si>
    <t>　計画担当介護支援専門員は、施設サービス計画の原案の内容について、入居者又はその家族に対して説明し、文書により入居者の同意を得ていますか。</t>
    <phoneticPr fontId="5"/>
  </si>
  <si>
    <t>（８）</t>
    <phoneticPr fontId="5"/>
  </si>
  <si>
    <t>（２）</t>
    <phoneticPr fontId="5"/>
  </si>
  <si>
    <t>（３）</t>
    <phoneticPr fontId="5"/>
  </si>
  <si>
    <t>（４）</t>
    <phoneticPr fontId="5"/>
  </si>
  <si>
    <t>注１：</t>
    <rPh sb="0" eb="1">
      <t>チュウ</t>
    </rPh>
    <phoneticPr fontId="5"/>
  </si>
  <si>
    <t>（９）</t>
    <phoneticPr fontId="5"/>
  </si>
  <si>
    <t>（10）</t>
    <phoneticPr fontId="5"/>
  </si>
  <si>
    <t>（11）</t>
    <phoneticPr fontId="5"/>
  </si>
  <si>
    <t>　　このため、拘束を開始する際、電話等で家族等に連絡が取れない場合は、連絡を試みた旨に
　ついて、説明書上等に記録するようにしてください。</t>
    <phoneticPr fontId="5"/>
  </si>
  <si>
    <t>　介護職員その他の従業者は、身体的拘束等の発生ごとにその状況、背景等を記録するとと
もに、①の様式に従い、身体的拘束等について報告すること。</t>
    <phoneticPr fontId="5"/>
  </si>
  <si>
    <t>　事例の分析に当たっては、身体的拘束等の発生時の状況等を分析し、身体的拘束等の発生
原因、結果等を取りまとめ、当該事例の適正性と適正化策を検討すること。</t>
    <phoneticPr fontId="5"/>
  </si>
  <si>
    <t>計画原案の説明及び同意</t>
    <phoneticPr fontId="5"/>
  </si>
  <si>
    <t>　計画担当介護支援専門員は、施設サービス計画を作成した際には、当該施設サービス計画を入居者に交付していますか。</t>
    <rPh sb="1" eb="3">
      <t>ケイカク</t>
    </rPh>
    <phoneticPr fontId="5"/>
  </si>
  <si>
    <t>条例第66号
第293条 第8項
平11厚令39
第12条 第8項</t>
    <phoneticPr fontId="5"/>
  </si>
  <si>
    <t>施設サービス計画の交付</t>
    <phoneticPr fontId="5"/>
  </si>
  <si>
    <t>平12老企43
第4の11の(8)</t>
    <phoneticPr fontId="5"/>
  </si>
  <si>
    <t>　計画担当介護支援専門員は、施設サービス計画の作成後、施設サービス計画の実施状況の把握(入居者についての継続的なアセスメントを含む。以下「モニタリング」という。) を行い、必要に応じて施設サービス計画の変更を行っていますか。</t>
    <phoneticPr fontId="5"/>
  </si>
  <si>
    <t>条例第66号
第293条 第9項
平11老企39
第12条 第9項</t>
    <phoneticPr fontId="5"/>
  </si>
  <si>
    <t>施設サービス計画の実施状況等の把握及び評価等</t>
    <phoneticPr fontId="5"/>
  </si>
  <si>
    <t>平12老企43
第4の11の(9)</t>
    <phoneticPr fontId="5"/>
  </si>
  <si>
    <t>条例第66号
第293条 第10項
平11厚令39
第12条 第10項</t>
    <phoneticPr fontId="5"/>
  </si>
  <si>
    <t>ア</t>
    <phoneticPr fontId="5"/>
  </si>
  <si>
    <t>イ</t>
    <phoneticPr fontId="5"/>
  </si>
  <si>
    <t>　定期的に入居者に面接していますか。</t>
    <phoneticPr fontId="5"/>
  </si>
  <si>
    <t>　定期的にモニタリングの結果を記録していますか。</t>
    <phoneticPr fontId="5"/>
  </si>
  <si>
    <t>モニタリングの実施</t>
    <phoneticPr fontId="5"/>
  </si>
  <si>
    <t>　施設サービス計画作成後のモニタリングについては、定期的に入居者と面接して行う必要があります。また、モニタリングの結果についても定期的に記録することが必要です。
  　「定期的に」の頻度については、入居者の心身の状況等に応じて適切に判断するものとします。
   また、「特段の事情」とは、入居者の事情により、入居者に面接することができない場合を主として指すものであり、計画担当介護支援専門員に起因する事情は含まれません。
   なお、当該特段の事情がある場合については、その具体的な内容を記録しておくことが必要です。</t>
    <phoneticPr fontId="5"/>
  </si>
  <si>
    <t>平12老企43
第4の11の(10)</t>
    <phoneticPr fontId="5"/>
  </si>
  <si>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5"/>
  </si>
  <si>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5"/>
  </si>
  <si>
    <t>ない・ある</t>
  </si>
  <si>
    <t>　常勤換算に使用する「勤務延時間数」は、勤務表上、当該指定施設サービスの提供に従事する時間として明確に位置付けられている時間の合計数としていますか。</t>
    <phoneticPr fontId="5"/>
  </si>
  <si>
    <t>（12）</t>
    <phoneticPr fontId="5"/>
  </si>
  <si>
    <t>　計画担当介護支援専門員は、次に掲げる場合においては、サービス担当者会議の開催、担当者に対する照会等により、施設サービス計画の変更の必要性について、担当者から、専門的な見地からの意見を求めていますか。</t>
    <phoneticPr fontId="5"/>
  </si>
  <si>
    <t>　入居者が要介護更新認定を受けた場合</t>
    <rPh sb="1" eb="3">
      <t>ニュウキョ</t>
    </rPh>
    <phoneticPr fontId="5"/>
  </si>
  <si>
    <t>　入居者が介護状態区分の変更の認定を受けた場合</t>
    <phoneticPr fontId="5"/>
  </si>
  <si>
    <t>条例第66号
第293条 第11項
平11厚令39
第12条 第11項</t>
    <phoneticPr fontId="5"/>
  </si>
  <si>
    <t>（13）</t>
    <phoneticPr fontId="5"/>
  </si>
  <si>
    <t>　上記(10)の施設サービス計画の変更に当たっても、上記(2)から(9)について行っていますか。</t>
    <phoneticPr fontId="5"/>
  </si>
  <si>
    <t>条例第66号
第293条 第12項
平11厚令39
第12条 第12項</t>
    <phoneticPr fontId="5"/>
  </si>
  <si>
    <t>(1) 基 本</t>
  </si>
  <si>
    <t>　介護は、入所者の自立の支援及び日常生活の充実に資するよう、入所者の心身の状況に応じて、適切な技術をもって行っていますか。</t>
    <phoneticPr fontId="5"/>
  </si>
  <si>
    <t>条例第66号
第294条
平11厚令39
第13条 第1項</t>
    <phoneticPr fontId="5"/>
  </si>
  <si>
    <t>　介護サービスの提供に当たっては、入所者の人格に十分配慮し、施設サービス計画によるサービスの目標等を念頭において行うことが基本です。自立している機能の低下が生じないようにするとともに残存機能の維持向上が図られるよう、適切な技術をもって介護サービスを提供し、又は必要な支援を行っていますか。</t>
    <phoneticPr fontId="5"/>
  </si>
  <si>
    <t>平12老企43
第4の12の(1)</t>
    <phoneticPr fontId="5"/>
  </si>
  <si>
    <t>(2) 入 浴</t>
    <phoneticPr fontId="5"/>
  </si>
  <si>
    <t>　１週間に２回以上、適切な方法により、入所者を入浴させ、又は清拭していますか。</t>
    <phoneticPr fontId="5"/>
  </si>
  <si>
    <t>条例第66号
第294条
平11厚令39
第13条 第2項</t>
    <phoneticPr fontId="5"/>
  </si>
  <si>
    <t>平12老企43
第4の12の(2)</t>
    <phoneticPr fontId="5"/>
  </si>
  <si>
    <t>（留意点１）</t>
    <phoneticPr fontId="5"/>
  </si>
  <si>
    <t>①</t>
    <phoneticPr fontId="5"/>
  </si>
  <si>
    <t>②</t>
    <phoneticPr fontId="5"/>
  </si>
  <si>
    <t>③</t>
    <phoneticPr fontId="5"/>
  </si>
  <si>
    <t>④</t>
    <phoneticPr fontId="5"/>
  </si>
  <si>
    <t>⑤</t>
    <phoneticPr fontId="5"/>
  </si>
  <si>
    <t>⑥</t>
    <phoneticPr fontId="5"/>
  </si>
  <si>
    <t>健康状態のチェック</t>
    <phoneticPr fontId="5"/>
  </si>
  <si>
    <t>チェック項目</t>
    <phoneticPr fontId="5"/>
  </si>
  <si>
    <t>血圧</t>
    <rPh sb="0" eb="2">
      <t>ケツアツ</t>
    </rPh>
    <phoneticPr fontId="5"/>
  </si>
  <si>
    <t>体温</t>
    <rPh sb="0" eb="2">
      <t>タイオン</t>
    </rPh>
    <phoneticPr fontId="5"/>
  </si>
  <si>
    <t>脈拍</t>
    <rPh sb="0" eb="2">
      <t>ミャクハク</t>
    </rPh>
    <phoneticPr fontId="5"/>
  </si>
  <si>
    <t>褥瘡の有無</t>
    <rPh sb="0" eb="2">
      <t>ジョクソウ</t>
    </rPh>
    <rPh sb="3" eb="5">
      <t>ウム</t>
    </rPh>
    <phoneticPr fontId="5"/>
  </si>
  <si>
    <t>看護職員による判断</t>
    <rPh sb="0" eb="2">
      <t>カンゴ</t>
    </rPh>
    <rPh sb="2" eb="4">
      <t>ショクイン</t>
    </rPh>
    <rPh sb="7" eb="9">
      <t>ハンダン</t>
    </rPh>
    <phoneticPr fontId="5"/>
  </si>
  <si>
    <t>（具体的に記入（入力）してください。）</t>
    <rPh sb="1" eb="4">
      <t>グタイテキ</t>
    </rPh>
    <rPh sb="5" eb="7">
      <t>キニュウ</t>
    </rPh>
    <rPh sb="8" eb="10">
      <t>ニュウリョク</t>
    </rPh>
    <phoneticPr fontId="5"/>
  </si>
  <si>
    <t>下記の該当項目について、選択または○をつけて下さい。</t>
    <rPh sb="12" eb="14">
      <t>センタク</t>
    </rPh>
    <phoneticPr fontId="5"/>
  </si>
  <si>
    <t>　チェックしたこと(内容)の記録</t>
    <phoneticPr fontId="5"/>
  </si>
  <si>
    <t>　入浴記録の有無</t>
    <phoneticPr fontId="5"/>
  </si>
  <si>
    <t>　入浴中止の場合の理由の記録</t>
    <phoneticPr fontId="5"/>
  </si>
  <si>
    <t>　中止した場合の清拭実施の記録</t>
    <phoneticPr fontId="5"/>
  </si>
  <si>
    <t>（留意点２）</t>
    <phoneticPr fontId="5"/>
  </si>
  <si>
    <t>　安易に特別浴とせず、できるだけ家庭生活に近い方法で入浴できる配慮をしていますか。</t>
    <phoneticPr fontId="5"/>
  </si>
  <si>
    <t>　座位がとれる場合は、座って入浴する方法を配慮していますか。</t>
    <phoneticPr fontId="5"/>
  </si>
  <si>
    <t>　個浴において湯の温度を高くしすぎないよう、また入浴時間が長くなり過ぎないなど安全面からの配慮をしていますか。</t>
    <phoneticPr fontId="5"/>
  </si>
  <si>
    <t>　温度調節可能な蛇口やシャワーの温度の点検は入浴準備として漏れなく行われていますか。</t>
    <phoneticPr fontId="5"/>
  </si>
  <si>
    <t>　自立者の入浴時にも、安全確認を行っていますか。</t>
    <phoneticPr fontId="5"/>
  </si>
  <si>
    <t>（注）</t>
    <rPh sb="1" eb="2">
      <t>チュウ</t>
    </rPh>
    <phoneticPr fontId="5"/>
  </si>
  <si>
    <t>　介護を要する者に対する入浴サービスについては常に事故の危険性があることから、たとえ短時間であっても職員が目を離すことがないよう、事故防止の検討や研修を十分実施していますか。</t>
    <phoneticPr fontId="5"/>
  </si>
  <si>
    <t>条例第66号
第317条
平11厚令39
第35条 第1項</t>
    <phoneticPr fontId="5"/>
  </si>
  <si>
    <t>ウ</t>
    <phoneticPr fontId="5"/>
  </si>
  <si>
    <t>　機械浴の操作に当たっては、危険がないよう、職員の意見も取り入れて操作
マニュアルを作成し、定期的に職員に周知していますか。</t>
    <phoneticPr fontId="5"/>
  </si>
  <si>
    <t>　施設の入浴マニュアルを作成し、新規採用職員や経験の浅い職員に対しては、
マニュアルの内容や突発事故が発生した場合の対応について研修を実施していま
すか。</t>
    <phoneticPr fontId="5"/>
  </si>
  <si>
    <t>　入浴中の事故発生の場合などに備え、複数の職員が配置され、仮に事故対応が
生じても、他の入浴者への見守りについて連携する体制が確保されていますか。</t>
    <phoneticPr fontId="5"/>
  </si>
  <si>
    <t>　入浴は、入所者の心身の状況や自立支援を踏まえて、適切な方法により実施していますか。なお、入浴の実施に当たっては、事前に健康管理を行い、入浴することが困難な場合は、清拭を実施するなど入所者の清潔保持に努めていますか。</t>
    <phoneticPr fontId="5"/>
  </si>
  <si>
    <t>【死亡に至った入浴時の事故の例】</t>
    <phoneticPr fontId="5"/>
  </si>
  <si>
    <t>　職員３人で利用者４人を入浴介助中、利用者１人がけがをしたため、職員２人が浴室を離れた。その間、職員１人で利用者３人を介助・見守りしていた。職員が利用者１人の体を洗っているとき、背を向けていた浴槽内の利用者が溺れた。</t>
    <phoneticPr fontId="5"/>
  </si>
  <si>
    <t>　職員が利用者をチェアインバスに入れ、手動の給湯のボタンを押した後、その場を離れている間に浴槽の水位が上がり、利用者が溺れた。</t>
    <phoneticPr fontId="5"/>
  </si>
  <si>
    <t>　職員が利用者をリフターで浴槽に入れる際、①利用者が座位を保てないこと、②リフターには前屈にならないよう胸ベルトがあること、を知らなかった。職員が隣室で介助の支援のためその場を離れている間に利用者が水中に前屈し溺れた。</t>
    <phoneticPr fontId="5"/>
  </si>
  <si>
    <t>★</t>
    <phoneticPr fontId="5"/>
  </si>
  <si>
    <t>(3) 排せつ</t>
    <phoneticPr fontId="5"/>
  </si>
  <si>
    <t>　入所者に対し、心身の状況に応じて、適切な方法により、排せつの自立について必要な援助を行っていますか。</t>
    <phoneticPr fontId="5"/>
  </si>
  <si>
    <t>（留意点）排せつの経過を把握し、その記録は整備され、活用されていますか。</t>
    <phoneticPr fontId="5"/>
  </si>
  <si>
    <t>条例第66号
第294条
平11厚令39
第13条 第3項</t>
    <phoneticPr fontId="5"/>
  </si>
  <si>
    <t>　排せつの介護は、入所者の心身の状況や排せつ状況などをもとに、自立支援の観点から、トイレ誘導や排せつ介助等について適切な方法により実施していますか。</t>
    <phoneticPr fontId="5"/>
  </si>
  <si>
    <t>平12老企43
第4の12の(3)</t>
    <phoneticPr fontId="5"/>
  </si>
  <si>
    <t>（留意点）看護職員との連携を図り､便秘の続いている者に対する浣腸、摘便等が適切に行われていますか。</t>
    <phoneticPr fontId="5"/>
  </si>
  <si>
    <t>　おむつを使用せざるを得ない入所者のおむつを適切に取り替えていますか。</t>
    <phoneticPr fontId="5"/>
  </si>
  <si>
    <t>条例第66号
第294条
平11厚令39
第13条 第4項</t>
    <phoneticPr fontId="5"/>
  </si>
  <si>
    <t>　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いますか。</t>
    <phoneticPr fontId="5"/>
  </si>
  <si>
    <t>平12老企43
第4の12の(4)</t>
    <phoneticPr fontId="5"/>
  </si>
  <si>
    <t>（留意点）おむつ交換等の排せつ介助は、入所者の状況に応じて行われていますか。</t>
    <phoneticPr fontId="5"/>
  </si>
  <si>
    <t>⑦</t>
    <phoneticPr fontId="5"/>
  </si>
  <si>
    <t>　不安感や羞恥心への配慮をしていますか。</t>
    <phoneticPr fontId="5"/>
  </si>
  <si>
    <t>　感染対策に留意していますか。</t>
    <phoneticPr fontId="5"/>
  </si>
  <si>
    <t>　夜間の排泄介助及びおむつ交換についても、十分配慮されていますか。</t>
    <phoneticPr fontId="5"/>
  </si>
  <si>
    <t>　衝立、カーテン等を活用して、プライバシーに配慮していますか。</t>
    <phoneticPr fontId="5"/>
  </si>
  <si>
    <t>　汚物入容器等は見苦しくないようにしていますか。</t>
    <phoneticPr fontId="5"/>
  </si>
  <si>
    <t>　汚物は速やかに処理されていますか。</t>
    <phoneticPr fontId="5"/>
  </si>
  <si>
    <t>(4) 褥瘡
　  予防</t>
    <phoneticPr fontId="5"/>
  </si>
  <si>
    <t>　褥瘡が発生しないよう適切な介護を行うとともに、その発生を予防するための体制を整備していますか。</t>
    <phoneticPr fontId="5"/>
  </si>
  <si>
    <t>条例第66号
第294条
平11厚令39
第13条 第5項</t>
    <phoneticPr fontId="5"/>
  </si>
  <si>
    <t>　「褥瘡が発生しないよう適切な介護を行うとともに、その発生を予防するための体制を整備しなければならない。」とは、施設において褥瘡の予防のための体制を整備するとともに、介護職員等が褥瘡に関する基礎知識を有し、日常的なケアにおいて配慮することにより、褥瘡発生の予防効果を向上させることを想定しています。</t>
    <phoneticPr fontId="5"/>
  </si>
  <si>
    <t>平12老企43
第4の12の(5)</t>
    <phoneticPr fontId="5"/>
  </si>
  <si>
    <t>　例えば、次のようなことに取り組んでいますか。</t>
    <phoneticPr fontId="5"/>
  </si>
  <si>
    <t xml:space="preserve">　当該施設における褥瘡のハイリスク者（日常生活自立度等が低い入所者等）に対し、褥瘡予防のための計画の作成、実践並びに評価をしていますか。 </t>
    <phoneticPr fontId="5"/>
  </si>
  <si>
    <t>　当該施設において、専任の施設内褥瘡予防対策を担当する者（看護職員が望ましい。）を決めていますか。</t>
    <phoneticPr fontId="5"/>
  </si>
  <si>
    <t>　医師、看護職員、介護職員、管理栄養士等からなる褥瘡対策チームを設置していますか。</t>
    <phoneticPr fontId="5"/>
  </si>
  <si>
    <t>平12老企43
第4の12の(5)のイ</t>
    <phoneticPr fontId="5"/>
  </si>
  <si>
    <t>平12老企43
第4の12の(5)のロ</t>
    <phoneticPr fontId="5"/>
  </si>
  <si>
    <t>平12老企43
第4の12の(5)のハ</t>
    <phoneticPr fontId="5"/>
  </si>
  <si>
    <t>エ</t>
    <phoneticPr fontId="5"/>
  </si>
  <si>
    <t>オ</t>
    <phoneticPr fontId="5"/>
  </si>
  <si>
    <t>　当該施設における褥瘡対策のための指針を整備していますか。</t>
    <phoneticPr fontId="5"/>
  </si>
  <si>
    <t>　介護職員等に対し、褥瘡対策に関する施設内職員継続教育を実施していますか。</t>
    <phoneticPr fontId="5"/>
  </si>
  <si>
    <t>　また、施設外の専門家による相談、指導を積極的に活用することが望ましいとされていますが、活用していますか。</t>
    <phoneticPr fontId="5"/>
  </si>
  <si>
    <t>平12老企43
第4の12の(5)のニ</t>
    <phoneticPr fontId="5"/>
  </si>
  <si>
    <t>平12老企43
第4の12の(5)のホ</t>
    <phoneticPr fontId="5"/>
  </si>
  <si>
    <t>（いる場合の具体的な内容）</t>
    <rPh sb="3" eb="5">
      <t>バアイ</t>
    </rPh>
    <rPh sb="6" eb="9">
      <t>グタイテキ</t>
    </rPh>
    <rPh sb="10" eb="12">
      <t>ナイヨウ</t>
    </rPh>
    <phoneticPr fontId="5"/>
  </si>
  <si>
    <t>(5) 日常の
　　世話</t>
    <phoneticPr fontId="5"/>
  </si>
  <si>
    <t>　指定施設は、入居者にとっての生活の場であることから、入居者に対し、上記のほか、通常の１日の生活の流れに沿って、離床、着替え、整容等の介護（心身の状況に応じた日常生活上の世話）を適切に行っていますか。</t>
    <phoneticPr fontId="5"/>
  </si>
  <si>
    <t>条例第66号
第294条
平11厚令39
第13条 第6項
平12老企43
第4の12の(6)</t>
    <phoneticPr fontId="5"/>
  </si>
  <si>
    <t>(6) 介護
　 職員の
　 常駐</t>
    <phoneticPr fontId="5"/>
  </si>
  <si>
    <t>　常時１人以上の常勤の介護職員を介護に従事させていますか。</t>
    <phoneticPr fontId="5"/>
  </si>
  <si>
    <t>条例第66号
第294条
平11厚令39
第13条 第7項</t>
    <phoneticPr fontId="5"/>
  </si>
  <si>
    <t>平12老企43
第4の12の(7)</t>
    <phoneticPr fontId="5"/>
  </si>
  <si>
    <t>(7) 入居者
 　負担等
 　の禁止</t>
    <phoneticPr fontId="5"/>
  </si>
  <si>
    <t>　入居者に対し、入居者の負担により、当該指定施設の従業者以外の者による介護を受けさせていませんか。</t>
    <phoneticPr fontId="5"/>
  </si>
  <si>
    <t>条例第66号
第294条
平11厚令39
第13条 第8項</t>
    <phoneticPr fontId="5"/>
  </si>
  <si>
    <t>（以下、該当事業所のみ点検してください。）</t>
    <phoneticPr fontId="5"/>
  </si>
  <si>
    <t>社会福祉士及び
介護福祉士法
（士士法）
第48条の2、3
同法施行規則
第26条の2、3</t>
    <phoneticPr fontId="5"/>
  </si>
  <si>
    <t>※</t>
    <phoneticPr fontId="5"/>
  </si>
  <si>
    <t>制度の概要については、次の厚生労働省ホームページの資料を参照してください。</t>
    <phoneticPr fontId="5"/>
  </si>
  <si>
    <t>① 喀痰吸引等のパンフレット</t>
    <phoneticPr fontId="5"/>
  </si>
  <si>
    <t>② 喀痰吸引等の制度説明（概要）</t>
    <phoneticPr fontId="5"/>
  </si>
  <si>
    <t>１　認定特定行為業務従事者について</t>
    <phoneticPr fontId="5"/>
  </si>
  <si>
    <t>　介護職員等がたんの吸引等を行う場合は、「認定特定行為業務従事者」として認定された者に行わせていますか。</t>
    <phoneticPr fontId="5"/>
  </si>
  <si>
    <t>　認定特定行為従事者は何人いますか。</t>
    <phoneticPr fontId="5"/>
  </si>
  <si>
    <t>士士法施行規則
第26条の3
第2項 第1号</t>
    <phoneticPr fontId="5"/>
  </si>
  <si>
    <t>２　登録特定行為事業者について</t>
    <phoneticPr fontId="5"/>
  </si>
  <si>
    <t>士士法 第48条の3</t>
    <phoneticPr fontId="5"/>
  </si>
  <si>
    <t>平成23年11月11日
社援発第1111号
厚生労働省社会
・援護局長通知</t>
    <phoneticPr fontId="5"/>
  </si>
  <si>
    <t>業務開始年月日</t>
    <rPh sb="0" eb="2">
      <t>ギョウム</t>
    </rPh>
    <rPh sb="2" eb="4">
      <t>カイシ</t>
    </rPh>
    <rPh sb="4" eb="7">
      <t>ネンガッピ</t>
    </rPh>
    <phoneticPr fontId="5"/>
  </si>
  <si>
    <t>　登録特定行為事業者として実施するたん吸引等の特定行為は、認定特定行為業務従事者の行える行為の範囲で登録していますか。</t>
    <phoneticPr fontId="5"/>
  </si>
  <si>
    <t>（たん吸引）</t>
    <phoneticPr fontId="5"/>
  </si>
  <si>
    <t>（経管栄養）</t>
    <phoneticPr fontId="5"/>
  </si>
  <si>
    <t>口腔内</t>
    <rPh sb="0" eb="2">
      <t>コウクウ</t>
    </rPh>
    <rPh sb="2" eb="3">
      <t>ナイ</t>
    </rPh>
    <phoneticPr fontId="5"/>
  </si>
  <si>
    <t>鼻腔内</t>
    <rPh sb="0" eb="2">
      <t>ビクウ</t>
    </rPh>
    <rPh sb="2" eb="3">
      <t>ナイ</t>
    </rPh>
    <phoneticPr fontId="5"/>
  </si>
  <si>
    <t>気管カニューレ内</t>
    <rPh sb="0" eb="2">
      <t>キカン</t>
    </rPh>
    <rPh sb="7" eb="8">
      <t>ナイ</t>
    </rPh>
    <phoneticPr fontId="5"/>
  </si>
  <si>
    <t>胃ろう又は腸ろう</t>
    <rPh sb="0" eb="1">
      <t>イ</t>
    </rPh>
    <rPh sb="3" eb="4">
      <t>マタ</t>
    </rPh>
    <rPh sb="5" eb="6">
      <t>チョウ</t>
    </rPh>
    <phoneticPr fontId="5"/>
  </si>
  <si>
    <t>経鼻経管栄養</t>
    <rPh sb="0" eb="2">
      <t>ケイビ</t>
    </rPh>
    <rPh sb="2" eb="6">
      <t>ケイカンエイヨウ</t>
    </rPh>
    <phoneticPr fontId="5"/>
  </si>
  <si>
    <r>
      <t>【登録している行為】　</t>
    </r>
    <r>
      <rPr>
        <sz val="12"/>
        <color theme="1"/>
        <rFont val="游ゴシック Medium"/>
        <family val="3"/>
        <charset val="128"/>
      </rPr>
      <t>（該当項目に○を選択してください。）</t>
    </r>
    <rPh sb="14" eb="16">
      <t>コウモク</t>
    </rPh>
    <rPh sb="19" eb="21">
      <t>センタク</t>
    </rPh>
    <phoneticPr fontId="5"/>
  </si>
  <si>
    <t>３　たん吸引等の業務の実施状況について</t>
    <phoneticPr fontId="5"/>
  </si>
  <si>
    <t>　介護職員が行うたんの吸引等の実施に際し、医師から文書による指示を受けていますか。</t>
    <phoneticPr fontId="5"/>
  </si>
  <si>
    <t>士士法 第48条の5</t>
    <phoneticPr fontId="5"/>
  </si>
  <si>
    <t>士士法施行規則
第26条の3
第1項 第1号</t>
    <phoneticPr fontId="5"/>
  </si>
  <si>
    <t>　対象者の希望や医師の指示、心身の状況等を踏まえて、医師又は看護職員との連携の下に、実施計画書を作成していますか。</t>
    <phoneticPr fontId="5"/>
  </si>
  <si>
    <t>士士法施行規則
第26条の3
第1項 第3号</t>
    <phoneticPr fontId="5"/>
  </si>
  <si>
    <t>　対象者及びその家族に対して、実施計画書等を示して、介護職員がたん吸引等を実施することを説明し、文書による同意を得ていますか。</t>
    <phoneticPr fontId="5"/>
  </si>
  <si>
    <t>士士法施行規則
第26条の3
第2項 第6号</t>
    <phoneticPr fontId="5"/>
  </si>
  <si>
    <t>　実施した結果について、結果報告書の作成、医師への報告、安全委員会への報告を行っていますか。</t>
    <phoneticPr fontId="5"/>
  </si>
  <si>
    <t>士士法施行規則
第26条の3
第1項 第4号</t>
    <phoneticPr fontId="5"/>
  </si>
  <si>
    <t>　上記の入所者の数は、前年度の入所者延数を当該前年度の日数で除して得た数と
し、小数点２位以下を切り上げていますか。</t>
    <phoneticPr fontId="5"/>
  </si>
  <si>
    <t>　介護老人福祉施設の従業者によってサービスを提供していますか。
（シルバー人材センターの職員に介護業務の一部を担当させることはできません。）</t>
    <phoneticPr fontId="5"/>
  </si>
  <si>
    <t>　ａ　平時からの備え（体制構築・整備、感染症防止に向けた取組の実施、備蓄
　　品の確保等）</t>
    <phoneticPr fontId="5"/>
  </si>
  <si>
    <t>　ｃ　感染拡大防止体制の確立（保健所との連携、濃厚接触者への対応、関係者
　　との情報共有等）</t>
    <phoneticPr fontId="5"/>
  </si>
  <si>
    <t>　ａ　平常時の対応（建物・設備の安全対策、電気・水道等のライフラインが停
　　止した場合の対策、必要品の備蓄等）</t>
    <phoneticPr fontId="5"/>
  </si>
  <si>
    <t>　入所者一人当たりの床面積は、10.65㎡以上となっていますか。
（内法で計ります。ただし、従来型個室に係る新規入所者に経過措置を適用する場合
　の居室面積については壁芯で測定します。）</t>
    <phoneticPr fontId="5"/>
  </si>
  <si>
    <t>⑦ 申込受付後に最初に開催される入所検討委員会で決定された入所順位を申込者に
　通知していますか。</t>
    <phoneticPr fontId="5"/>
  </si>
  <si>
    <t>⑤ 入所申込者に対し、入所順位決定の手続き及び入所の必要性を評価する基準等に
　ついて説明を行い、文書による署名を受けていますか。</t>
    <phoneticPr fontId="5"/>
  </si>
  <si>
    <t>④ 要介護１又は２の者からの申込があった場合、保険者市町村に文書で報告してい
　ますか。</t>
    <phoneticPr fontId="5"/>
  </si>
  <si>
    <t>ア 「その他の日常生活費」は、入所者又はその家族等の自由な選択に基づき、施設が
　提供するサービスの一環として提供する日常生活上の便宜に係る経費に限っていま
　すか。</t>
    <rPh sb="41" eb="42">
      <t>テイ</t>
    </rPh>
    <phoneticPr fontId="5"/>
  </si>
  <si>
    <t>ク 「その他の日常生活費」の対象となる便宜及びその額は施設の運営規程において
　定め、サービスの選択に資すると認められる重要事項として、施設の見やすい場所
　に掲示していますか。</t>
    <phoneticPr fontId="5"/>
  </si>
  <si>
    <t>カ 「その他の日常生活費」の受領について利用者等又はその家族等に事前に十分な
　説明を行い、その同意を得ていますか。</t>
    <phoneticPr fontId="5"/>
  </si>
  <si>
    <t>キ 「その他の日常生活費」の受領は、その対象となる便宜を行うための実費相当額
　の範囲内としていますか。</t>
    <phoneticPr fontId="5"/>
  </si>
  <si>
    <t>イ 施設が行う便宜の供与であっても、サービスの提供と関係のないもの（利用者等
　の嗜好品の購入等）については、「その他の日常生活費」と区別していますか。</t>
    <phoneticPr fontId="5"/>
  </si>
  <si>
    <t>ウ 「その他の日常生活費」は、保険給付の対象となっているサービスと重複してい
　ませんか。</t>
    <phoneticPr fontId="5"/>
  </si>
  <si>
    <t>エ 保険給付の対象となっているサービスと明確に区分されない曖昧な名目による費
　用（お世話料、管理協力費、共益費、施設利用補償金等）を受領していませんか。</t>
    <phoneticPr fontId="5"/>
  </si>
  <si>
    <t>オ 「その他の日常生活費」の対象となる便宜は、利用者又はその家族等の自由な選
　択に基づいて行われていますか。</t>
    <phoneticPr fontId="5"/>
  </si>
  <si>
    <t>ケ 個人用の日用品等を施設がすべての利用者に対して一律に提供し、すべての利用
　者からその費用を画一的に徴収していませんか。</t>
    <phoneticPr fontId="5"/>
  </si>
  <si>
    <t>コ すべての利用者に一律に提供される教養娯楽に係る費用（共用の談話室等にある
　テレビやカラオケ設備の使用料、共用の雑誌、新聞、ＣＤ等の費用等）を「その
　他の日常生活費」として徴収していませんか。</t>
    <phoneticPr fontId="5"/>
  </si>
  <si>
    <t>サ 指定施設の入所者及び短期入所生活介護の利用者のおむつに係る費用について
　は、保険給付の対象とされていることから、おむつ代を始め、おむつカバー代及び
　これらに係る洗濯代、処理費用等おむつに係る費用は一切徴収していませんか。</t>
    <phoneticPr fontId="5"/>
  </si>
  <si>
    <t>ア　特別の居室の施設、設備等が、費用の支払いを利用者から受けるのにふさ
　わしいものであること。
イ　特別な居室の定員割合が、おおむね50%を超えないこと。
ウ　特別な居室の提供が、入所者の選択に基づくものであり、サービス提供上
　の必要性から行われるものでないこと</t>
    <phoneticPr fontId="5"/>
  </si>
  <si>
    <t>　ア　利用者等が利用する施設の建設費用（修繕費用、維持費用を含む、公的助成の
　　有無についても勘案すること）
　イ　近隣地域に所在する類似施設の家賃及び光熱費の平均的な費用</t>
    <rPh sb="41" eb="42">
      <t>アリ</t>
    </rPh>
    <phoneticPr fontId="5"/>
  </si>
  <si>
    <t>(a) 委員会のメンバーについては、幅広い職種（例えば、施設長、事務長、医師、
　看護職員、介護職員、生活相談員）により構成していますか。</t>
    <phoneticPr fontId="5"/>
  </si>
  <si>
    <t>(b) (a)の構成メンバーの責務及び役割分担を明確にするとともに、専任の身体的拘束
　等適正化対応策を担当する者を定めていますか。</t>
    <phoneticPr fontId="5"/>
  </si>
  <si>
    <t>　身体的拘束等の適正化の基礎的内容等の適切な知識を普及・啓発するとともに、当該指定
　施設における指針に基づき、適正化の徹底を行うこと。</t>
    <phoneticPr fontId="5"/>
  </si>
  <si>
    <t>(4) 虐待の発生又はその再発を防止するため、次に掲げる措置を講じなければなりま
　せん。</t>
    <phoneticPr fontId="5"/>
  </si>
  <si>
    <r>
      <t>具体的取組（例：コンプライアンス担当者による随時検査､指導等やごろ業務で
　　　　　　　　問題意識を持ち改善に取組んでいることなど）</t>
    </r>
    <r>
      <rPr>
        <sz val="10"/>
        <color theme="1"/>
        <rFont val="游ゴシック Medium"/>
        <family val="3"/>
        <charset val="128"/>
      </rPr>
      <t>（下の枠内に記入（入力））</t>
    </r>
    <rPh sb="67" eb="68">
      <t>シタ</t>
    </rPh>
    <rPh sb="69" eb="71">
      <t>ワクナイ</t>
    </rPh>
    <rPh sb="72" eb="74">
      <t>キニュウ</t>
    </rPh>
    <rPh sb="75" eb="77">
      <t>ニュウリョク</t>
    </rPh>
    <phoneticPr fontId="5"/>
  </si>
  <si>
    <t>　職員が１人で、寝台型機械浴槽用のリフト型ストレッチャー上で、洗身介助を行って
いた。背中を洗うため横向きにしようとした際、入所者が頭から転落した。</t>
    <phoneticPr fontId="5"/>
  </si>
  <si>
    <t>　入浴中の死亡事故については、その都度注意喚起の通知を発しましたが、その後
も入浴時の重大事故が連続して発生しました。
  このような事故を防止するための通知の回覧等だけでなく、実際に浴室において
事故防止研修を行っていますか。</t>
    <phoneticPr fontId="5"/>
  </si>
  <si>
    <t>　おむつ交換は、汚れたら求めに応じて直ちに交換する随時交換を基本としますが、
認知症その他の障害で意思伝達が不可能な場合の定時交換は、十分な頻度で行ってい
ますか。</t>
    <phoneticPr fontId="5"/>
  </si>
  <si>
    <t>　たん吸引等の実施に関する安全委員会を定期的に開催していますか。</t>
    <phoneticPr fontId="5"/>
  </si>
  <si>
    <t>士士法施行規則
第26条の3
第2項 第3号</t>
    <phoneticPr fontId="5"/>
  </si>
  <si>
    <t xml:space="preserve">　たん吸引等の実施に関する業務方法書等を備え、介護職員・看護職員等の関係する職員が確認できるようにしていますか。 </t>
    <phoneticPr fontId="5"/>
  </si>
  <si>
    <t>士士法施行規則
第26条の3
第1項 第6号</t>
    <phoneticPr fontId="5"/>
  </si>
  <si>
    <t>(1) 基 本</t>
    <phoneticPr fontId="5"/>
  </si>
  <si>
    <t>　栄養並びに入所者の心身の状況及び嗜好を考慮した食事を、適切な時間に提供していますか。</t>
    <phoneticPr fontId="5"/>
  </si>
  <si>
    <t>条例第66号
第295条 第1項
平11厚令39
第14条 第1項</t>
    <phoneticPr fontId="5"/>
  </si>
  <si>
    <t>　入所者ごとの栄養状態を定期的に把握し、個々の入所者の栄養状態に応じて行うように努めるとともに、摂食・嚥下機能その他の入所者の身体の状況や食形態、嗜好等にも配慮した適切な栄養量及び内容としていますか。</t>
    <phoneticPr fontId="5"/>
  </si>
  <si>
    <t>平12老企43
第4の13の(1)</t>
    <phoneticPr fontId="5"/>
  </si>
  <si>
    <t>　入所者の食事は、自立の支援に配慮し、可能な限り離床して、食堂で行われるよう努めていますか。</t>
    <phoneticPr fontId="5"/>
  </si>
  <si>
    <t>条例第66号
第295条 第2項
平11厚令39
第14条 第2項
平12老企43
第4の13の(1)</t>
    <phoneticPr fontId="5"/>
  </si>
  <si>
    <t>(2) 調 理</t>
    <phoneticPr fontId="5"/>
  </si>
  <si>
    <t>　調理は、あらかじめ作成された献立に従って行うとともに、その実施状況を明らかにしていますか。</t>
    <phoneticPr fontId="5"/>
  </si>
  <si>
    <t>平12老企43
第4の13の(2)</t>
    <phoneticPr fontId="5"/>
  </si>
  <si>
    <t>　病弱者に対する献立については、必要に応じ、医師の指導を受けていますか。</t>
    <phoneticPr fontId="5"/>
  </si>
  <si>
    <t>＜同等の資質を有する者の特例＞
　　「常勤」での配置が求められる職員が、産前産後休業や育児・介護休業、育児休業に準ずる休業 、母性健康管理措
　置としての休業を取得した場合に、同等の資質を有する複数の非常勤職員を常勤換算することで、人員配置基準を満
　たすことを認める 。
　　なお、「同等の資質を有する」とは、当該休業を取得した職員の配置により満たしていた、勤続年数や所定の研修
　の修了など各施設基準や加算の算定要件として定められた資質を満たすことである。</t>
    <phoneticPr fontId="5"/>
  </si>
  <si>
    <r>
      <rPr>
        <b/>
        <sz val="16"/>
        <color theme="1"/>
        <rFont val="游ゴシック Medium"/>
        <family val="3"/>
        <charset val="128"/>
      </rPr>
      <t>指定介護老人福祉施設の人員、設備及び運営に関する基準（平成１１年３月３１日厚生省令第３９号）(抄)</t>
    </r>
    <r>
      <rPr>
        <sz val="16"/>
        <color theme="1"/>
        <rFont val="游ゴシック Medium"/>
        <family val="3"/>
        <charset val="128"/>
      </rPr>
      <t xml:space="preserve">
　第２条第３項　第一項の</t>
    </r>
    <r>
      <rPr>
        <u/>
        <sz val="16"/>
        <color theme="1"/>
        <rFont val="游ゴシック Medium"/>
        <family val="3"/>
        <charset val="128"/>
      </rPr>
      <t>常勤換算方法とは</t>
    </r>
    <r>
      <rPr>
        <sz val="16"/>
        <color theme="1"/>
        <rFont val="游ゴシック Medium"/>
        <family val="3"/>
        <charset val="128"/>
      </rPr>
      <t>、当該従業者のそれぞれの勤務延時間数の総数を当該指定介護老人福祉
施設において</t>
    </r>
    <r>
      <rPr>
        <u/>
        <sz val="16"/>
        <color theme="1"/>
        <rFont val="游ゴシック Medium"/>
        <family val="3"/>
        <charset val="128"/>
      </rPr>
      <t>常勤の従業者が勤務すべき時間数で除する</t>
    </r>
    <r>
      <rPr>
        <sz val="16"/>
        <color theme="1"/>
        <rFont val="游ゴシック Medium"/>
        <family val="3"/>
        <charset val="128"/>
      </rPr>
      <t>ことにより常勤の従業者の員数に換算する方法をいう。</t>
    </r>
    <phoneticPr fontId="5"/>
  </si>
  <si>
    <t>(3) 食事の
　提供</t>
    <phoneticPr fontId="5"/>
  </si>
  <si>
    <t xml:space="preserve">　食事時間は適切なものとし、夕食時間は午後６時以降とすることが望ましいですが、早くても午後５時以降としていますか。  </t>
    <phoneticPr fontId="5"/>
  </si>
  <si>
    <t>平12老企43
第4の13の(3)</t>
    <phoneticPr fontId="5"/>
  </si>
  <si>
    <t>朝食</t>
  </si>
  <si>
    <t>昼食</t>
  </si>
  <si>
    <t>夕食</t>
  </si>
  <si>
    <t>時</t>
    <rPh sb="0" eb="1">
      <t>ジ</t>
    </rPh>
    <phoneticPr fontId="5"/>
  </si>
  <si>
    <t>分</t>
    <rPh sb="0" eb="1">
      <t>フン</t>
    </rPh>
    <phoneticPr fontId="5"/>
  </si>
  <si>
    <t>～</t>
    <phoneticPr fontId="5"/>
  </si>
  <si>
    <t>　（食事時間を記入（入力）して下さい）</t>
    <rPh sb="10" eb="12">
      <t>ニュウリョク</t>
    </rPh>
    <phoneticPr fontId="5"/>
  </si>
  <si>
    <t>　食事提供に関する業務は指定施設自ら行っていますか。</t>
    <phoneticPr fontId="5"/>
  </si>
  <si>
    <t>平12老企43
第4の13の(4)</t>
    <phoneticPr fontId="5"/>
  </si>
  <si>
    <t>いる・いない（委託等）</t>
  </si>
  <si>
    <t>　なお、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t>
    <phoneticPr fontId="5"/>
  </si>
  <si>
    <t>(4) 関係
　 部門の
　 連携等</t>
    <rPh sb="9" eb="11">
      <t>ブモン</t>
    </rPh>
    <phoneticPr fontId="5"/>
  </si>
  <si>
    <t>　食事提供については、入所者の嚥下や咀嚼の状況、食欲など心身の状態等を当該入所者の食事に的確に反映させるために、居室関係部門と食事関係部門との連絡が十分とられていますか。</t>
    <phoneticPr fontId="5"/>
  </si>
  <si>
    <t>平12老企43
第4の13の(5)</t>
    <phoneticPr fontId="5"/>
  </si>
  <si>
    <t>　入所者に対しては適切な栄養食事相談を行っていますか。</t>
    <phoneticPr fontId="5"/>
  </si>
  <si>
    <t>平12老企43
第4の13の(6)</t>
    <phoneticPr fontId="5"/>
  </si>
  <si>
    <t>　食事内容については、当該施設の医師又は栄養士若しくは管理栄養士（入所者が４０人を超えない指定施設であって、栄養士又は管理栄養士を配置していない施設においては連携を図っている他の社会福祉施設等の栄養士又は管理栄養士）を含む会議において検討が加えられていますか。</t>
    <phoneticPr fontId="5"/>
  </si>
  <si>
    <t>平12老企43
第4の13の(7)</t>
    <phoneticPr fontId="5"/>
  </si>
  <si>
    <t>　常に入居者の心身の状況、その置かれている環境等の的確な把握に努め、入居者又はその家族に対し、その相談に適切に応じるとともに、必要な助言その他の援助を行っていますか。</t>
    <phoneticPr fontId="5"/>
  </si>
  <si>
    <t>条例第66号
第296条
平11厚令39
第15条</t>
    <phoneticPr fontId="5"/>
  </si>
  <si>
    <t>　教養娯楽設備等を備えるほか、適宜入所者のためのレクリエーション行事を行っていますか。</t>
    <phoneticPr fontId="5"/>
  </si>
  <si>
    <t>条例第66号
第297条 第1項
平11厚令39
第16条 第1項</t>
    <phoneticPr fontId="5"/>
  </si>
  <si>
    <t xml:space="preserve">　入所者が日常生活を営むのに必要な行政機関等に対する手続について、その者又はその家族において行うことが困難である場合は、その者の同意を得て、代わって行っていますか。     </t>
    <phoneticPr fontId="5"/>
  </si>
  <si>
    <t>条例第66号
第297条 第2項
平11厚令39
第16条 第2項
平12老企43
第4の15の(2)</t>
    <phoneticPr fontId="5"/>
  </si>
  <si>
    <t xml:space="preserve">　常に入所者の家族との連携を図るとともに、入所者とその家族との交流等の機会を確保するよう努めていますか。 </t>
    <phoneticPr fontId="5"/>
  </si>
  <si>
    <t xml:space="preserve">　入所者の家族に対し、当該施設の会報の送付、当該施設が実施する行事への参加の呼びかけ等によって入所者とその家族が交流できる機会等を確保するよう努めていますか。また、入所者と家族の面会の場所や時間等についても、入所者やその家族の利便に配慮したものとするよう努めていますか。     </t>
    <phoneticPr fontId="5"/>
  </si>
  <si>
    <t xml:space="preserve">条例第66号
第297条 第3項
平11厚令39
第16条 第3項
</t>
    <phoneticPr fontId="5"/>
  </si>
  <si>
    <t>平12老企43
第4の15の(3)</t>
    <phoneticPr fontId="5"/>
  </si>
  <si>
    <t>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ますか。</t>
    <phoneticPr fontId="5"/>
  </si>
  <si>
    <t>条例第66号
第297条 第4項
平12厚令39
第16条 第4項
平12老企43
第4の15の(4)</t>
    <phoneticPr fontId="5"/>
  </si>
  <si>
    <t>　入居者の所持金を、自己管理が可能な者についてまで一律に施設が管理していませんか。</t>
    <phoneticPr fontId="5"/>
  </si>
  <si>
    <t>老人ホーム入所者の預り金及び遺留金品等の取扱いについて
（埼玉県福祉部長通知 昭和53年12月23日
老第1255号）</t>
    <phoneticPr fontId="5"/>
  </si>
  <si>
    <t>○事務処理要領</t>
    <phoneticPr fontId="5"/>
  </si>
  <si>
    <t>○金銭管理について施設に依頼している入所者</t>
    <phoneticPr fontId="5"/>
  </si>
  <si>
    <t>人中</t>
    <rPh sb="0" eb="1">
      <t>ニン</t>
    </rPh>
    <rPh sb="1" eb="2">
      <t>チュウ</t>
    </rPh>
    <phoneticPr fontId="5"/>
  </si>
  <si>
    <t>（人数を記入（入力）してください。）</t>
    <rPh sb="1" eb="3">
      <t>ニンズウ</t>
    </rPh>
    <rPh sb="4" eb="6">
      <t>キニュウ</t>
    </rPh>
    <rPh sb="7" eb="9">
      <t>ニュウリョク</t>
    </rPh>
    <phoneticPr fontId="5"/>
  </si>
  <si>
    <t>（どちらか一方を選択してください。）</t>
    <rPh sb="5" eb="7">
      <t>イッポウ</t>
    </rPh>
    <rPh sb="8" eb="10">
      <t>センタク</t>
    </rPh>
    <phoneticPr fontId="5"/>
  </si>
  <si>
    <t>　預金通帳及び印鑑の保管責任者がそれぞれ別に定められ、その保管場所が別々になっており、また、それを保管する金庫等の鍵についても別々に管理されていますか。</t>
    <phoneticPr fontId="5"/>
  </si>
  <si>
    <t>○保管責任者　　　　</t>
    <phoneticPr fontId="5"/>
  </si>
  <si>
    <t>印鑑</t>
    <phoneticPr fontId="5"/>
  </si>
  <si>
    <t>通帳</t>
    <phoneticPr fontId="5"/>
  </si>
  <si>
    <t>（氏名を入力してください。）</t>
    <rPh sb="1" eb="3">
      <t>シメイ</t>
    </rPh>
    <rPh sb="4" eb="6">
      <t>ニュウリョク</t>
    </rPh>
    <phoneticPr fontId="5"/>
  </si>
  <si>
    <t>　預り金については、個人別出納帳、証拠書類（領収書）が整備されていますか。</t>
    <phoneticPr fontId="5"/>
  </si>
  <si>
    <t>　預り金の収支状況は、施設長により、定期的に点検していますか。</t>
    <phoneticPr fontId="5"/>
  </si>
  <si>
    <t>○預り金の点検実績</t>
    <phoneticPr fontId="5"/>
  </si>
  <si>
    <t>前年度</t>
    <phoneticPr fontId="5"/>
  </si>
  <si>
    <t>今年度</t>
    <rPh sb="0" eb="3">
      <t>コンネンド</t>
    </rPh>
    <phoneticPr fontId="5"/>
  </si>
  <si>
    <t>（点検回数を入力してください。）</t>
    <rPh sb="1" eb="5">
      <t>テンケンカイスウ</t>
    </rPh>
    <rPh sb="6" eb="8">
      <t>ニュウリョク</t>
    </rPh>
    <phoneticPr fontId="5"/>
  </si>
  <si>
    <t>　預り金の収支状況を、定期的（年４回程度）に入居者（必要に応じて家族等）に知らせていますか。</t>
    <phoneticPr fontId="5"/>
  </si>
  <si>
    <t>○知らせた方法</t>
    <phoneticPr fontId="5"/>
  </si>
  <si>
    <t xml:space="preserve">○知らせた実績 </t>
    <phoneticPr fontId="5"/>
  </si>
  <si>
    <t>　入居者が死亡した場合に、遺留金等の引き渡しは適切になされていますか。</t>
    <phoneticPr fontId="5"/>
  </si>
  <si>
    <t>また、引き渡し時の関係書類は整備されていますか。</t>
    <phoneticPr fontId="5"/>
  </si>
  <si>
    <t>○遺留金等の引き渡し</t>
    <phoneticPr fontId="5"/>
  </si>
  <si>
    <t>（回数を入力してください。）</t>
    <rPh sb="1" eb="3">
      <t>カイスウ</t>
    </rPh>
    <rPh sb="4" eb="6">
      <t>ニュウリョク</t>
    </rPh>
    <phoneticPr fontId="5"/>
  </si>
  <si>
    <t>　「預り金管理費」については、預り金の管理に係る直接的な経費についてのみ徴収が可能となります。</t>
    <phoneticPr fontId="5"/>
  </si>
  <si>
    <t>　入所者に対し、その心身の状況等に応じて、日常生活を営むのに必要な機能を改善
し、又はその減退を防止するための訓練を行っていますか。</t>
    <phoneticPr fontId="5"/>
  </si>
  <si>
    <t>条例第66号
第298条
平11厚令39
第17条</t>
    <phoneticPr fontId="5"/>
  </si>
  <si>
    <t xml:space="preserve">　(1)の機能訓練は、機能訓練室における機能訓練に限るものではなく、日常生活の中での機能訓練やレクリエーション、行事の実施等を通じた機能訓練も含むものであり、これらについても十分に配慮していますか。 </t>
    <phoneticPr fontId="5"/>
  </si>
  <si>
    <t>平12老企43
第4の16</t>
    <phoneticPr fontId="5"/>
  </si>
  <si>
    <t>　入所者の栄養状態の維持及び改善を図り、自立した日常生活を営むことができるよう、各入所者の状態に応じた栄養管理を計画的に行わなければならないと規定されていますが実施していますか。</t>
    <phoneticPr fontId="5"/>
  </si>
  <si>
    <t>条例第66号
第298条の2
平11厚令39
第17条の2
平12老企43
第4の17</t>
    <phoneticPr fontId="5"/>
  </si>
  <si>
    <t>　入所者の栄養状態を施設入所時に把握し、医師、管理栄養士、歯科医師、看護師、介護支援専門員その他の職種の者が共同して、入所者ごとの摂食・嚥下機能及び食形態にも配慮した栄養ケア計画を作成することとされています。栄養ケア計画の作成に当たっては、施設サービス計画との整合性を図ることが必要です。
　なお、栄養ケア計画に相当する内容を施設サービス計画の中に記載する場合は、その記載をもって栄養ケア計画の作成に代えることができます。</t>
    <phoneticPr fontId="5"/>
  </si>
  <si>
    <t>　入所者ごとの栄養ケア計画の進捗状況を定期的に評価し、必要に応じて当該計画を見直すことが必要です。</t>
    <phoneticPr fontId="5"/>
  </si>
  <si>
    <t>　上記ア～エの手順に従っていますか。</t>
    <phoneticPr fontId="5"/>
  </si>
  <si>
    <t>　入所者の口腔の健康の保持を図り、自立した日常生活を営むことができるよう、口腔衛生の管理体制を整備し、各入所者の状態に応じた口腔衛生の管理を計画的に行っていますか。</t>
    <phoneticPr fontId="5"/>
  </si>
  <si>
    <t>条例第66号
第289条の3
平11厚令39
第17条の3</t>
    <phoneticPr fontId="5"/>
  </si>
  <si>
    <t>平12老企43
第4の18</t>
    <phoneticPr fontId="5"/>
  </si>
  <si>
    <t>　技術的助言及び指導に基づき、以下の(ア)～(オ)の事項を記載した、入所者の口腔衛生の管理体制に係る計画を作成するとともに、必要に応じて、定期的に当該計画を見直していますか。</t>
    <phoneticPr fontId="5"/>
  </si>
  <si>
    <t>(ア)</t>
    <phoneticPr fontId="5"/>
  </si>
  <si>
    <t>(イ)</t>
    <phoneticPr fontId="5"/>
  </si>
  <si>
    <t>(ウ)</t>
    <phoneticPr fontId="5"/>
  </si>
  <si>
    <t>(エ)</t>
    <phoneticPr fontId="5"/>
  </si>
  <si>
    <t>(オ)</t>
    <phoneticPr fontId="5"/>
  </si>
  <si>
    <t>助言を行った歯科医師</t>
    <phoneticPr fontId="5"/>
  </si>
  <si>
    <t>歯科医師からの助言の要点</t>
    <phoneticPr fontId="5"/>
  </si>
  <si>
    <t>具体的方策</t>
    <phoneticPr fontId="5"/>
  </si>
  <si>
    <t>当該施設における実施目標</t>
    <phoneticPr fontId="5"/>
  </si>
  <si>
    <t>留意事項・特記事項</t>
    <phoneticPr fontId="5"/>
  </si>
  <si>
    <t>　なお、口腔衛生の管理体制に係る計画に相当する内容を施設サービス計画の中に記載する場合はその記載をもって口腔衛生の管理体制に係る計画の作成に代えることができるものとされています。</t>
    <phoneticPr fontId="5"/>
  </si>
  <si>
    <t>　医療保険において歯科訪問診療料が算定された日に、 介護職員に対する口腔清掃等に係る技術的助言及び指導又はイの計画に関する技術的助言及び指導を行うにあたっては、歯科訪問診療又は訪問歯科衛生指導の実施時間以外の時間帯に行っていますか。</t>
    <phoneticPr fontId="5"/>
  </si>
  <si>
    <t>　指定施設の医師又は看護職員は、常に入所者の健康の状況に注意し、必要に応じて健康保持のための適切な措置を採っていますか。</t>
    <phoneticPr fontId="5"/>
  </si>
  <si>
    <t>条例第66号
第299条
平11厚令39
第18条</t>
    <phoneticPr fontId="5"/>
  </si>
  <si>
    <t xml:space="preserve">　感染症の予防及び感染症の患者に対する医療に関する法律(感染症予防法）及び同施行令に基づき、入所者に対して結核に係る定期の健康診断を行っていますか。 </t>
    <phoneticPr fontId="5"/>
  </si>
  <si>
    <t>感染症予防法
第53条の2
同施行令
第11条、第12条</t>
    <phoneticPr fontId="5"/>
  </si>
  <si>
    <t>　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施設に円滑に入所することができるよう、次のとおりにしていますか。</t>
    <phoneticPr fontId="5"/>
  </si>
  <si>
    <t>条例第66号
第300条
平11厚令39
第19条</t>
    <phoneticPr fontId="5"/>
  </si>
  <si>
    <t>「退院することが明らかに見込まれるとき」に該当するか否かは、入所者の入院先の病院又は診療所の当該主治医に確認するなどの方法により判断していますか。</t>
    <phoneticPr fontId="5"/>
  </si>
  <si>
    <t>平12老企43
第4の20の(1)</t>
    <phoneticPr fontId="5"/>
  </si>
  <si>
    <t>「必要に応じて適切な便宜を供与」とは、入所者及びその家族の同意の上での入退院の手続きや、その他の個々の状況に応じた便宜を図ることを指します。</t>
    <phoneticPr fontId="5"/>
  </si>
  <si>
    <t>平12老企43
第4の20の(2)</t>
    <phoneticPr fontId="5"/>
  </si>
  <si>
    <t>「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としていますか。</t>
    <phoneticPr fontId="5"/>
  </si>
  <si>
    <t>　施設側の都合は、基本的には該当しないことに留意していますか。</t>
    <phoneticPr fontId="5"/>
  </si>
  <si>
    <t xml:space="preserve">　なお、上記の例示の場合であっても、再入居が可能なベッドの確保が出来るまでの間、短期入所の利用を検討するなどにより、入所者の生活に支障を来さないよう努めていますか。  </t>
    <phoneticPr fontId="5"/>
  </si>
  <si>
    <t>　入所者の入院期間中のベッドは、短期入所事業等に利用しても差し支えありませんが、当該入所者が退院する際に円滑に再入所できるよう、その利用は計画的なものとしていますか。</t>
    <phoneticPr fontId="5"/>
  </si>
  <si>
    <t>平12老企43
第4の20の(3)</t>
    <phoneticPr fontId="5"/>
  </si>
  <si>
    <t>平12老企43
第4の20の(4)</t>
    <phoneticPr fontId="5"/>
  </si>
  <si>
    <t>　入所者が次の各号のいずれかに該当する場合は、遅滞なく、意見を付してその旨を市町村に通知していますか。</t>
    <phoneticPr fontId="5"/>
  </si>
  <si>
    <t>　正当な理由なしに指定施設サービスの利用に関する指示に従わないことにより、要介護状態の程度を増進させたと認められるとき。</t>
    <phoneticPr fontId="5"/>
  </si>
  <si>
    <t>　偽りその他不正の行為によって保険給付を受け、又は受けようとしたとき。</t>
    <phoneticPr fontId="5"/>
  </si>
  <si>
    <t>条例第66号
第301条
平11厚令39
第20条
平12老企43
第4の21</t>
    <phoneticPr fontId="5"/>
  </si>
  <si>
    <t>　専ら当該指定施設の職務に従事する常勤の者が管理者になっていますか。</t>
    <phoneticPr fontId="5"/>
  </si>
  <si>
    <t>条例第66号
第302条</t>
    <phoneticPr fontId="5"/>
  </si>
  <si>
    <t>平11厚令39
第21条
平12老企43
第4の23</t>
    <phoneticPr fontId="5"/>
  </si>
  <si>
    <t>　管理者は、従業者に指定施設の「運営に関する基準」を遵守させるために必要な指揮命令を行っていますか。</t>
    <phoneticPr fontId="5"/>
  </si>
  <si>
    <t>条例第66号
第303条 第2項
平11厚令39
第22条 第2項</t>
    <phoneticPr fontId="5"/>
  </si>
  <si>
    <t>★必ず計画
　担当介護
　支援専門
　員がチェ
　ックし、
　記入して
　下さい。</t>
    <phoneticPr fontId="5"/>
  </si>
  <si>
    <t>　計画担当介護支援専門員は、「施設サービス計画の作成」に関わる業務のほか、
次に掲げる業務を行うこととされています。</t>
    <phoneticPr fontId="5"/>
  </si>
  <si>
    <t>条例第66号
第304条 第1号
平11厚令39
第22条の2 第1号</t>
    <phoneticPr fontId="5"/>
  </si>
  <si>
    <t>　入所申込者の入所に際し、その者に係る居宅介護支援事業者に対する照会等により、その者の心身の状況、生活歴、病歴、指定居宅サービス等の利用状況等を把握していますか。</t>
    <phoneticPr fontId="5"/>
  </si>
  <si>
    <t>　入所者の心身の状況、その置かれている環境等に照らし、その者が居宅において日常生活を営むことができるかどうかについて、生活相談員、介護職員、看護職員等を交えて定期的に検討していますか。</t>
    <phoneticPr fontId="5"/>
  </si>
  <si>
    <t>条例第66号
第288条 第3項
平11厚令39
第７条 第3項
平12老企43
第4の6</t>
    <phoneticPr fontId="5"/>
  </si>
  <si>
    <t>条例第66号
第304条 第2号
平11厚令39
第22条の2 第2号</t>
    <phoneticPr fontId="5"/>
  </si>
  <si>
    <t>　指定居宅サービス等の利用状況等の把握は、質の高い指定介護福祉サービスの提供に資するとともに、入所者の生活の継続性を重視するという観点に立って実施するものです。</t>
    <phoneticPr fontId="5"/>
  </si>
  <si>
    <t>条例第66号
第288条 第4項 第5項
平11厚令39
第7条 第4項 第5項</t>
    <phoneticPr fontId="5"/>
  </si>
  <si>
    <t>　上記の検討の結果、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わなければなりません。
　その場合、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t>
    <phoneticPr fontId="5"/>
  </si>
  <si>
    <t>条例第66号
第304条
第1項第3号、第4号
平11厚令39
第22条の2 第3号
第22条の2 第4号</t>
    <phoneticPr fontId="5"/>
  </si>
  <si>
    <t>　必要な援助としては、上記のほか、本人又は家族に対し家庭での介護方法等に関する適切な指導とともに、退所後の主治の医師及び居宅介護支援事業者等並びに市町村と十分連携を図っていく必要があります。</t>
    <phoneticPr fontId="5"/>
  </si>
  <si>
    <t>条例第66号
第288条 第6項 第7項
平11厚令39
第7条 第6項
第7条 第7項
平12老企43
第4の6</t>
    <phoneticPr fontId="5"/>
  </si>
  <si>
    <t>条例第66号
第304条 第1項 第5号
平11厚令39
第22条の2 第5号</t>
    <phoneticPr fontId="5"/>
  </si>
  <si>
    <t>　入所者及びその家族から指定施設サービスに関する苦情を受け付けた場合、苦情の内容等を記録していますか。</t>
    <phoneticPr fontId="5"/>
  </si>
  <si>
    <t>　入所者に対する指定施設サービスの提供により事故が発生した場合、その事故の状況及び事故に際して採った処置について記録していますか。</t>
    <phoneticPr fontId="5"/>
  </si>
  <si>
    <t>条例第66号
第304条 第1項 第6号
条例第66号
第315条 第2項
平11厚令39
第22条の2 第6号</t>
    <phoneticPr fontId="5"/>
  </si>
  <si>
    <t>条例第66号
第304条 第1項 第7号
条例第66号
第317条
平11厚令39
第22条の2 第7号</t>
    <phoneticPr fontId="5"/>
  </si>
  <si>
    <t>条例第66号
第293条</t>
    <phoneticPr fontId="5"/>
  </si>
  <si>
    <t xml:space="preserve"> 　次に掲げる施設の運営についての重要事項に関する規程（運営規程）を定めていますか。</t>
    <phoneticPr fontId="5"/>
  </si>
  <si>
    <t>条例第66号
第305条
平11厚令39
第23条
平12老企43
第4の26</t>
    <phoneticPr fontId="5"/>
  </si>
  <si>
    <t>　非常災害対策（第２６条の非常災害に関する具体的計画）</t>
    <phoneticPr fontId="5"/>
  </si>
  <si>
    <t>　施設の目的及び運営の方針</t>
    <phoneticPr fontId="5"/>
  </si>
  <si>
    <t>　従業者の職種、員数及び職務の内容</t>
    <phoneticPr fontId="5"/>
  </si>
  <si>
    <t>　入所定員</t>
    <phoneticPr fontId="5"/>
  </si>
  <si>
    <t>　施設の利用に当たっての留意事項（入所者が留意すべき入所生活上のルール、設備利用上の留意事項）</t>
    <phoneticPr fontId="5"/>
  </si>
  <si>
    <t>　緊急時等における対応方法</t>
    <phoneticPr fontId="5"/>
  </si>
  <si>
    <t>　虐待の防止のための措置に関する事項</t>
    <phoneticPr fontId="5"/>
  </si>
  <si>
    <t>　その他施設の運営に関する重要事項</t>
    <phoneticPr fontId="5"/>
  </si>
  <si>
    <t>　９の「その他運営に関する重要事項」は、当該利用者又は他の利用者等の生命又
　は身体を保護するため緊急やむを得ない場合に身体的拘束等を行う際の手続につ
　いて定めておくことが望ましいです。</t>
    <phoneticPr fontId="5"/>
  </si>
  <si>
    <t>　入所者に対する指定施設サービス（年間行事及び日課等を含めたサービス）の内容及び利用料その他の費用（第９条第３項により認められている費用）
の額</t>
    <phoneticPr fontId="5"/>
  </si>
  <si>
    <t>条例66号
第301条の2
平11厚令39
第20条の2
平12老企43
第4の22</t>
    <phoneticPr fontId="5"/>
  </si>
  <si>
    <t>条例65号
第91条の2
平11厚令39
第23条</t>
    <phoneticPr fontId="5"/>
  </si>
  <si>
    <t>　災害、虐待その他のやむを得ない事情が無いにも拘わらず、入所定員及び居室の定員を超えて入所させていませんか。</t>
    <phoneticPr fontId="5"/>
  </si>
  <si>
    <t>条例第66号
第307条
平11厚令39
第25条</t>
    <phoneticPr fontId="5"/>
  </si>
  <si>
    <t>　やむを得ない措置等により、定員超過を行わざるを得ない場合について、下記の
左欄の場合は、定員超過に関する減算については右欄のように緩和して取り扱われ
ます。</t>
    <phoneticPr fontId="5"/>
  </si>
  <si>
    <t>平12厚告27
12のイ</t>
    <phoneticPr fontId="5"/>
  </si>
  <si>
    <t>　老人福祉法第10条の4第1項第3号の規定による市町村が行った措置(又は同法第11条第1項第2号の規定による市町村が行った措置(特別養護老人ホームの空床利用の場合のみ))による場合。　</t>
    <phoneticPr fontId="5"/>
  </si>
  <si>
    <t>　入所見込者の家族が急遽入院するなど、要介護被保険者の緊急その他の事情を勘案して、やむを得ず「併設される短期入所」の空床を利用して入所した場合。</t>
    <phoneticPr fontId="5"/>
  </si>
  <si>
    <t>　入所定員に100分の105を乗じて得た数まで</t>
    <phoneticPr fontId="5"/>
  </si>
  <si>
    <t>　ただし入所定員が40人を超える場合にあっては、利用定員に２を加えて得た数まで</t>
    <phoneticPr fontId="5"/>
  </si>
  <si>
    <t>平12老企40
第2の5(3)</t>
    <phoneticPr fontId="5"/>
  </si>
  <si>
    <r>
      <t xml:space="preserve">　上記の定員超過は、あくまでも一時的かつ特例的なものであることから、速やかに定員超過利用を解消する必要があります。
</t>
    </r>
    <r>
      <rPr>
        <b/>
        <sz val="16"/>
        <color theme="1"/>
        <rFont val="游ゴシック Medium"/>
        <family val="3"/>
        <charset val="128"/>
      </rPr>
      <t>（注）他の入所者が退所した場合も定員超過が解消したこととなるので、その後に通常の入所者を受け入れ、再度定員が超過した場合、発生原因は通常入所なので、上記特例は適用されません。</t>
    </r>
    <phoneticPr fontId="5"/>
  </si>
  <si>
    <t>　非常災害に関する具体的計画を立て、非常災害時の関係機関への通報及び連携体制を整備し、それらを定期的に従業者に周知するとともに、定期的に避難、救出、その他必要な訓練を行っていますか。</t>
    <phoneticPr fontId="5"/>
  </si>
  <si>
    <t>　上記の訓練の実施に当たって地域住民の参加が得られるよう連携に努めていますか。</t>
    <phoneticPr fontId="5"/>
  </si>
  <si>
    <t>条例第66号
第308条 第1項
平11厚令39
第26条 第1項</t>
    <phoneticPr fontId="5"/>
  </si>
  <si>
    <t>条例第66号
第308条 第2項
平11厚令39
第26条 第2項</t>
    <phoneticPr fontId="5"/>
  </si>
  <si>
    <t>　空調設備等により施設内の適温の確保に努めていますか。</t>
    <phoneticPr fontId="5"/>
  </si>
  <si>
    <t>(注1)　 居室内やリビングなど、施設内の適当な場所に温度計、湿度計を設置し、
　　　客観的に温度、湿度の管理を行っていますか。</t>
    <phoneticPr fontId="5"/>
  </si>
  <si>
    <t>平12老企43
第4の30の(1)の④</t>
    <phoneticPr fontId="5"/>
  </si>
  <si>
    <t>　</t>
    <phoneticPr fontId="5"/>
  </si>
  <si>
    <t>（医薬品
 ・医療
　 機器）</t>
    <phoneticPr fontId="5"/>
  </si>
  <si>
    <t>　医薬品及び医療機器の管理を適正に行っていますか。</t>
    <phoneticPr fontId="5"/>
  </si>
  <si>
    <t>条例第66号
第309条
平11厚令39
第27条 第1項</t>
    <phoneticPr fontId="5"/>
  </si>
  <si>
    <t>　医務室等の保管場所について、職員の不在時は常時施錠するなど、入所者等が立ち入り、医薬品等による事故が発生することなどを未然に防ぐための措置を講じていますか。</t>
    <phoneticPr fontId="5"/>
  </si>
  <si>
    <t>高介第2516-2</t>
    <phoneticPr fontId="5"/>
  </si>
  <si>
    <t>　誤薬事故を防止するためのマニュアル等を作成していますか。また、投薬介助に係る全ての職員に内容を周知していますか。</t>
    <phoneticPr fontId="5"/>
  </si>
  <si>
    <t>　投薬介助に際して、薬の種類や量を複数の者で確認し、確実な本人確認をするなど正しい配薬確認を行っていますか。</t>
    <phoneticPr fontId="5"/>
  </si>
  <si>
    <t>　指定施設は、施設において感染症又は食中毒が発生し、又はまん延しないように、次に掲げる措置を講じなければなりません。</t>
    <phoneticPr fontId="5"/>
  </si>
  <si>
    <t>　感染症及び食中毒の予防及びまん延の防止のための対策を検討する委員会（テレビ電話装置等を活用して行うことができるものとする。）をおおむね３月に１回以上開催するとともに、その結果について、介護職員その他の従業者に周知徹底を図っていますか。</t>
    <phoneticPr fontId="5"/>
  </si>
  <si>
    <t xml:space="preserve"> 　委員会は幅広い職種で構成させる必要がありますが、例えば次のようなメンバーを言います。</t>
    <phoneticPr fontId="5"/>
  </si>
  <si>
    <t>H27.2.20福祉監
第3006号</t>
    <phoneticPr fontId="5"/>
  </si>
  <si>
    <t>条例第66号
第309条</t>
    <phoneticPr fontId="5"/>
  </si>
  <si>
    <t>平11厚令39
第27条 第2項
条例第66号
第309条</t>
    <phoneticPr fontId="5"/>
  </si>
  <si>
    <t>平11厚令39
第27条 第2項 第1号
平12老企43
第4の30の(2)の①</t>
    <phoneticPr fontId="5"/>
  </si>
  <si>
    <t>　施設長（管理者）、事務長、医師、看護職員、介護職員、栄養士又は管理栄養士、
　生活相談員</t>
    <phoneticPr fontId="5"/>
  </si>
  <si>
    <t>　虐待の防止のための対策を検討する委員会の概要等　</t>
    <phoneticPr fontId="5"/>
  </si>
  <si>
    <t>　感染症及び食中毒の予防及びまん延の防止のため次のような内容を盛り込んだ指針を整備していますか。</t>
    <phoneticPr fontId="5"/>
  </si>
  <si>
    <t>条例第66号
第309条
平11厚令39
第27条 第2項 第2号</t>
    <phoneticPr fontId="5"/>
  </si>
  <si>
    <t>平12老企43
第4の30の(2)の②</t>
    <phoneticPr fontId="5"/>
  </si>
  <si>
    <t>（７）</t>
  </si>
  <si>
    <t>　介護職員その他の従業者に対し、感染症及び食中毒の予防及びまん延の防止のための研修並びに感染症の予防及びまん延の防止のための訓練を定期的に実施していますか。</t>
    <phoneticPr fontId="5"/>
  </si>
  <si>
    <t>条例第66号
第309条
平11厚令39
第27条 第2項 第3号
平12老企43
第4の30の(2)の③④</t>
    <phoneticPr fontId="5"/>
  </si>
  <si>
    <t>（８）</t>
  </si>
  <si>
    <t>（９）</t>
  </si>
  <si>
    <t>　感染者や既往者の入所に際し、感染対策担当者は、介護職員その他の従事者に対し、当該感染症に関する知識、対応等について周知を図っていますか。</t>
    <phoneticPr fontId="5"/>
  </si>
  <si>
    <t>　感染症又は食中毒の発生が疑われる際は、次の手順に沿った対処を取らなければなりません。</t>
    <phoneticPr fontId="5"/>
  </si>
  <si>
    <t>平11厚令39
第27条第2項 第4号</t>
    <phoneticPr fontId="5"/>
  </si>
  <si>
    <t>　従業者が、入所者について、感染症又は食中毒の発生を疑ったときは、速やかに管理者に報告する体制を整えていますか。</t>
    <phoneticPr fontId="5"/>
  </si>
  <si>
    <t>　管理者は当該指定施設における感染症若しくは食中毒の発生を疑ったとき又は前記アの報告を受けたときは、従業者に対して必要な指示を行っていますか。</t>
    <phoneticPr fontId="5"/>
  </si>
  <si>
    <t>平18厚労告
268の一</t>
    <phoneticPr fontId="5"/>
  </si>
  <si>
    <t>平18厚労告
268の二</t>
    <phoneticPr fontId="5"/>
  </si>
  <si>
    <t>　感染症又は食中毒の発生又はまん延を防止する観点から、従業者の健康管理を徹底し、従業者、来訪者等の健康状態によっては利用者との接触を制限する等の措置を講ずるとともに、従業者及び利用者に対して手洗いやうがいを励行するなど衛生教育の徹底を図っていますか。</t>
    <phoneticPr fontId="5"/>
  </si>
  <si>
    <t>平18厚労告
268の三</t>
    <rPh sb="11" eb="12">
      <t>3</t>
    </rPh>
    <phoneticPr fontId="5"/>
  </si>
  <si>
    <t>　指定医師及び看護職員は、当該指定施設内において感染症若しくは食中毒の発生又はそれが疑われる状況が生じたときは、速やかな対応を行っていますか。</t>
    <phoneticPr fontId="5"/>
  </si>
  <si>
    <t>平18厚労告
268の四</t>
    <rPh sb="11" eb="12">
      <t>4</t>
    </rPh>
    <phoneticPr fontId="5"/>
  </si>
  <si>
    <t>　指定施設の管理者及び医師、看護職員その他の従業者は、感染症若しくは食中毒の患者又はそれらの疑いのある者(以下「有症者等」という。)の状態に応じ、
協力病院をはじめとする地域の医療機関等との連携を図るなど適切な措置を講じていますか。</t>
    <phoneticPr fontId="5"/>
  </si>
  <si>
    <t>　指定介護施設は、感染症若しくは食中毒の発生又はそれが疑われる状況が生じたときの有症者等の状況及び各有症者等に講じた措置等を記録していますか。</t>
    <phoneticPr fontId="5"/>
  </si>
  <si>
    <t>平18厚労告
268の五</t>
    <rPh sb="11" eb="12">
      <t>5</t>
    </rPh>
    <phoneticPr fontId="5"/>
  </si>
  <si>
    <t>平18厚労告
268の六</t>
    <rPh sb="11" eb="12">
      <t>6</t>
    </rPh>
    <phoneticPr fontId="5"/>
  </si>
  <si>
    <t xml:space="preserve">　管理者は、次に掲げる場合には、有症者等の人数、症状、対応状況等を市町村及び保健所に迅速に報告するとともに、市町村又は保健所からの指示を求めることその他の措置を講じていますか。 </t>
    <phoneticPr fontId="5"/>
  </si>
  <si>
    <t>平18厚労告
268の七</t>
    <rPh sb="11" eb="12">
      <t>7</t>
    </rPh>
    <phoneticPr fontId="5"/>
  </si>
  <si>
    <t>　同一の感染症若しくは食中毒による又はそれらによると疑われる死亡者又は重篤な患者が１週間内に２名以上発生した場合</t>
    <phoneticPr fontId="5"/>
  </si>
  <si>
    <t>　同一の有症者等が10名以上又は全利用者の半数以上発生した場合</t>
    <phoneticPr fontId="5"/>
  </si>
  <si>
    <t>　上記(ア)及び(イ)に掲げる場合のほか、通常の発生動向を上回る感染症等の発生が疑われ、特に管理者等が報告を必要と認めた場合</t>
    <phoneticPr fontId="5"/>
  </si>
  <si>
    <t>　上記キの報告を行った場合は、その原因の究明に資するため、当該有症者等を診察する医師等と連携の上、血液、便、吐物等の検体を確保するよう、努めていますか。</t>
    <phoneticPr fontId="5"/>
  </si>
  <si>
    <t>平18厚労告
268の八</t>
    <rPh sb="11" eb="12">
      <t>8</t>
    </rPh>
    <phoneticPr fontId="5"/>
  </si>
  <si>
    <t>　施設内の感染症拡大を未然に防ぐため、利用者だけでなく介護職員室等、施設内すべての場所で共用タオルの使用を禁止していますか。</t>
    <phoneticPr fontId="5"/>
  </si>
  <si>
    <t>　入所者の口腔衛生の観点から、あらかじめ、協力歯科医療機関を定めておくよう努めていますか。</t>
    <phoneticPr fontId="5"/>
  </si>
  <si>
    <t>　ア　看護・介護記録等の保管にあたっては、関係者以外がそれらの記録を閲覧でき
　　ないよう、施錠可能な保管庫等必要な設備を設けていますか。</t>
    <phoneticPr fontId="5"/>
  </si>
  <si>
    <t>　ウ　職員が使用できる便所（手洗いが可能な構造も有するもの）を各階に設置する
　　など、衛生管理・感染症予防に適したものになっていますか。</t>
    <phoneticPr fontId="5"/>
  </si>
  <si>
    <t>１　居室、静養室等のある3階以上の各階に通ずる特別避難階段を2以上(防災上有効
　な傾斜路を有する場合又は車いす若しくはストレッチャーで通行するために必要な
　幅を有するバルコニー及び屋外に設ける避難階段を有する場合は、1以上)有するこ
　と。
２　3階以上の階にある居室、静養室等及びこれから地上に通ずる廊下その他の通路
　の壁及び天井の室内に面する部分の仕上げを不燃材料でしていること。
３　居室、静養室等のある3階以上の各階が耐火構造の壁又は建築基準法施行令
　第112条第1項に規定する特定防火設備により防災上有効に区画されていること。</t>
    <phoneticPr fontId="5"/>
  </si>
  <si>
    <t>※管理宿直の形態について、該当するものを選択してください。</t>
    <rPh sb="13" eb="15">
      <t>ガイトウ</t>
    </rPh>
    <rPh sb="20" eb="22">
      <t>センタク</t>
    </rPh>
    <phoneticPr fontId="5"/>
  </si>
  <si>
    <t>　　委託費支払いの有無</t>
    <rPh sb="2" eb="7">
      <t>イタクヒシハラ</t>
    </rPh>
    <rPh sb="9" eb="11">
      <t>ウム</t>
    </rPh>
    <phoneticPr fontId="5"/>
  </si>
  <si>
    <t>円）</t>
    <rPh sb="0" eb="1">
      <t>エン</t>
    </rPh>
    <phoneticPr fontId="5"/>
  </si>
  <si>
    <t>委託費（</t>
    <rPh sb="0" eb="3">
      <t>イタクヒ</t>
    </rPh>
    <phoneticPr fontId="5"/>
  </si>
  <si>
    <t xml:space="preserve"> 協 力 歯 科 医 療 機 関 名</t>
    <rPh sb="1" eb="2">
      <t>キョウ</t>
    </rPh>
    <rPh sb="3" eb="4">
      <t>チカラ</t>
    </rPh>
    <rPh sb="5" eb="6">
      <t>ハ</t>
    </rPh>
    <rPh sb="7" eb="8">
      <t>カ</t>
    </rPh>
    <rPh sb="9" eb="10">
      <t>イ</t>
    </rPh>
    <rPh sb="11" eb="12">
      <t>リョウ</t>
    </rPh>
    <rPh sb="13" eb="14">
      <t>キ</t>
    </rPh>
    <rPh sb="15" eb="16">
      <t>カン</t>
    </rPh>
    <rPh sb="17" eb="18">
      <t>ナ</t>
    </rPh>
    <phoneticPr fontId="5"/>
  </si>
  <si>
    <t>（医療機関の名称、委託費の支払いの有無、委託費の金額を記載（入力等）してください。）</t>
    <rPh sb="1" eb="5">
      <t>イリョウキカン</t>
    </rPh>
    <rPh sb="6" eb="8">
      <t>メイショウ</t>
    </rPh>
    <rPh sb="9" eb="11">
      <t>イタク</t>
    </rPh>
    <rPh sb="11" eb="12">
      <t>ヒ</t>
    </rPh>
    <rPh sb="13" eb="15">
      <t>シハラ</t>
    </rPh>
    <rPh sb="17" eb="19">
      <t>ウム</t>
    </rPh>
    <rPh sb="20" eb="23">
      <t>イタクヒ</t>
    </rPh>
    <rPh sb="24" eb="26">
      <t>キンガク</t>
    </rPh>
    <rPh sb="27" eb="29">
      <t>キサイ</t>
    </rPh>
    <rPh sb="30" eb="32">
      <t>ニュウリョク</t>
    </rPh>
    <rPh sb="32" eb="33">
      <t>トウ</t>
    </rPh>
    <phoneticPr fontId="5"/>
  </si>
  <si>
    <t>条例第66号
第311条 第2項
平11厚令39
第29条 第1項
平12老企43
第4の32</t>
    <phoneticPr fontId="5"/>
  </si>
  <si>
    <t>　掲示にあたっては、文字の大きさ、掲示物の様式等、見やすい形式のものとなっていますか。</t>
    <phoneticPr fontId="5"/>
  </si>
  <si>
    <t>条例第66号
第311条 第2項
平11厚令39
第29条 第2項</t>
    <phoneticPr fontId="5"/>
  </si>
  <si>
    <t>　従業者が、正当な理由がなく、その業務上知り得た入所者又はその家族の秘密を漏らしたことはありませんか。</t>
    <phoneticPr fontId="5"/>
  </si>
  <si>
    <t>　従業者が、退職した後においても、正当な理由がなく、その業務上知り得た入所者又はその家族の秘密を漏らすことがないよう、雇用時に文書で取り決め、例えば違約金についての定めを置くなどの措置を講じていますか。</t>
    <phoneticPr fontId="5"/>
  </si>
  <si>
    <t>　居宅介護支援事業者に対して、入所者に関する情報を提供する際には、あらかじめ文書により入所者の同意を得ていますか。</t>
    <phoneticPr fontId="5"/>
  </si>
  <si>
    <t>　「個人情報の保護に関する法律」及び「医療・介護関係事業者における個人情報の適切な取扱いのためのガイダンス」に基づき、入所者及びその家族の個人情報を適切に取り扱っていますか。</t>
    <phoneticPr fontId="5"/>
  </si>
  <si>
    <t>個人情報保護法
平29ｶﾞｲﾀﾞﾝｽ</t>
    <phoneticPr fontId="5"/>
  </si>
  <si>
    <t>「個人情報の保護に関する法律」の概要</t>
  </si>
  <si>
    <t>　利用目的を出来る限り特定し、その利用目的の達成に必要な範囲内で個人情報を取り扱うこと</t>
    <phoneticPr fontId="5"/>
  </si>
  <si>
    <t>　個人情報は適正な方法で取得し、取得時に本人に対して利用目的の通知・公表等をすること</t>
    <phoneticPr fontId="5"/>
  </si>
  <si>
    <t>　あらかじめ本人の同意を得なければ、第三者に個人データを提供してはならないこと</t>
    <phoneticPr fontId="5"/>
  </si>
  <si>
    <t>　苦情の処理に努め、そのための体制の整備をすること</t>
    <phoneticPr fontId="5"/>
  </si>
  <si>
    <t>　保有個人データについては、利用目的などを本人の知り得る状態に置き、本人の求めに応じて開示・訂正・利用停止等を行うこと</t>
    <phoneticPr fontId="5"/>
  </si>
  <si>
    <t>　改正個人情報保護法（H29.5.30施行）では、5,000件以下の個人情報取り扱い事業者も、法律の規制対象となりました。</t>
    <phoneticPr fontId="5"/>
  </si>
  <si>
    <t>　個人データについては、正確・最新の内容に保つように努め、安全管理措置を講じ、従業者・委託先を監督すること</t>
    <rPh sb="1" eb="3">
      <t>コジン</t>
    </rPh>
    <phoneticPr fontId="5"/>
  </si>
  <si>
    <t>　介護関係事業者は、多数の利用者やその家族について、他人が容易には知りえないような個人情報を詳細に知り得る立場にあり、個人情報の適正な取扱いが求められます。そのため、個人情報保護法の趣旨を踏まえ、介護事業者が遵守すべき事項等について、ガイダンスを定めたものです。</t>
    <phoneticPr fontId="5"/>
  </si>
  <si>
    <t>平29ｶﾞｲﾀﾞﾝｽ</t>
    <phoneticPr fontId="5"/>
  </si>
  <si>
    <t>　ガイダンスⅢ5.(3)④「介護関係事業者については、介護保険法に基づく指定基準において、サービス担当者会議等で利用者の個人情報を用いる場合には利用者の同意を、利用者の家族の個人情報を用いる場合には家族の同意を、あらかじめ文書により得ておかなければならないとされていることを踏まえ、事業所内への掲示によるのではなく、サービス利用開始時に適切に利用者から文書により同意を得ておくことが必要である。」</t>
    <phoneticPr fontId="5"/>
  </si>
  <si>
    <t>　当該指定施設についての広告をする場合、その内容が虚偽又は誇大なものになってしまったことはありませんか。</t>
    <phoneticPr fontId="5"/>
  </si>
  <si>
    <t>条例第66号
第313条
平11厚令39
第31条</t>
    <phoneticPr fontId="5"/>
  </si>
  <si>
    <t>　居宅介護支援事業者又はその従業者に対し、要介護被保険者に当該施設を紹介することの対償として、金品その他の財産上の利益を供与していませんか。</t>
    <phoneticPr fontId="5"/>
  </si>
  <si>
    <t>　居宅介護支援事業者又はその従業者から、当該施設からの退所者を紹介することの対償として、金品その他の財産上の利益を収受していませんか。</t>
    <phoneticPr fontId="5"/>
  </si>
  <si>
    <t>　提供した指定施設サービスに関する入所者及びその家族からの苦情に迅速かつ適切に対応するために、苦情を受け付けるための窓口を設置する等の必要な措置を講じていますか。</t>
    <phoneticPr fontId="5"/>
  </si>
  <si>
    <t>　上記(1)の苦情を受け付けた場合には、当該苦情の受付日、内容等を記録していますか。</t>
    <phoneticPr fontId="5"/>
  </si>
  <si>
    <t>条例第66号
第315条第2項
平11厚令39
第33条第2項</t>
    <phoneticPr fontId="5"/>
  </si>
  <si>
    <t>　また、苦情がサービスの質の向上を図る上で重要な情報であるとの認識に立ち、苦情の内容を踏まえ、サービスの質の向上に向けた取組を行っていますか。</t>
    <phoneticPr fontId="5"/>
  </si>
  <si>
    <t>　苦情の内容等の記録は、２年間保存していますか。</t>
    <phoneticPr fontId="5"/>
  </si>
  <si>
    <t>　提供した指定施設サービスに関し、法第23条の規定により「市町村が行う文書その他の物件の提出若しくは提示の求め又は当該市町村の職員からの質問若しくは照会に応じ、入所者からの苦情に関して市町村が行う調査」に協力していますか。</t>
    <phoneticPr fontId="5"/>
  </si>
  <si>
    <t>　また、市町村から指導又は助言を受けた場合には、当該指導又は助言に従って必要な改善を行っていますか。</t>
    <phoneticPr fontId="5"/>
  </si>
  <si>
    <t>条例第66号
第315条 第3項
平11厚令39
第33条 第3項</t>
    <phoneticPr fontId="5"/>
  </si>
  <si>
    <t>　市町村から求めがあった場合には、上記(3)の改善の内容を市町村に報告していますか。</t>
    <phoneticPr fontId="5"/>
  </si>
  <si>
    <t>条例第66号
第315条 第4項
平11厚令39
第33条 第4項</t>
    <phoneticPr fontId="5"/>
  </si>
  <si>
    <t>条例第66号
第315条 第5項
平11厚令39
第33条 第5項</t>
    <phoneticPr fontId="5"/>
  </si>
  <si>
    <t>　また、国保連から同号の規定による指導又は助言を受けた場合には、当該指導又は助言に従って必要な改善を行っていますか。</t>
    <phoneticPr fontId="5"/>
  </si>
  <si>
    <t>　国保連からの求めがあった場合には、上記(5)の改善の内容を国保連に報告していますか。</t>
    <phoneticPr fontId="5"/>
  </si>
  <si>
    <t>条例第66号
第315条 第6項
平11厚令39
第33条 第6項</t>
    <phoneticPr fontId="5"/>
  </si>
  <si>
    <t>　施設の運営に当たっては、指定施設が地域に開かれたものとして運営されるよう、地域の住民又はボランティア団体等との連携及び協力を行う等、地域との交流に努めていますか。</t>
    <phoneticPr fontId="5"/>
  </si>
  <si>
    <t>　施設の運営に当たっては、市町村が派遣する介護サービス相談員を積極的に受け入れる等、提供した指定施設サービスに関する入所者からの苦情に関して、市町村等が相談及び援助を行う事業その他市町村が実施する事業(広く市町村が老人クラブ、婦人会その他の非営利団体や住民の協力を得て行う事業を含む。)に協力するよう努めていますか。</t>
    <phoneticPr fontId="5"/>
  </si>
  <si>
    <t>　次のような項目を盛り込んだ「事故発生の防止のための指針」を作成していますか。</t>
    <phoneticPr fontId="5"/>
  </si>
  <si>
    <t>①</t>
  </si>
  <si>
    <t>②</t>
  </si>
  <si>
    <t>③</t>
  </si>
  <si>
    <t>④</t>
  </si>
  <si>
    <t>⑤</t>
  </si>
  <si>
    <t>⑥</t>
  </si>
  <si>
    <t>　介護事故の防止のための委員会その他施設内の組織に関する事項</t>
    <phoneticPr fontId="5"/>
  </si>
  <si>
    <t>　施設における介護事故の防止に関する基本的考え方</t>
    <phoneticPr fontId="5"/>
  </si>
  <si>
    <t>　介護事故の防止のための職員研修に関する基本方針</t>
    <phoneticPr fontId="5"/>
  </si>
  <si>
    <t>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phoneticPr fontId="5"/>
  </si>
  <si>
    <t>　介護事故等発生時の対応に関する基本方針</t>
    <phoneticPr fontId="5"/>
  </si>
  <si>
    <t>　その他介護事故等の発生の防止の推進のために必要な基本方針</t>
    <phoneticPr fontId="5"/>
  </si>
  <si>
    <t>　事故が発生した場合又はそれに至る危険性がある事態が生じた場合に、当該事実が報告され、その分析を通じた改善策が従業者に周知徹底する体制が整備されていますか。</t>
    <phoneticPr fontId="5"/>
  </si>
  <si>
    <t xml:space="preserve">　事故が発生した場合等の報告、改善策、従業者への周知徹底は、介護事故等について、施設全体で情報共有し、今後の再発防止につなげるためのものです。具体的には、次のような手順を想定しています。 </t>
    <phoneticPr fontId="5"/>
  </si>
  <si>
    <t>　介護事故等について報告するための様式を整備すること。</t>
    <phoneticPr fontId="5"/>
  </si>
  <si>
    <t>　介護職員その他の職員は、介護事故等の発生又は発見ごとにその状況、背景等を記載するとともに、①の様式に従い介護事故等について報告すること。</t>
    <phoneticPr fontId="5"/>
  </si>
  <si>
    <t>　防止策を講じた後に、その効果について評価すること。</t>
    <phoneticPr fontId="5"/>
  </si>
  <si>
    <t>　報告された事例及び分析結果を職員に周知徹底すること。</t>
    <rPh sb="1" eb="3">
      <t>ホウコク</t>
    </rPh>
    <phoneticPr fontId="5"/>
  </si>
  <si>
    <t>　事例の分析に当たっては、介護事故等の発生時の状況等を分析し、介護事故等の発生原因、結果等をとりまとめ、防止策を検討すること。</t>
    <rPh sb="1" eb="3">
      <t>ジレイ</t>
    </rPh>
    <phoneticPr fontId="5"/>
  </si>
  <si>
    <t>　事故発生の防止のために、次のような委員会（テレビ電話装置等を活用して行うことができるものとする。）を設置し、定期的及び必要に応じて開催していますか。</t>
    <phoneticPr fontId="5"/>
  </si>
  <si>
    <t>○</t>
  </si>
  <si>
    <t>○</t>
    <phoneticPr fontId="5"/>
  </si>
  <si>
    <t>　委員会は、介護事故発生の防止、再発防止のための対策を検討するものであること。</t>
    <rPh sb="1" eb="3">
      <t>イイン</t>
    </rPh>
    <phoneticPr fontId="5"/>
  </si>
  <si>
    <t>　幅広い職種(例えば、施設長、事務長、介護支援専門員、医師、看護職員、介護職員、生活相談員)によって構成すること。</t>
    <phoneticPr fontId="5"/>
  </si>
  <si>
    <t>　構成メンバーの責務及び役割分担を明確にすることが必要です。</t>
    <phoneticPr fontId="5"/>
  </si>
  <si>
    <t>　当該委員会は原則として運営委員会など他の委員会と独立して設置・運営することが必要ですが、関係する職種、取り扱う事項が相互に関係が深いと認められる他の会議体を設置している場合、これと一体的に設置・運営することも差し支えありません。</t>
    <phoneticPr fontId="5"/>
  </si>
  <si>
    <t>　責任者はケア全般の責任者であることが望ましい。</t>
    <phoneticPr fontId="5"/>
  </si>
  <si>
    <t>　施設外の安全対策の専門家を委員として積極的に活用することが望ましい。</t>
    <phoneticPr fontId="5"/>
  </si>
  <si>
    <t>　事故発生の防止のため、次のような従業者に対する研修を実施していますか。</t>
    <phoneticPr fontId="5"/>
  </si>
  <si>
    <t>　事故発生防止の基礎的内容等の適切な知識を普及・啓発すること。</t>
    <phoneticPr fontId="5"/>
  </si>
  <si>
    <t>　当該施設における指針に基づき、安全管理の徹底を行うこと。</t>
    <phoneticPr fontId="5"/>
  </si>
  <si>
    <t>　当該施設が指針に基づいた研修プログラムを作成し、定期的な教育(年２回以上)を開催すること。</t>
    <phoneticPr fontId="5"/>
  </si>
  <si>
    <t>　新規採用時には必ず事故発生防止の研修を実施すること。</t>
    <phoneticPr fontId="5"/>
  </si>
  <si>
    <t>　研修の実施内容について記録を作成すること。</t>
    <phoneticPr fontId="5"/>
  </si>
  <si>
    <t xml:space="preserve">　(1)～(3)に掲げる措置を適切に実施するための担当者を置いていますか。   </t>
    <phoneticPr fontId="5"/>
  </si>
  <si>
    <t>事故発生の防止措置を適切に実施するための担当者</t>
    <rPh sb="7" eb="8">
      <t>チ</t>
    </rPh>
    <phoneticPr fontId="5"/>
  </si>
  <si>
    <t>虐待防止措置を適切に実施するための専任の担当者</t>
    <rPh sb="0" eb="4">
      <t>ギャクタイボウシ</t>
    </rPh>
    <rPh sb="4" eb="6">
      <t>ソチ</t>
    </rPh>
    <rPh sb="17" eb="19">
      <t>センニン</t>
    </rPh>
    <phoneticPr fontId="5"/>
  </si>
  <si>
    <t>身体的拘束等適正化対応策を担当する専任の担当者</t>
    <rPh sb="0" eb="2">
      <t>シンタイ</t>
    </rPh>
    <rPh sb="2" eb="3">
      <t>テキ</t>
    </rPh>
    <rPh sb="3" eb="5">
      <t>コウソク</t>
    </rPh>
    <rPh sb="5" eb="6">
      <t>ナド</t>
    </rPh>
    <rPh sb="6" eb="8">
      <t>テキセイ</t>
    </rPh>
    <rPh sb="8" eb="9">
      <t>カ</t>
    </rPh>
    <rPh sb="9" eb="11">
      <t>タイオウ</t>
    </rPh>
    <rPh sb="11" eb="12">
      <t>サク</t>
    </rPh>
    <rPh sb="13" eb="15">
      <t>タントウ</t>
    </rPh>
    <rPh sb="17" eb="19">
      <t>センニン</t>
    </rPh>
    <rPh sb="20" eb="23">
      <t>タントウシャ</t>
    </rPh>
    <phoneticPr fontId="5"/>
  </si>
  <si>
    <t xml:space="preserve"> 感染症及び食中毒の予防及びまん延の防止のための対策を検討する委員会の概要等　</t>
    <phoneticPr fontId="5"/>
  </si>
  <si>
    <t>感染症対策等を適切に実施するための担当者</t>
    <rPh sb="0" eb="5">
      <t>カンセンショウタイサク</t>
    </rPh>
    <rPh sb="5" eb="6">
      <t>トウ</t>
    </rPh>
    <phoneticPr fontId="5"/>
  </si>
  <si>
    <t xml:space="preserve"> 事故発生の防止のための委員会の概要等　</t>
    <rPh sb="12" eb="15">
      <t>イインカイ</t>
    </rPh>
    <phoneticPr fontId="5"/>
  </si>
  <si>
    <t>　入所者に対する指定介施設サービスの提供により事故が発生した場合は、速やかに市町村、入所者の家族等に連絡を行うとともに、必要な措置を講じていますか。</t>
    <phoneticPr fontId="5"/>
  </si>
  <si>
    <t>条例第66号
第317条
平11厚令39
第35条 第2項</t>
    <phoneticPr fontId="5"/>
  </si>
  <si>
    <t>老人福祉施設等
危機管理マニュアル
（埼玉県）</t>
    <phoneticPr fontId="5"/>
  </si>
  <si>
    <t>　介護事故等の状況及び事故に際して採った処置について記録していますか。</t>
    <phoneticPr fontId="5"/>
  </si>
  <si>
    <t>　入所者に対する指定施設サービスの提供により賠償すべき事故が発生した場合は、損害賠償を速やかに行っていますか。</t>
    <phoneticPr fontId="5"/>
  </si>
  <si>
    <t>条例第66号
第317条
平11厚令39
第35条 第3項</t>
    <phoneticPr fontId="5"/>
  </si>
  <si>
    <t>　(8)の事態に備えて、損害賠償保険に加入しておくか、若しくは賠償資力を有する等の措置を講じていますか。</t>
    <phoneticPr fontId="5"/>
  </si>
  <si>
    <t>　事故防止対策については、以下の文書を参考にしてください。</t>
    <phoneticPr fontId="5"/>
  </si>
  <si>
    <t>　平成14年3月
　「福祉サービスにおける危機管理（リスクマネジメント）に関する取組指針
　　～利用者の笑顔と満足を求めて～」（厚生労働省）</t>
    <phoneticPr fontId="5"/>
  </si>
  <si>
    <t>　平成19年3月
「特別養護老人ホームにおける介護事故予防ガイドライン」（厚生労働省）</t>
    <phoneticPr fontId="5"/>
  </si>
  <si>
    <t>https://www.city.hirakata.osaka.jp/cmsfiles/contents/0000028/28666/gaidline.pdf</t>
    <phoneticPr fontId="5"/>
  </si>
  <si>
    <t>https://www.pref.saitama.lg.jp/documents/19837/kikikanrimanual021102.pdf</t>
    <phoneticPr fontId="5"/>
  </si>
  <si>
    <t>　従業者、設備及び会計に関する諸記録を整備していますか。</t>
    <phoneticPr fontId="5"/>
  </si>
  <si>
    <t>　入所者に対する指定施設サービスの提供に関する次の諸記録を整備し、その完結の日から２年間保存していますか。</t>
    <phoneticPr fontId="5"/>
  </si>
  <si>
    <t>　施設サービス計画書</t>
    <phoneticPr fontId="5"/>
  </si>
  <si>
    <t>　「28 入所者に関する市町村への通知」の項目における、市町村への通知に係る記録</t>
    <phoneticPr fontId="5"/>
  </si>
  <si>
    <t>　「43 苦情処理(2)」の項目における、苦情の内容の記録</t>
    <phoneticPr fontId="5"/>
  </si>
  <si>
    <t>　「8 サービス提供の記録」の項目における、提供した具体的なサービスの内容等の記
　録</t>
    <phoneticPr fontId="5"/>
  </si>
  <si>
    <t>　「13 身体的拘束の禁止等」の項目における、身体的拘束等の態様及び時間、その際の
　入所者の心身の状況並びに緊急やむを得ない理由の記録</t>
    <phoneticPr fontId="5"/>
  </si>
  <si>
    <t>　「45 事故発生時の対応(7)」の項目における、事故の状況及び事故に際して採った処
　置についての記録</t>
    <phoneticPr fontId="5"/>
  </si>
  <si>
    <t>条例第66号
第319条 第1項
平11厚令39
第37条 第１項</t>
    <phoneticPr fontId="5"/>
  </si>
  <si>
    <t>条例第66号
第319条 第2項
平11厚令39
第37条 第2項</t>
    <phoneticPr fontId="5"/>
  </si>
  <si>
    <t>　指定情報公表センターへ年１回、基本情報と運営情報を報告していますか。</t>
    <phoneticPr fontId="5"/>
  </si>
  <si>
    <t>法
第115条の35 第1項
規則
第140条の43、44</t>
    <phoneticPr fontId="5"/>
  </si>
  <si>
    <t>　１年間の介護報酬実績が１００万円を超える事業所が対象。</t>
    <phoneticPr fontId="5"/>
  </si>
  <si>
    <t>　平成24年度からは、新規事業所、既存事業所とも、「基本情報」、
「調査情報」を報告。</t>
    <phoneticPr fontId="5"/>
  </si>
  <si>
    <t>　業務管理体制を適切に整備し、関係行政機関に届け出ていますか。</t>
    <phoneticPr fontId="5"/>
  </si>
  <si>
    <t>法
第115条の32 第1項
施行規則
第140条の39</t>
    <phoneticPr fontId="5"/>
  </si>
  <si>
    <t>【事業者が整備等する業務管理体制の内容】</t>
    <phoneticPr fontId="5"/>
  </si>
  <si>
    <t>事業所数</t>
  </si>
  <si>
    <t>①法令遵守責任者</t>
  </si>
  <si>
    <t>②法令遵守規程</t>
  </si>
  <si>
    <t>届出書の記載すべき事項</t>
  </si>
  <si>
    <t>③業務執行監査の定期的実施</t>
    <phoneticPr fontId="5"/>
  </si>
  <si>
    <t>整 備 届 出 事 項</t>
    <phoneticPr fontId="5"/>
  </si>
  <si>
    <t xml:space="preserve"> 名称又は氏名</t>
    <phoneticPr fontId="5"/>
  </si>
  <si>
    <t xml:space="preserve"> 主たる事務所の所在地</t>
    <phoneticPr fontId="5"/>
  </si>
  <si>
    <t xml:space="preserve"> 代表者氏名等</t>
    <phoneticPr fontId="5"/>
  </si>
  <si>
    <t xml:space="preserve"> 法令遵守責任者氏名</t>
    <phoneticPr fontId="5"/>
  </si>
  <si>
    <t xml:space="preserve"> 上記に加えて</t>
    <phoneticPr fontId="5"/>
  </si>
  <si>
    <t xml:space="preserve"> 「法令遵守規程の概要」</t>
    <phoneticPr fontId="5"/>
  </si>
  <si>
    <t xml:space="preserve"> 「業務執行監査の方法の概要」</t>
    <phoneticPr fontId="5"/>
  </si>
  <si>
    <t xml:space="preserve"> 20未満</t>
    <phoneticPr fontId="5"/>
  </si>
  <si>
    <t xml:space="preserve"> 20以上100未満</t>
    <phoneticPr fontId="5"/>
  </si>
  <si>
    <t xml:space="preserve"> 100以上</t>
    <phoneticPr fontId="5"/>
  </si>
  <si>
    <t>　業務管理体制（法令等遵守）についての考え（方針）を定め、職員に周知していますか。</t>
    <phoneticPr fontId="5"/>
  </si>
  <si>
    <t>　業務管理体制（法令等遵守）について、具体的な取組を行っていますか。</t>
    <phoneticPr fontId="5"/>
  </si>
  <si>
    <t>　介護報酬の請求等のチェックを実施している。</t>
    <phoneticPr fontId="5"/>
  </si>
  <si>
    <t>　法令違反行為の疑いのある内部通報、事故があった場合、速やかに調査を行い、必要な措置を取っている。</t>
    <phoneticPr fontId="5"/>
  </si>
  <si>
    <t>　利用者からの相談・苦情等に法令等違反行為に関する情報が含まれているものについて、内容を調査し、関係する部門と情報共有を図っている。</t>
    <phoneticPr fontId="5"/>
  </si>
  <si>
    <t>　業務管理体制についての研修を実施している。</t>
    <phoneticPr fontId="5"/>
  </si>
  <si>
    <t>　法令遵守規程を整備している。</t>
    <phoneticPr fontId="5"/>
  </si>
  <si>
    <t>　　具体的な取組を行っている場合、次のアからオの欄は○を選択し、
　　カについては具体的な取組内容を枠内に記入（入力）してください。</t>
    <rPh sb="24" eb="25">
      <t>ラン</t>
    </rPh>
    <rPh sb="28" eb="30">
      <t>センタク</t>
    </rPh>
    <rPh sb="41" eb="44">
      <t>グタイテキ</t>
    </rPh>
    <rPh sb="45" eb="47">
      <t>トリクミ</t>
    </rPh>
    <rPh sb="50" eb="52">
      <t>ワクナイ</t>
    </rPh>
    <rPh sb="56" eb="58">
      <t>ニュウリョク</t>
    </rPh>
    <phoneticPr fontId="5"/>
  </si>
  <si>
    <r>
      <t>　その他　</t>
    </r>
    <r>
      <rPr>
        <sz val="12"/>
        <color theme="1"/>
        <rFont val="游ゴシック Medium"/>
        <family val="3"/>
        <charset val="128"/>
      </rPr>
      <t>（具体的な取組内容を記入してください。）</t>
    </r>
    <rPh sb="15" eb="17">
      <t>キニュウ</t>
    </rPh>
    <phoneticPr fontId="5"/>
  </si>
  <si>
    <t>H21年3月30日
老発 第0330077号</t>
    <phoneticPr fontId="5"/>
  </si>
  <si>
    <t>　業務管理体制(法令等遵守)の取組について、評価・改善活動を行っていますか。</t>
    <phoneticPr fontId="5"/>
  </si>
  <si>
    <t>　法令遵守責任者の職・氏名</t>
    <phoneticPr fontId="5"/>
  </si>
  <si>
    <t>※ 氏名を入力してください。</t>
    <phoneticPr fontId="5"/>
  </si>
  <si>
    <t>※職名を入力してください。</t>
    <rPh sb="1" eb="3">
      <t>ショクメイ</t>
    </rPh>
    <rPh sb="4" eb="6">
      <t>ニュウリョク</t>
    </rPh>
    <phoneticPr fontId="5"/>
  </si>
  <si>
    <t>※ 年月日を選択してください。</t>
    <rPh sb="2" eb="5">
      <t>ネンガッピ</t>
    </rPh>
    <rPh sb="6" eb="8">
      <t>センタク</t>
    </rPh>
    <phoneticPr fontId="5"/>
  </si>
  <si>
    <t>※ どちらかを選択</t>
    <rPh sb="7" eb="9">
      <t>センタク</t>
    </rPh>
    <phoneticPr fontId="5"/>
  </si>
  <si>
    <t>氏　　名</t>
    <rPh sb="0" eb="1">
      <t>シ</t>
    </rPh>
    <rPh sb="3" eb="4">
      <t>ナ</t>
    </rPh>
    <phoneticPr fontId="5"/>
  </si>
  <si>
    <t>職</t>
    <rPh sb="0" eb="1">
      <t>ショク</t>
    </rPh>
    <phoneticPr fontId="5"/>
  </si>
  <si>
    <t>届　　出　　日</t>
    <rPh sb="0" eb="1">
      <t>トド</t>
    </rPh>
    <rPh sb="3" eb="4">
      <t>デ</t>
    </rPh>
    <rPh sb="6" eb="7">
      <t>ニチ</t>
    </rPh>
    <phoneticPr fontId="5"/>
  </si>
  <si>
    <t>　法令遵守責任者として、現在取り組んでいる重点的な事項を記載してください。</t>
    <phoneticPr fontId="5"/>
  </si>
  <si>
    <t>法第86条</t>
    <phoneticPr fontId="5"/>
  </si>
  <si>
    <t>【介護保険法施行規則第135条に定める事項】</t>
    <phoneticPr fontId="5"/>
  </si>
  <si>
    <t>コ</t>
    <phoneticPr fontId="5"/>
  </si>
  <si>
    <t>　施設の名称又及び開設の場所</t>
    <phoneticPr fontId="5"/>
  </si>
  <si>
    <t>　開設者の名称及び主たる事務所の所在地並びに代表者の氏名、住所及び職名</t>
    <phoneticPr fontId="5"/>
  </si>
  <si>
    <t>　開設者の登記事項証明書又は条例等（当該指定に係る事業に関するものに限る。）</t>
    <phoneticPr fontId="5"/>
  </si>
  <si>
    <t>　併設する施設がある場合にあっては、当該併設する施設の概要</t>
    <phoneticPr fontId="5"/>
  </si>
  <si>
    <t>　建物の構造概要及び平面図（各室の用途を明示するものとする。）並びに設備の概要</t>
    <phoneticPr fontId="5"/>
  </si>
  <si>
    <t>　施設の管理者の氏名及び住所</t>
    <phoneticPr fontId="5"/>
  </si>
  <si>
    <t>　運営規程</t>
    <phoneticPr fontId="5"/>
  </si>
  <si>
    <t>　施設介護サービス費の請求に関する事項</t>
    <phoneticPr fontId="5"/>
  </si>
  <si>
    <t>　介護支援専門員の氏名及びその登録番号</t>
    <phoneticPr fontId="5"/>
  </si>
  <si>
    <t>　上記のうち、「イ」「カ」及び「コ」の役員又はその長の変更に伴う届出にあたっては、法第86条第2項各号に該当しないことを誓約する書面（誓約書）を添付するものとする。</t>
    <phoneticPr fontId="5"/>
  </si>
  <si>
    <t>　協力病院の名称及び診療科名並びに当該協力病院との契約の内容
（協力歯科医療機関があるときは、その名称及び当該協力歯科医療機関との契約の内容を含む。）</t>
    <phoneticPr fontId="5"/>
  </si>
  <si>
    <t>【届出の提出先機関】</t>
    <phoneticPr fontId="5"/>
  </si>
  <si>
    <t>　県高齢者福祉課</t>
    <phoneticPr fontId="5"/>
  </si>
  <si>
    <t>　県福祉事務所</t>
    <phoneticPr fontId="5"/>
  </si>
  <si>
    <t>　政 令 市 等</t>
    <phoneticPr fontId="5"/>
  </si>
  <si>
    <t>　蕨市、戸田市</t>
    <phoneticPr fontId="5"/>
  </si>
  <si>
    <t>　上記及び政令市等以外の市町村</t>
    <phoneticPr fontId="5"/>
  </si>
  <si>
    <t>　さいたま市､川越市､和光市､越谷市､川口市</t>
    <phoneticPr fontId="5"/>
  </si>
  <si>
    <t>届 出 の 提 出 先</t>
    <phoneticPr fontId="5"/>
  </si>
  <si>
    <t>施 設 の 所 在地</t>
    <phoneticPr fontId="5"/>
  </si>
  <si>
    <t>施行規則
第135条</t>
    <phoneticPr fontId="5"/>
  </si>
  <si>
    <t xml:space="preserve">　６年ごとの指定更新に当たっては、当初又は直近の指定変更の届出の内容どおり、人員基準、施設基準に抵触していないことを確認していますか。 </t>
    <phoneticPr fontId="5"/>
  </si>
  <si>
    <t>法第86条の2</t>
    <phoneticPr fontId="5"/>
  </si>
  <si>
    <t>●次回指定更新時期</t>
    <phoneticPr fontId="5"/>
  </si>
  <si>
    <t>（注）</t>
    <rPh sb="0" eb="2">
      <t>'(チュウ</t>
    </rPh>
    <phoneticPr fontId="5"/>
  </si>
  <si>
    <t>　基準上の設備等は届出の図面と現状が一致していますか。</t>
    <phoneticPr fontId="5"/>
  </si>
  <si>
    <t>①　次に掲げるとき、その他指定施設が自己の利益を図るために基準に違反したと
　き。
　ア．指定施設サービスの提供に際して入所者が負担すべき額の支払を適正に受け
　　なかったとき。
　イ．居宅介護支援事業者又はその従業者に対し、要介護者に対して自らの施設を
　　紹介することの対償として、金品その他の財産上の利益を供与したとき。
　ウ．居宅介護支援事業者又はその従業者から、自らの施設からの退所者を紹介す
　　ることの対償として金品その他の財産上の利益を収受したとき。
②　入所者の生命又は身体の安全に危害を及ぼすおそれがあるとき。
③　その他①及び②に準ずる重大かつ明白な基準省令違反があったとき。</t>
    <phoneticPr fontId="5"/>
  </si>
  <si>
    <t>※　従業者の員数に係る基準は、県条例により、平11厚令39第2条に規定する基準の例
　によることとされています。</t>
    <phoneticPr fontId="5"/>
  </si>
  <si>
    <t>（注）</t>
    <phoneticPr fontId="5"/>
  </si>
  <si>
    <t xml:space="preserve">　当該加算算定の場合は、勤務表には、機能訓練指導員としてのみ位置づけられ、
看護職員としては勤務表に記載できません。
　このような取扱いを踏まえた上で勤務表は適切に作成されていますか。  </t>
    <phoneticPr fontId="5"/>
  </si>
  <si>
    <t>（解除への具体的な取組内容を入力してください。）</t>
    <rPh sb="1" eb="3">
      <t>カイジョ</t>
    </rPh>
    <rPh sb="5" eb="8">
      <t>グタイテキ</t>
    </rPh>
    <rPh sb="9" eb="10">
      <t>ト</t>
    </rPh>
    <rPh sb="10" eb="11">
      <t>ク</t>
    </rPh>
    <rPh sb="11" eb="13">
      <t>ナイヨウ</t>
    </rPh>
    <rPh sb="14" eb="16">
      <t>ニュウリョク</t>
    </rPh>
    <phoneticPr fontId="5"/>
  </si>
  <si>
    <t>（有・無のいずれかを選択してください。）</t>
    <rPh sb="1" eb="2">
      <t>ア</t>
    </rPh>
    <rPh sb="3" eb="4">
      <t>ナシ</t>
    </rPh>
    <rPh sb="10" eb="12">
      <t>センタク</t>
    </rPh>
    <phoneticPr fontId="5"/>
  </si>
  <si>
    <t>短期入所を
併設する特
養における
生活相談員
介護職員、
看護職員の
員数の留意
点</t>
    <phoneticPr fontId="5"/>
  </si>
  <si>
    <t>３ 介護職
　 員又は
　 看護職
　 員</t>
    <phoneticPr fontId="5"/>
  </si>
  <si>
    <t>〇</t>
    <phoneticPr fontId="44"/>
  </si>
  <si>
    <t>第2 人員に関する基準</t>
    <rPh sb="0" eb="1">
      <t>ダイ</t>
    </rPh>
    <rPh sb="3" eb="5">
      <t>ジンイン</t>
    </rPh>
    <rPh sb="6" eb="7">
      <t>カン</t>
    </rPh>
    <rPh sb="9" eb="11">
      <t>キジュン</t>
    </rPh>
    <phoneticPr fontId="44"/>
  </si>
  <si>
    <t>従業者の員数</t>
    <rPh sb="0" eb="3">
      <t>ジュウギョウシャ</t>
    </rPh>
    <rPh sb="4" eb="6">
      <t>インズウ</t>
    </rPh>
    <phoneticPr fontId="44"/>
  </si>
  <si>
    <t>（第2条）</t>
  </si>
  <si>
    <t>・入所（入居）者に対し、従業者の員数は適切であるか</t>
  </si>
  <si>
    <t>・勤務実績表／タイムカード</t>
  </si>
  <si>
    <t>・必要な専門職が揃っているか</t>
  </si>
  <si>
    <t>いる</t>
    <phoneticPr fontId="44"/>
  </si>
  <si>
    <t>・勤務体制一覧表</t>
  </si>
  <si>
    <t>・専門職は必要な資格を有しているか</t>
  </si>
  <si>
    <t>・従業者の資格証</t>
  </si>
  <si>
    <t>配置状況の確認</t>
    <rPh sb="0" eb="2">
      <t>ハイチ</t>
    </rPh>
    <rPh sb="2" eb="4">
      <t>ジョウキョウ</t>
    </rPh>
    <rPh sb="5" eb="7">
      <t>カクニン</t>
    </rPh>
    <phoneticPr fontId="44"/>
  </si>
  <si>
    <t>医師</t>
    <rPh sb="0" eb="2">
      <t>イシ</t>
    </rPh>
    <phoneticPr fontId="44"/>
  </si>
  <si>
    <t>配置人員一覧の確認</t>
    <rPh sb="0" eb="6">
      <t>ハイチジンインイチラン</t>
    </rPh>
    <rPh sb="7" eb="9">
      <t>カクニン</t>
    </rPh>
    <phoneticPr fontId="44"/>
  </si>
  <si>
    <t>看護職員</t>
    <rPh sb="0" eb="4">
      <t>カンゴショクイン</t>
    </rPh>
    <phoneticPr fontId="44"/>
  </si>
  <si>
    <t>介護職員</t>
    <rPh sb="0" eb="4">
      <t>カイゴショクイン</t>
    </rPh>
    <phoneticPr fontId="44"/>
  </si>
  <si>
    <t>人</t>
    <rPh sb="0" eb="1">
      <t>ニン</t>
    </rPh>
    <phoneticPr fontId="44"/>
  </si>
  <si>
    <t>無</t>
    <rPh sb="0" eb="1">
      <t>ナ</t>
    </rPh>
    <phoneticPr fontId="44"/>
  </si>
  <si>
    <t>生活相談員</t>
    <rPh sb="0" eb="5">
      <t>セイカツソウダンイン</t>
    </rPh>
    <phoneticPr fontId="44"/>
  </si>
  <si>
    <t>介護支援専門員</t>
    <rPh sb="0" eb="7">
      <t>カイゴシエンセンモンイン</t>
    </rPh>
    <phoneticPr fontId="44"/>
  </si>
  <si>
    <t>機能訓練指導員</t>
    <rPh sb="0" eb="7">
      <t>キノウクンレンシドウイン</t>
    </rPh>
    <phoneticPr fontId="44"/>
  </si>
  <si>
    <t>看護職員の場合　個別機能訓練加算対象か</t>
    <rPh sb="0" eb="4">
      <t>カンゴショクイン</t>
    </rPh>
    <rPh sb="5" eb="7">
      <t>バアイ</t>
    </rPh>
    <rPh sb="8" eb="10">
      <t>コベツ</t>
    </rPh>
    <rPh sb="10" eb="14">
      <t>キノウクンレン</t>
    </rPh>
    <rPh sb="14" eb="18">
      <t>カサンタイショウ</t>
    </rPh>
    <phoneticPr fontId="44"/>
  </si>
  <si>
    <t>勤務体制の確保等</t>
  </si>
  <si>
    <t>（第24条、第47条）</t>
  </si>
  <si>
    <t>(4)</t>
    <phoneticPr fontId="44"/>
  </si>
  <si>
    <t>・サービス提供は施設の従業者によって行われているか</t>
  </si>
  <si>
    <t>・雇用の形態（常勤・非常勤）がわかる文書</t>
  </si>
  <si>
    <t>(5)</t>
    <phoneticPr fontId="44"/>
  </si>
  <si>
    <t>・研修計画、実施記録</t>
  </si>
  <si>
    <t>(6)</t>
    <phoneticPr fontId="44"/>
  </si>
  <si>
    <t>・資質向上のために研修の機会を確保しているか</t>
  </si>
  <si>
    <t>・方針、相談記録</t>
  </si>
  <si>
    <t>・認知症介護に係る基礎的な研修を受講させるため必要な措置を講じているか</t>
  </si>
  <si>
    <t>従業者(看護師、准看護師、介護福祉士、介護支援専門員者等を除く。)</t>
    <phoneticPr fontId="44"/>
  </si>
  <si>
    <t>・性的言動、優越的な関係を背景とした言動による就業環境が害されることの防止に向けた方針の明確化等の措置を講じているか</t>
  </si>
  <si>
    <t>ハラスメント防止の方針の明確化、周知・啓発</t>
    <rPh sb="6" eb="8">
      <t>ボウシ</t>
    </rPh>
    <rPh sb="9" eb="11">
      <t>ホウシン</t>
    </rPh>
    <rPh sb="12" eb="15">
      <t>メイカクカ</t>
    </rPh>
    <rPh sb="16" eb="18">
      <t>シュウチ</t>
    </rPh>
    <rPh sb="19" eb="21">
      <t>ケイハツ</t>
    </rPh>
    <phoneticPr fontId="44"/>
  </si>
  <si>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44"/>
  </si>
  <si>
    <t>職場におけるハラスメントへの事後の迅速かつ適切な対応</t>
    <rPh sb="0" eb="2">
      <t>ショクバ</t>
    </rPh>
    <rPh sb="14" eb="16">
      <t>ジゴ</t>
    </rPh>
    <rPh sb="17" eb="19">
      <t>ジンソク</t>
    </rPh>
    <rPh sb="21" eb="23">
      <t>テキセツ</t>
    </rPh>
    <rPh sb="24" eb="26">
      <t>タイオウ</t>
    </rPh>
    <phoneticPr fontId="44"/>
  </si>
  <si>
    <t>併せて講ずべき措置（プライバシー保護、不利益取扱いの禁止等）</t>
    <rPh sb="0" eb="1">
      <t>アワ</t>
    </rPh>
    <rPh sb="3" eb="4">
      <t>コウ</t>
    </rPh>
    <rPh sb="7" eb="9">
      <t>ソチ</t>
    </rPh>
    <rPh sb="16" eb="18">
      <t>ホゴ</t>
    </rPh>
    <rPh sb="19" eb="22">
      <t>フリエキ</t>
    </rPh>
    <rPh sb="22" eb="24">
      <t>トリアツカ</t>
    </rPh>
    <rPh sb="26" eb="28">
      <t>キンシ</t>
    </rPh>
    <rPh sb="28" eb="29">
      <t>トウ</t>
    </rPh>
    <phoneticPr fontId="44"/>
  </si>
  <si>
    <t>８－２</t>
    <phoneticPr fontId="44"/>
  </si>
  <si>
    <t>業務継続計画の策定等</t>
    <phoneticPr fontId="44"/>
  </si>
  <si>
    <t>（第24条の２）</t>
  </si>
  <si>
    <t>・感染症、非常災害発生時のサービスの継続実施及び早期の業務再開の計画（業務継続計画）の策定及び必要な措置を講じているか。</t>
  </si>
  <si>
    <t>・業務継続計画</t>
  </si>
  <si>
    <t>・従業者に対する計画の周知、研修及び訓練を実施しているか</t>
  </si>
  <si>
    <t>・研修及び訓練計画、実施記録</t>
  </si>
  <si>
    <t>・計画の見直しを行っているか</t>
  </si>
  <si>
    <t>①感染症に関する業務継続計画の作成</t>
    <rPh sb="1" eb="4">
      <t>カンセンショウ</t>
    </rPh>
    <rPh sb="5" eb="6">
      <t>カン</t>
    </rPh>
    <rPh sb="8" eb="10">
      <t>ギョウム</t>
    </rPh>
    <rPh sb="10" eb="12">
      <t>ケイゾク</t>
    </rPh>
    <rPh sb="12" eb="14">
      <t>ケイカク</t>
    </rPh>
    <rPh sb="15" eb="17">
      <t>サクセイ</t>
    </rPh>
    <phoneticPr fontId="44"/>
  </si>
  <si>
    <t>②災害対応に関する業務継続計画の作成</t>
    <rPh sb="1" eb="3">
      <t>サイガイ</t>
    </rPh>
    <rPh sb="3" eb="5">
      <t>タイオウ</t>
    </rPh>
    <rPh sb="6" eb="7">
      <t>カン</t>
    </rPh>
    <rPh sb="9" eb="15">
      <t>ギョウムケイゾクケイカク</t>
    </rPh>
    <rPh sb="16" eb="18">
      <t>サクセイ</t>
    </rPh>
    <phoneticPr fontId="44"/>
  </si>
  <si>
    <t>③研修及び訓練の実施（年2回以上）</t>
    <rPh sb="1" eb="3">
      <t>ケンシュウ</t>
    </rPh>
    <rPh sb="3" eb="4">
      <t>オヨ</t>
    </rPh>
    <rPh sb="5" eb="7">
      <t>クンレン</t>
    </rPh>
    <rPh sb="8" eb="10">
      <t>ジッシ</t>
    </rPh>
    <rPh sb="11" eb="12">
      <t>ネン</t>
    </rPh>
    <rPh sb="13" eb="16">
      <t>カイイジョウ</t>
    </rPh>
    <phoneticPr fontId="44"/>
  </si>
  <si>
    <t>①</t>
    <phoneticPr fontId="44"/>
  </si>
  <si>
    <t>②</t>
    <phoneticPr fontId="44"/>
  </si>
  <si>
    <t>夜間職員の基準</t>
    <rPh sb="0" eb="2">
      <t>ヤカン</t>
    </rPh>
    <rPh sb="2" eb="4">
      <t>ショクイン</t>
    </rPh>
    <rPh sb="5" eb="7">
      <t>キジュン</t>
    </rPh>
    <phoneticPr fontId="44"/>
  </si>
  <si>
    <t>従来型</t>
    <rPh sb="0" eb="2">
      <t>ジュウライ</t>
    </rPh>
    <rPh sb="2" eb="3">
      <t>ガタ</t>
    </rPh>
    <phoneticPr fontId="44"/>
  </si>
  <si>
    <t>併設短期</t>
    <rPh sb="0" eb="4">
      <t>ヘイセツタンキ</t>
    </rPh>
    <phoneticPr fontId="44"/>
  </si>
  <si>
    <t>宿直管理者</t>
    <rPh sb="0" eb="2">
      <t>シュクチョク</t>
    </rPh>
    <rPh sb="2" eb="5">
      <t>カンリシャ</t>
    </rPh>
    <phoneticPr fontId="44"/>
  </si>
  <si>
    <t>労基署への届出の確認</t>
    <rPh sb="0" eb="3">
      <t>ロウキショ</t>
    </rPh>
    <rPh sb="5" eb="6">
      <t>トド</t>
    </rPh>
    <rPh sb="6" eb="7">
      <t>デ</t>
    </rPh>
    <rPh sb="8" eb="10">
      <t>カクニン</t>
    </rPh>
    <phoneticPr fontId="44"/>
  </si>
  <si>
    <t>断続的な宿直又は日直勤務許可申請書</t>
    <rPh sb="0" eb="2">
      <t>ダンゾク</t>
    </rPh>
    <rPh sb="2" eb="3">
      <t>テキ</t>
    </rPh>
    <rPh sb="4" eb="6">
      <t>シュクチョク</t>
    </rPh>
    <rPh sb="6" eb="7">
      <t>マタ</t>
    </rPh>
    <rPh sb="8" eb="10">
      <t>ニッチョク</t>
    </rPh>
    <rPh sb="10" eb="12">
      <t>キンム</t>
    </rPh>
    <rPh sb="12" eb="14">
      <t>キョカ</t>
    </rPh>
    <rPh sb="14" eb="17">
      <t>シンセイショ</t>
    </rPh>
    <phoneticPr fontId="44"/>
  </si>
  <si>
    <t>確認</t>
    <rPh sb="0" eb="2">
      <t>カクニン</t>
    </rPh>
    <phoneticPr fontId="44"/>
  </si>
  <si>
    <t>宿直勤務については週1回、日直勤務については月1回が限度。</t>
    <phoneticPr fontId="44"/>
  </si>
  <si>
    <t xml:space="preserve">最低賃金（最低賃金法第４条第１項及び第２項） </t>
    <phoneticPr fontId="44"/>
  </si>
  <si>
    <t>最低賃金法の断続的労働に従事する者としての最低賃金の減額の特例許可を受けている。</t>
    <phoneticPr fontId="44"/>
  </si>
  <si>
    <t>宿日直手当</t>
  </si>
  <si>
    <t>宿直・日直の手当は、宿直・日直勤務を行う職員の１日あたりの平均賃金の３分の１以上。</t>
    <phoneticPr fontId="44"/>
  </si>
  <si>
    <t>第３　設備に関する基準</t>
    <rPh sb="0" eb="1">
      <t>ダイ</t>
    </rPh>
    <rPh sb="3" eb="5">
      <t>セツビ</t>
    </rPh>
    <rPh sb="6" eb="7">
      <t>カン</t>
    </rPh>
    <rPh sb="9" eb="11">
      <t>キジュン</t>
    </rPh>
    <phoneticPr fontId="44"/>
  </si>
  <si>
    <t>設備</t>
  </si>
  <si>
    <t>（第3条、第40条）</t>
  </si>
  <si>
    <t>・平面図に合致しているか【目視】</t>
  </si>
  <si>
    <t>・平面図</t>
  </si>
  <si>
    <t>・使用目的に沿って使われているか【目視】</t>
  </si>
  <si>
    <t>第４　運営に関する基準</t>
    <rPh sb="0" eb="1">
      <t>ダイ</t>
    </rPh>
    <rPh sb="3" eb="5">
      <t>ウンエイ</t>
    </rPh>
    <rPh sb="6" eb="7">
      <t>カン</t>
    </rPh>
    <rPh sb="9" eb="11">
      <t>キジュン</t>
    </rPh>
    <phoneticPr fontId="44"/>
  </si>
  <si>
    <t>内容及び手続の説明及び同意</t>
  </si>
  <si>
    <t>（第4条）</t>
  </si>
  <si>
    <t>・入所申込者又はその家族への説明と同意の手続きを取っているか</t>
    <phoneticPr fontId="44"/>
  </si>
  <si>
    <t>・重要事項説明書</t>
  </si>
  <si>
    <t>・重要事項説明書の内容に不備等はないか</t>
  </si>
  <si>
    <t>有</t>
    <rPh sb="0" eb="1">
      <t>アリ</t>
    </rPh>
    <phoneticPr fontId="44"/>
  </si>
  <si>
    <t>（入所申込者又は家族の同意があったことがわかるもの）</t>
    <phoneticPr fontId="44"/>
  </si>
  <si>
    <t>受給資格等の確認</t>
  </si>
  <si>
    <t>（第5条）</t>
  </si>
  <si>
    <t>(1)</t>
    <phoneticPr fontId="44"/>
  </si>
  <si>
    <t>・被保険者資格、要介護認定の有無、要介護認定の有効期限を確認しているか</t>
  </si>
  <si>
    <t>・介護保険番号、有効期限等を確認している記録等</t>
    <phoneticPr fontId="44"/>
  </si>
  <si>
    <t>入退所</t>
    <phoneticPr fontId="44"/>
  </si>
  <si>
    <t>（第7条）</t>
  </si>
  <si>
    <t>・サービスを受ける必要性が高いと認められる入所申込者を優先的に入所させているか</t>
    <phoneticPr fontId="44"/>
  </si>
  <si>
    <t>・アセスメントシート</t>
  </si>
  <si>
    <t>・入所者の心身の状況、生活歴、病歴等の把握に努めているか</t>
    <phoneticPr fontId="44"/>
  </si>
  <si>
    <t>・モニタリングシート</t>
  </si>
  <si>
    <t>・入所者が居宅において日常生活を営むことができるか、</t>
    <phoneticPr fontId="44"/>
  </si>
  <si>
    <t>・施設サービス計画</t>
  </si>
  <si>
    <t>・入所検討委員会会議録</t>
  </si>
  <si>
    <t>入所検討委員会</t>
    <rPh sb="0" eb="7">
      <t>ニュウショケントウイインカイ</t>
    </rPh>
    <phoneticPr fontId="44"/>
  </si>
  <si>
    <t>その他</t>
    <phoneticPr fontId="44"/>
  </si>
  <si>
    <t>サービスの提供の記録</t>
    <rPh sb="5" eb="7">
      <t>テイキョウ</t>
    </rPh>
    <rPh sb="8" eb="10">
      <t>キロク</t>
    </rPh>
    <phoneticPr fontId="44"/>
  </si>
  <si>
    <t>サービス提供の記録</t>
  </si>
  <si>
    <t>（第8条）</t>
  </si>
  <si>
    <t>・施設サービス計画にある目標を達成するための具体的なサービスの内容が記載されているか</t>
  </si>
  <si>
    <t>・サービス提供記録</t>
  </si>
  <si>
    <t>・日々のサービスについて、具体的な内容や入所者の心身の状況等を記録しているか</t>
    <phoneticPr fontId="44"/>
  </si>
  <si>
    <t>・業務日誌</t>
  </si>
  <si>
    <t>被保険者証に入所年月日・施設名・退所年月日等を記入しているか。</t>
    <rPh sb="0" eb="4">
      <t>ヒホケンシャ</t>
    </rPh>
    <rPh sb="4" eb="5">
      <t>ショウ</t>
    </rPh>
    <rPh sb="6" eb="8">
      <t>ニュウショ</t>
    </rPh>
    <rPh sb="8" eb="11">
      <t>ネンガッピ</t>
    </rPh>
    <rPh sb="12" eb="14">
      <t>シセツ</t>
    </rPh>
    <rPh sb="14" eb="15">
      <t>メイ</t>
    </rPh>
    <rPh sb="16" eb="18">
      <t>タイショ</t>
    </rPh>
    <rPh sb="18" eb="21">
      <t>ネンガッピ</t>
    </rPh>
    <rPh sb="21" eb="22">
      <t>トウ</t>
    </rPh>
    <rPh sb="23" eb="25">
      <t>キニュウ</t>
    </rPh>
    <phoneticPr fontId="44"/>
  </si>
  <si>
    <t>利用料等の受領</t>
    <rPh sb="0" eb="3">
      <t>リヨウリョウ</t>
    </rPh>
    <rPh sb="3" eb="4">
      <t>トウ</t>
    </rPh>
    <rPh sb="5" eb="7">
      <t>ジュリョウ</t>
    </rPh>
    <phoneticPr fontId="44"/>
  </si>
  <si>
    <t>利用料等の受領</t>
  </si>
  <si>
    <t>（第9条、第41条）</t>
  </si>
  <si>
    <t>・入所（入居）者からの費用徴収は適切に行われているか</t>
  </si>
  <si>
    <t>・請求書</t>
  </si>
  <si>
    <t>・領収書を発行しているか</t>
  </si>
  <si>
    <t>・領収書</t>
  </si>
  <si>
    <t>・医療費控除の記載は適切か</t>
  </si>
  <si>
    <t>身体拘束の禁止</t>
    <rPh sb="0" eb="4">
      <t>シンタイコウソク</t>
    </rPh>
    <rPh sb="5" eb="7">
      <t>キンシ</t>
    </rPh>
    <phoneticPr fontId="44"/>
  </si>
  <si>
    <t>別紙委員会チェック表による</t>
    <rPh sb="0" eb="5">
      <t>ベッシイインカイ</t>
    </rPh>
    <rPh sb="9" eb="10">
      <t>ヒョウ</t>
    </rPh>
    <phoneticPr fontId="44"/>
  </si>
  <si>
    <t>指定介護福祉施設サービスの取扱方針</t>
  </si>
  <si>
    <t>（第11条、第42条）</t>
  </si>
  <si>
    <t>・生命又は身体を保護するため、緊急やむを得ない場合を除き、</t>
    <phoneticPr fontId="44"/>
  </si>
  <si>
    <t>・身体的拘束等廃止に関する（適正化のための）指針</t>
  </si>
  <si>
    <t>　身体的拘束等（身体拘束その他利用者の行動を制限する行為を含む）を行っていないか</t>
    <phoneticPr fontId="44"/>
  </si>
  <si>
    <t>・身体的拘束等の適正化検討委員会名簿</t>
  </si>
  <si>
    <t>・身体的拘束等の適正化を図っているか</t>
    <phoneticPr fontId="44"/>
  </si>
  <si>
    <t>・身体的拘束の適正化検討委員会議事録</t>
  </si>
  <si>
    <t>　（身体的拘束等を行わない体制づくりを進める策を講じているか）</t>
    <phoneticPr fontId="44"/>
  </si>
  <si>
    <t>・（身体的拘束等がある場合）入所者の記録、家族への確認書</t>
    <phoneticPr fontId="44"/>
  </si>
  <si>
    <t>・やむを得ず身体的拘束等をしている場合、家族等に確認をしているか</t>
  </si>
  <si>
    <t>高齢者虐待の防止</t>
    <rPh sb="0" eb="5">
      <t>コウレイシャギャクタイ</t>
    </rPh>
    <rPh sb="6" eb="8">
      <t>ボウシ</t>
    </rPh>
    <phoneticPr fontId="44"/>
  </si>
  <si>
    <t>虐待の防止</t>
    <phoneticPr fontId="44"/>
  </si>
  <si>
    <t>（第35条の2）</t>
  </si>
  <si>
    <t>・虐待の発生・再発防止のための対策を検討する委員会を定期的に開催し、従業者に</t>
    <phoneticPr fontId="44"/>
  </si>
  <si>
    <t>・委員会の開催記録</t>
  </si>
  <si>
    <t>　周知しているか</t>
    <phoneticPr fontId="44"/>
  </si>
  <si>
    <t>・虐待の発生・再発防止の指針</t>
  </si>
  <si>
    <t>・虐待の発生・再発防止の指針を整備しているか</t>
  </si>
  <si>
    <t>・従業者に対して虐待の発生・再発防止の研修及び訓練を実施しているか</t>
  </si>
  <si>
    <t>・担当者を設置したことが分かる文書</t>
  </si>
  <si>
    <t>・上記の措置を適切に実施するための担当者を設置しているか</t>
  </si>
  <si>
    <t>施設サービス計画の作成</t>
  </si>
  <si>
    <t>（第12条）</t>
  </si>
  <si>
    <t>(3)</t>
    <phoneticPr fontId="44"/>
  </si>
  <si>
    <t>・入所者の心身の状況、希望等を踏まえて施設サービス計画が立てられているか</t>
    <phoneticPr fontId="44"/>
  </si>
  <si>
    <t>・施設サービス計画</t>
    <phoneticPr fontId="44"/>
  </si>
  <si>
    <t>（入所者又は家族の同意があったことがわかるもの）</t>
    <phoneticPr fontId="44"/>
  </si>
  <si>
    <t>(7)</t>
    <phoneticPr fontId="44"/>
  </si>
  <si>
    <t>・サービス担当者会議等により専門的意見を聴取しているか</t>
  </si>
  <si>
    <t>(8)</t>
    <phoneticPr fontId="44"/>
  </si>
  <si>
    <t>・施設サービス計画を本人や家族に説明し、同意を得ているか</t>
  </si>
  <si>
    <t>・目標の達成状況は記録されているか</t>
  </si>
  <si>
    <t>(10)</t>
    <phoneticPr fontId="44"/>
  </si>
  <si>
    <t>・達成状況に基づき、新たな施設サービス計画が立てられているか</t>
  </si>
  <si>
    <t>(11)</t>
    <phoneticPr fontId="44"/>
  </si>
  <si>
    <t>・定期的にモニタリングを行っているか</t>
  </si>
  <si>
    <t>介護</t>
    <rPh sb="0" eb="2">
      <t>カイゴ</t>
    </rPh>
    <phoneticPr fontId="44"/>
  </si>
  <si>
    <t>介護</t>
  </si>
  <si>
    <t>（第13条、第43条）</t>
  </si>
  <si>
    <t>・入浴回数は適切か、褥瘡予防体制は整備されているか</t>
  </si>
  <si>
    <t>・サービス提供記録／業務日誌</t>
  </si>
  <si>
    <t>（２）</t>
    <phoneticPr fontId="44"/>
  </si>
  <si>
    <t>入浴</t>
    <rPh sb="0" eb="2">
      <t>ニュウヨク</t>
    </rPh>
    <phoneticPr fontId="44"/>
  </si>
  <si>
    <t>週２回以上実施</t>
    <rPh sb="0" eb="1">
      <t>シュウ</t>
    </rPh>
    <rPh sb="2" eb="5">
      <t>カイイジョウ</t>
    </rPh>
    <rPh sb="5" eb="7">
      <t>ジッシ</t>
    </rPh>
    <phoneticPr fontId="44"/>
  </si>
  <si>
    <t>1 健康状態のチェック</t>
    <phoneticPr fontId="44"/>
  </si>
  <si>
    <t>2 チェック項目</t>
    <phoneticPr fontId="44"/>
  </si>
  <si>
    <t>血圧</t>
    <phoneticPr fontId="44"/>
  </si>
  <si>
    <t>体温</t>
    <phoneticPr fontId="44"/>
  </si>
  <si>
    <t>脈拍</t>
    <phoneticPr fontId="44"/>
  </si>
  <si>
    <t>褥瘡の有無</t>
    <phoneticPr fontId="44"/>
  </si>
  <si>
    <t>看護職員による判断</t>
  </si>
  <si>
    <t>3 チェックしたこと(内容)の記録</t>
    <phoneticPr fontId="44"/>
  </si>
  <si>
    <t>聞き取り</t>
    <rPh sb="0" eb="1">
      <t>キ</t>
    </rPh>
    <rPh sb="2" eb="3">
      <t>ト</t>
    </rPh>
    <phoneticPr fontId="44"/>
  </si>
  <si>
    <t>4 入浴記録の有無</t>
    <phoneticPr fontId="44"/>
  </si>
  <si>
    <t>5 入浴中止の場合の理由の記録</t>
    <phoneticPr fontId="44"/>
  </si>
  <si>
    <t>6 中止した場合の清拭実施の記録</t>
    <phoneticPr fontId="44"/>
  </si>
  <si>
    <t>入浴体制</t>
    <rPh sb="0" eb="4">
      <t>ニュウヨクタイセイ</t>
    </rPh>
    <phoneticPr fontId="44"/>
  </si>
  <si>
    <t>実施日</t>
    <rPh sb="0" eb="3">
      <t>ジッシビ</t>
    </rPh>
    <phoneticPr fontId="44"/>
  </si>
  <si>
    <t>一般浴</t>
    <rPh sb="0" eb="3">
      <t>イッパンヨク</t>
    </rPh>
    <phoneticPr fontId="44"/>
  </si>
  <si>
    <t>箇所</t>
    <rPh sb="0" eb="2">
      <t>カショ</t>
    </rPh>
    <phoneticPr fontId="44"/>
  </si>
  <si>
    <t>特浴（リフト）</t>
    <rPh sb="0" eb="2">
      <t>トクヨク</t>
    </rPh>
    <phoneticPr fontId="44"/>
  </si>
  <si>
    <t>基</t>
    <rPh sb="0" eb="1">
      <t>キ</t>
    </rPh>
    <phoneticPr fontId="44"/>
  </si>
  <si>
    <t>中間浴（チェアイン）</t>
    <rPh sb="0" eb="3">
      <t>チュウカンヨク</t>
    </rPh>
    <phoneticPr fontId="44"/>
  </si>
  <si>
    <t>人の配置</t>
    <rPh sb="0" eb="1">
      <t>ヒト</t>
    </rPh>
    <rPh sb="2" eb="4">
      <t>ハイチ</t>
    </rPh>
    <phoneticPr fontId="44"/>
  </si>
  <si>
    <t>入所者</t>
    <rPh sb="0" eb="3">
      <t>ニュウショシャ</t>
    </rPh>
    <phoneticPr fontId="44"/>
  </si>
  <si>
    <t>浴室内</t>
    <rPh sb="0" eb="3">
      <t>ヨクシツナイ</t>
    </rPh>
    <phoneticPr fontId="44"/>
  </si>
  <si>
    <t>脱衣室</t>
    <rPh sb="0" eb="3">
      <t>ダツイシツ</t>
    </rPh>
    <phoneticPr fontId="44"/>
  </si>
  <si>
    <t>（４）</t>
    <phoneticPr fontId="44"/>
  </si>
  <si>
    <t>褥瘡予防</t>
  </si>
  <si>
    <t>介護職員等による喀痰吸引等について</t>
    <rPh sb="0" eb="2">
      <t>カイゴ</t>
    </rPh>
    <rPh sb="2" eb="4">
      <t>ショクイン</t>
    </rPh>
    <rPh sb="4" eb="5">
      <t>トウ</t>
    </rPh>
    <rPh sb="8" eb="12">
      <t>カクタンキュウイン</t>
    </rPh>
    <rPh sb="12" eb="13">
      <t>トウ</t>
    </rPh>
    <phoneticPr fontId="44"/>
  </si>
  <si>
    <t>登録特定行為事業者として登録しているか</t>
    <phoneticPr fontId="44"/>
  </si>
  <si>
    <t>認定特定行為業務従事者について</t>
  </si>
  <si>
    <t>食事（給食）</t>
    <rPh sb="0" eb="2">
      <t>ショクジ</t>
    </rPh>
    <rPh sb="3" eb="5">
      <t>キュウショク</t>
    </rPh>
    <phoneticPr fontId="44"/>
  </si>
  <si>
    <t>提供時間</t>
    <rPh sb="0" eb="2">
      <t>テイキョウ</t>
    </rPh>
    <rPh sb="2" eb="4">
      <t>ジカン</t>
    </rPh>
    <phoneticPr fontId="44"/>
  </si>
  <si>
    <t>検食時間</t>
    <rPh sb="0" eb="2">
      <t>ケンショク</t>
    </rPh>
    <rPh sb="2" eb="4">
      <t>ジカン</t>
    </rPh>
    <phoneticPr fontId="44"/>
  </si>
  <si>
    <t>食事</t>
    <rPh sb="0" eb="2">
      <t>ショクジ</t>
    </rPh>
    <phoneticPr fontId="44"/>
  </si>
  <si>
    <t>検食簿の確認</t>
    <rPh sb="0" eb="2">
      <t>ケンショク</t>
    </rPh>
    <rPh sb="2" eb="3">
      <t>ボ</t>
    </rPh>
    <rPh sb="4" eb="6">
      <t>カクニン</t>
    </rPh>
    <phoneticPr fontId="44"/>
  </si>
  <si>
    <t>朝食</t>
    <rPh sb="0" eb="2">
      <t>チョウショク</t>
    </rPh>
    <phoneticPr fontId="44"/>
  </si>
  <si>
    <t>：</t>
    <phoneticPr fontId="44"/>
  </si>
  <si>
    <t>～</t>
    <phoneticPr fontId="44"/>
  </si>
  <si>
    <t>・献立表</t>
    <rPh sb="1" eb="3">
      <t>コンダテ</t>
    </rPh>
    <rPh sb="3" eb="4">
      <t>ヒョウ</t>
    </rPh>
    <phoneticPr fontId="44"/>
  </si>
  <si>
    <t>昼食</t>
    <rPh sb="0" eb="2">
      <t>チュウショク</t>
    </rPh>
    <phoneticPr fontId="44"/>
  </si>
  <si>
    <t>・検食簿</t>
    <rPh sb="1" eb="3">
      <t>ケンショク</t>
    </rPh>
    <rPh sb="3" eb="4">
      <t>ボ</t>
    </rPh>
    <phoneticPr fontId="44"/>
  </si>
  <si>
    <t>夕食</t>
    <rPh sb="0" eb="2">
      <t>ユウショク</t>
    </rPh>
    <phoneticPr fontId="44"/>
  </si>
  <si>
    <t>・給食会議録</t>
    <rPh sb="1" eb="3">
      <t>キュウショク</t>
    </rPh>
    <rPh sb="3" eb="6">
      <t>カイギロク</t>
    </rPh>
    <phoneticPr fontId="44"/>
  </si>
  <si>
    <t>・食材等の検収簿</t>
    <rPh sb="1" eb="3">
      <t>ショクザイ</t>
    </rPh>
    <rPh sb="3" eb="4">
      <t>トウ</t>
    </rPh>
    <rPh sb="5" eb="7">
      <t>ケンシュウ</t>
    </rPh>
    <rPh sb="7" eb="8">
      <t>ボ</t>
    </rPh>
    <phoneticPr fontId="44"/>
  </si>
  <si>
    <t>・調理時の検温記録</t>
    <rPh sb="1" eb="3">
      <t>チョウリ</t>
    </rPh>
    <rPh sb="3" eb="4">
      <t>ジ</t>
    </rPh>
    <rPh sb="5" eb="7">
      <t>ケンオン</t>
    </rPh>
    <rPh sb="7" eb="9">
      <t>キロク</t>
    </rPh>
    <phoneticPr fontId="44"/>
  </si>
  <si>
    <t>給食会議（管理栄養士・栄養士・医師等）が行われているか。</t>
    <rPh sb="0" eb="4">
      <t>キュウショクカイギ</t>
    </rPh>
    <rPh sb="5" eb="10">
      <t>カンリエイヨウシ</t>
    </rPh>
    <rPh sb="11" eb="14">
      <t>エイヨウシ</t>
    </rPh>
    <rPh sb="15" eb="18">
      <t>イシトウ</t>
    </rPh>
    <rPh sb="20" eb="21">
      <t>オコナ</t>
    </rPh>
    <phoneticPr fontId="44"/>
  </si>
  <si>
    <t>・保存食の保管記録</t>
    <rPh sb="1" eb="4">
      <t>ホゾンショク</t>
    </rPh>
    <rPh sb="5" eb="7">
      <t>ホカン</t>
    </rPh>
    <rPh sb="7" eb="9">
      <t>キロク</t>
    </rPh>
    <phoneticPr fontId="44"/>
  </si>
  <si>
    <t>・調理従事者の検便結果</t>
    <rPh sb="1" eb="3">
      <t>チョウリ</t>
    </rPh>
    <rPh sb="3" eb="6">
      <t>ジュウジシャ</t>
    </rPh>
    <rPh sb="7" eb="9">
      <t>ケンベン</t>
    </rPh>
    <rPh sb="9" eb="11">
      <t>ケッカ</t>
    </rPh>
    <phoneticPr fontId="44"/>
  </si>
  <si>
    <t>行事食等について</t>
    <rPh sb="0" eb="2">
      <t>ギョウジ</t>
    </rPh>
    <rPh sb="2" eb="3">
      <t>ショク</t>
    </rPh>
    <rPh sb="3" eb="4">
      <t>トウ</t>
    </rPh>
    <phoneticPr fontId="44"/>
  </si>
  <si>
    <t>社会生活上の便宜の提供等</t>
    <rPh sb="0" eb="2">
      <t>シャカイ</t>
    </rPh>
    <rPh sb="2" eb="4">
      <t>セイカツ</t>
    </rPh>
    <rPh sb="4" eb="5">
      <t>ジョウ</t>
    </rPh>
    <rPh sb="6" eb="8">
      <t>ベンギ</t>
    </rPh>
    <rPh sb="9" eb="11">
      <t>テイキョウ</t>
    </rPh>
    <rPh sb="11" eb="12">
      <t>トウ</t>
    </rPh>
    <phoneticPr fontId="44"/>
  </si>
  <si>
    <t>レクリエーション行事を行っているか。</t>
    <phoneticPr fontId="44"/>
  </si>
  <si>
    <t>具体的な内容は</t>
    <rPh sb="0" eb="2">
      <t>グタイ</t>
    </rPh>
    <rPh sb="2" eb="3">
      <t>テキ</t>
    </rPh>
    <rPh sb="4" eb="6">
      <t>ナイヨウ</t>
    </rPh>
    <phoneticPr fontId="44"/>
  </si>
  <si>
    <t>入居者預り金等の取扱い</t>
    <phoneticPr fontId="44"/>
  </si>
  <si>
    <t>事務処理要領等の有・無</t>
    <rPh sb="6" eb="7">
      <t>トウ</t>
    </rPh>
    <phoneticPr fontId="44"/>
  </si>
  <si>
    <t>金銭管理について施設に依頼している入所者</t>
    <phoneticPr fontId="44"/>
  </si>
  <si>
    <t>人中</t>
    <rPh sb="0" eb="2">
      <t>ニンチュウ</t>
    </rPh>
    <phoneticPr fontId="44"/>
  </si>
  <si>
    <t>保管責任者</t>
    <rPh sb="0" eb="5">
      <t>ホカンセキニンシャ</t>
    </rPh>
    <phoneticPr fontId="44"/>
  </si>
  <si>
    <t>通帳</t>
    <rPh sb="0" eb="2">
      <t>ツウチョウ</t>
    </rPh>
    <phoneticPr fontId="44"/>
  </si>
  <si>
    <t>印鑑</t>
    <rPh sb="0" eb="2">
      <t>インカン</t>
    </rPh>
    <phoneticPr fontId="44"/>
  </si>
  <si>
    <t>個人別出納帳、証拠書類(領収書)の確認</t>
    <rPh sb="17" eb="19">
      <t>カクニン</t>
    </rPh>
    <phoneticPr fontId="44"/>
  </si>
  <si>
    <t xml:space="preserve">預り金の点検実績 </t>
    <phoneticPr fontId="44"/>
  </si>
  <si>
    <t>前年度</t>
    <phoneticPr fontId="44"/>
  </si>
  <si>
    <t>回</t>
    <phoneticPr fontId="44"/>
  </si>
  <si>
    <t>今年度</t>
    <rPh sb="0" eb="3">
      <t>コンネンド</t>
    </rPh>
    <phoneticPr fontId="44"/>
  </si>
  <si>
    <t>預り金の収支状況の家族等への報告実績</t>
    <rPh sb="9" eb="12">
      <t>カゾクトウ</t>
    </rPh>
    <rPh sb="14" eb="16">
      <t>ホウコク</t>
    </rPh>
    <rPh sb="16" eb="18">
      <t>ジッセキ</t>
    </rPh>
    <phoneticPr fontId="44"/>
  </si>
  <si>
    <t>報告方法</t>
    <rPh sb="0" eb="4">
      <t>ホウコクホウホウ</t>
    </rPh>
    <phoneticPr fontId="44"/>
  </si>
  <si>
    <t>機能訓練</t>
    <rPh sb="0" eb="2">
      <t>キノウ</t>
    </rPh>
    <rPh sb="2" eb="4">
      <t>クンレン</t>
    </rPh>
    <phoneticPr fontId="44"/>
  </si>
  <si>
    <t>・日常の機能訓練はどのようなことをしているか。</t>
    <rPh sb="1" eb="3">
      <t>ニチジョウ</t>
    </rPh>
    <rPh sb="4" eb="6">
      <t>キノウ</t>
    </rPh>
    <rPh sb="6" eb="8">
      <t>クンレン</t>
    </rPh>
    <phoneticPr fontId="44"/>
  </si>
  <si>
    <t>・自立して食事ができる</t>
    <rPh sb="1" eb="3">
      <t>ジリツ</t>
    </rPh>
    <rPh sb="5" eb="7">
      <t>ショクジ</t>
    </rPh>
    <phoneticPr fontId="44"/>
  </si>
  <si>
    <t>栄養管理</t>
  </si>
  <si>
    <t>（第17条の2）</t>
  </si>
  <si>
    <t>・各入所者の状態に応じた栄養管理を計画的に行っているか。</t>
    <phoneticPr fontId="44"/>
  </si>
  <si>
    <t>・栄養ケア計画</t>
  </si>
  <si>
    <t>栄養管理の計画的実施</t>
    <rPh sb="0" eb="4">
      <t>エイヨウカンリ</t>
    </rPh>
    <rPh sb="5" eb="10">
      <t>ケイカクテキジッシ</t>
    </rPh>
    <phoneticPr fontId="44"/>
  </si>
  <si>
    <t>実施</t>
    <rPh sb="0" eb="2">
      <t>ジッシ</t>
    </rPh>
    <phoneticPr fontId="44"/>
  </si>
  <si>
    <t>未実施</t>
    <rPh sb="0" eb="3">
      <t>ミジッシ</t>
    </rPh>
    <phoneticPr fontId="44"/>
  </si>
  <si>
    <t>・栄養状態の記録</t>
  </si>
  <si>
    <t>R6.3.31まで経過措置あり</t>
    <rPh sb="9" eb="13">
      <t>ケイカソチ</t>
    </rPh>
    <phoneticPr fontId="44"/>
  </si>
  <si>
    <t>口腔衛生の管理</t>
    <rPh sb="0" eb="4">
      <t>コウクウエイセイ</t>
    </rPh>
    <rPh sb="5" eb="7">
      <t>カンリ</t>
    </rPh>
    <phoneticPr fontId="44"/>
  </si>
  <si>
    <t>口腔衛生の管理</t>
    <rPh sb="0" eb="1">
      <t>クチ</t>
    </rPh>
    <phoneticPr fontId="44"/>
  </si>
  <si>
    <t>（第17条の3）</t>
  </si>
  <si>
    <t>・各入所者の状態に応じた口腔衛生の管理を計画的に行っているか。</t>
    <phoneticPr fontId="44"/>
  </si>
  <si>
    <t>・口腔衛生の管理計画</t>
  </si>
  <si>
    <t>口腔衛生の管理の計画的実施</t>
    <rPh sb="0" eb="4">
      <t>コウクウエイセイ</t>
    </rPh>
    <rPh sb="5" eb="7">
      <t>カンリ</t>
    </rPh>
    <rPh sb="8" eb="13">
      <t>ケイカクテキジッシ</t>
    </rPh>
    <phoneticPr fontId="44"/>
  </si>
  <si>
    <t>健康管理</t>
    <rPh sb="0" eb="4">
      <t>ケンコウカンリ</t>
    </rPh>
    <phoneticPr fontId="44"/>
  </si>
  <si>
    <t>レントゲン撮影</t>
    <rPh sb="5" eb="7">
      <t>サツエイ</t>
    </rPh>
    <phoneticPr fontId="44"/>
  </si>
  <si>
    <t>入院期間中の取扱い</t>
    <phoneticPr fontId="44"/>
  </si>
  <si>
    <t>入所者の入院期間中の取扱い</t>
  </si>
  <si>
    <t>（第19条）</t>
  </si>
  <si>
    <t>・概ね3か月以内に退院することが明らかに見込まれるときに適切な便宜を供与しているか</t>
  </si>
  <si>
    <t>「必要に応じて適切な便宜の供与」とは、入所者及びその家族の同意の上での入退院手続きや、</t>
    <rPh sb="1" eb="3">
      <t>ヒツヨウ</t>
    </rPh>
    <rPh sb="4" eb="5">
      <t>オウ</t>
    </rPh>
    <rPh sb="7" eb="9">
      <t>テキセツ</t>
    </rPh>
    <rPh sb="10" eb="12">
      <t>ベンギ</t>
    </rPh>
    <rPh sb="13" eb="15">
      <t>キョウヨ</t>
    </rPh>
    <rPh sb="19" eb="22">
      <t>ニュウショシャ</t>
    </rPh>
    <rPh sb="22" eb="23">
      <t>オヨ</t>
    </rPh>
    <rPh sb="26" eb="28">
      <t>カゾク</t>
    </rPh>
    <rPh sb="29" eb="31">
      <t>ドウイ</t>
    </rPh>
    <rPh sb="32" eb="33">
      <t>ウエ</t>
    </rPh>
    <rPh sb="35" eb="38">
      <t>ニュウタイイン</t>
    </rPh>
    <rPh sb="38" eb="40">
      <t>テツヅ</t>
    </rPh>
    <phoneticPr fontId="44"/>
  </si>
  <si>
    <t>その他の個々の状況に応じた便宜を図ること。</t>
    <phoneticPr fontId="44"/>
  </si>
  <si>
    <t>管理者による管理</t>
    <rPh sb="0" eb="3">
      <t>カンリシャ</t>
    </rPh>
    <rPh sb="6" eb="8">
      <t>カンリ</t>
    </rPh>
    <phoneticPr fontId="44"/>
  </si>
  <si>
    <t>管理者による管理</t>
  </si>
  <si>
    <t>（第21条）</t>
  </si>
  <si>
    <t>・管理者は常勤専従か、他の職務を兼務している場合、兼務体制は適切か</t>
  </si>
  <si>
    <t>・管理者の雇用形態が分かる文書</t>
  </si>
  <si>
    <t>・管理者の勤務実績表／タイムカード</t>
  </si>
  <si>
    <t>運営規程</t>
    <rPh sb="0" eb="2">
      <t>ウンエイ</t>
    </rPh>
    <rPh sb="2" eb="4">
      <t>キテイ</t>
    </rPh>
    <phoneticPr fontId="44"/>
  </si>
  <si>
    <t>運営規程</t>
  </si>
  <si>
    <t>（第23条、第46条）</t>
  </si>
  <si>
    <t>・運営における以下の重要事項について定めているか</t>
  </si>
  <si>
    <t>・運営規程</t>
  </si>
  <si>
    <t>1.施設の目的及び運営の方針</t>
  </si>
  <si>
    <t>2.従業者の職種、員数及び職務の内容</t>
  </si>
  <si>
    <t>3.入所定員</t>
  </si>
  <si>
    <t>4.入所者に対する指定介護福祉施設サービスの内容及び利用料、その他の費用の額</t>
    <phoneticPr fontId="44"/>
  </si>
  <si>
    <t>5.施設の利用に当たっての留意事項</t>
    <phoneticPr fontId="44"/>
  </si>
  <si>
    <t>6.緊急時等における対応方法</t>
    <phoneticPr fontId="44"/>
  </si>
  <si>
    <t>7.非常災害対策</t>
    <phoneticPr fontId="44"/>
  </si>
  <si>
    <t>8.虐待の防止のための措置に関する事項</t>
    <phoneticPr fontId="44"/>
  </si>
  <si>
    <t>9.その他施設の運営に関する重要事項</t>
    <phoneticPr fontId="44"/>
  </si>
  <si>
    <t>緊急時等の対応</t>
    <rPh sb="0" eb="3">
      <t>キンキュウジ</t>
    </rPh>
    <rPh sb="3" eb="4">
      <t>トウ</t>
    </rPh>
    <rPh sb="5" eb="7">
      <t>タイオウ</t>
    </rPh>
    <phoneticPr fontId="44"/>
  </si>
  <si>
    <t>緊急時等の対応</t>
  </si>
  <si>
    <t>（第20条の2）</t>
  </si>
  <si>
    <t>・緊急時対応マニュアル等が整備されているか</t>
  </si>
  <si>
    <t>・緊急時対応マニュアル</t>
  </si>
  <si>
    <t>・緊急事態が発生した場合、速やかに配置医師と連携をとっているか</t>
  </si>
  <si>
    <t>定員の遵守</t>
    <rPh sb="0" eb="2">
      <t>テイイン</t>
    </rPh>
    <rPh sb="3" eb="5">
      <t>ジュンシュ</t>
    </rPh>
    <phoneticPr fontId="44"/>
  </si>
  <si>
    <t>定員の遵守</t>
  </si>
  <si>
    <t>（第25条、第48条）</t>
  </si>
  <si>
    <t>・入所定員（又はユニット毎の入居定員）を上回っていないか</t>
  </si>
  <si>
    <t>・国保連への請求書控え</t>
  </si>
  <si>
    <t>非常災害対策</t>
    <rPh sb="0" eb="6">
      <t>ヒジョウサイガイタイサク</t>
    </rPh>
    <phoneticPr fontId="44"/>
  </si>
  <si>
    <t>非常災害対策</t>
    <phoneticPr fontId="44"/>
  </si>
  <si>
    <t>（第26条）</t>
    <phoneticPr fontId="44"/>
  </si>
  <si>
    <t>・非常災害（火災、風水害、地震等）対応に係るマニュアルがあるか</t>
  </si>
  <si>
    <t>・非常災害時対応マニュアル（対応計画）</t>
  </si>
  <si>
    <t>・非常災害時の連絡網等は用意されているか</t>
  </si>
  <si>
    <t>・防火管理に関する責任者を定めているか</t>
  </si>
  <si>
    <t>・避難・救出等訓練の記録</t>
  </si>
  <si>
    <t>・避難・救出等の訓練を実施しているか</t>
  </si>
  <si>
    <t>・通報、連絡体制</t>
  </si>
  <si>
    <t>・消防署への届出</t>
  </si>
  <si>
    <t>水防法・土砂災害防止法の要避難対象施設か。</t>
    <rPh sb="0" eb="3">
      <t>スイボウホウ</t>
    </rPh>
    <rPh sb="4" eb="6">
      <t>ドシャ</t>
    </rPh>
    <rPh sb="6" eb="8">
      <t>サイガイ</t>
    </rPh>
    <rPh sb="8" eb="10">
      <t>ボウシ</t>
    </rPh>
    <rPh sb="10" eb="11">
      <t>ホウ</t>
    </rPh>
    <rPh sb="12" eb="13">
      <t>ヨウ</t>
    </rPh>
    <rPh sb="13" eb="15">
      <t>ヒナン</t>
    </rPh>
    <rPh sb="15" eb="17">
      <t>タイショウ</t>
    </rPh>
    <rPh sb="17" eb="19">
      <t>シセツ</t>
    </rPh>
    <phoneticPr fontId="44"/>
  </si>
  <si>
    <t>被害想定</t>
    <rPh sb="0" eb="2">
      <t>ヒガイ</t>
    </rPh>
    <rPh sb="2" eb="4">
      <t>ソウテイ</t>
    </rPh>
    <phoneticPr fontId="44"/>
  </si>
  <si>
    <t>・消防用設備点検の記録</t>
  </si>
  <si>
    <t>避難確保計画は作成されているか。</t>
    <rPh sb="0" eb="2">
      <t>ヒナン</t>
    </rPh>
    <rPh sb="2" eb="4">
      <t>カクホ</t>
    </rPh>
    <rPh sb="4" eb="6">
      <t>ケイカク</t>
    </rPh>
    <rPh sb="7" eb="9">
      <t>サクセイ</t>
    </rPh>
    <phoneticPr fontId="44"/>
  </si>
  <si>
    <t>ｍ</t>
    <phoneticPr fontId="44"/>
  </si>
  <si>
    <t>市町村への届出はされているか。</t>
    <rPh sb="0" eb="3">
      <t>シチョウソン</t>
    </rPh>
    <rPh sb="5" eb="7">
      <t>トドケデ</t>
    </rPh>
    <phoneticPr fontId="44"/>
  </si>
  <si>
    <t>避難確保計画に基づく避難訓練等が実施されているか。</t>
    <rPh sb="0" eb="2">
      <t>ヒナン</t>
    </rPh>
    <rPh sb="2" eb="4">
      <t>カクホ</t>
    </rPh>
    <rPh sb="4" eb="6">
      <t>ケイカク</t>
    </rPh>
    <rPh sb="7" eb="8">
      <t>モト</t>
    </rPh>
    <rPh sb="10" eb="12">
      <t>ヒナン</t>
    </rPh>
    <rPh sb="12" eb="14">
      <t>クンレン</t>
    </rPh>
    <rPh sb="14" eb="15">
      <t>トウ</t>
    </rPh>
    <rPh sb="16" eb="18">
      <t>ジッシ</t>
    </rPh>
    <phoneticPr fontId="44"/>
  </si>
  <si>
    <t>地域との災害支援協定は結ばれているか。</t>
    <rPh sb="0" eb="2">
      <t>チイキ</t>
    </rPh>
    <rPh sb="4" eb="6">
      <t>サイガイ</t>
    </rPh>
    <rPh sb="6" eb="8">
      <t>シエン</t>
    </rPh>
    <rPh sb="8" eb="10">
      <t>キョウテイ</t>
    </rPh>
    <rPh sb="11" eb="12">
      <t>ムス</t>
    </rPh>
    <phoneticPr fontId="44"/>
  </si>
  <si>
    <t>夜間想定</t>
    <rPh sb="0" eb="4">
      <t>ヤカンソウテイ</t>
    </rPh>
    <phoneticPr fontId="44"/>
  </si>
  <si>
    <t>衛生管理等</t>
    <rPh sb="0" eb="5">
      <t>エイセイカンリトウ</t>
    </rPh>
    <phoneticPr fontId="44"/>
  </si>
  <si>
    <t>衛生管理等</t>
  </si>
  <si>
    <t>（第27条）</t>
  </si>
  <si>
    <t>・必要に応じて衛生管理について、保健所の助言、指導を求め、密接な連携を保っているか</t>
  </si>
  <si>
    <t>・感染症及び食中毒の予防及びまん延防止のための対策を</t>
    <phoneticPr fontId="44"/>
  </si>
  <si>
    <t>・感染症又は食中毒の予防及びまん延の防止のための対策を講じているか</t>
  </si>
  <si>
    <t>　検討する委員会名簿、委員会の記録</t>
    <phoneticPr fontId="44"/>
  </si>
  <si>
    <t>・感染症又は食中毒の予防及びまん延の防止のための対策を検討する委員会を3か月に1回開催しているか</t>
    <phoneticPr fontId="44"/>
  </si>
  <si>
    <t>・感染症及び食中毒の予防及びまん延の防止のための指針</t>
  </si>
  <si>
    <t>・感染症及び食中毒の予防及びまん延の防止のための研修</t>
    <phoneticPr fontId="44"/>
  </si>
  <si>
    <t>（医薬品・医療機器）</t>
    <rPh sb="1" eb="4">
      <t>イヤクヒン</t>
    </rPh>
    <rPh sb="5" eb="7">
      <t>イリョウ</t>
    </rPh>
    <rPh sb="7" eb="9">
      <t>キキ</t>
    </rPh>
    <phoneticPr fontId="44"/>
  </si>
  <si>
    <t>　の記録及び訓練の記録</t>
    <phoneticPr fontId="44"/>
  </si>
  <si>
    <t>誤薬防止のマニュアルは作成されているか。</t>
    <rPh sb="0" eb="2">
      <t>ゴヤク</t>
    </rPh>
    <rPh sb="2" eb="4">
      <t>ボウシ</t>
    </rPh>
    <rPh sb="11" eb="13">
      <t>サクセイ</t>
    </rPh>
    <phoneticPr fontId="44"/>
  </si>
  <si>
    <t>投薬介助の際の薬の確認体制</t>
    <rPh sb="0" eb="4">
      <t>トウヤクカイジョ</t>
    </rPh>
    <rPh sb="11" eb="13">
      <t>タイセイ</t>
    </rPh>
    <phoneticPr fontId="44"/>
  </si>
  <si>
    <t>朝食時</t>
    <rPh sb="0" eb="3">
      <t>チョウショクジ</t>
    </rPh>
    <phoneticPr fontId="44"/>
  </si>
  <si>
    <t>昼食時</t>
    <rPh sb="0" eb="3">
      <t>チュウショクジ</t>
    </rPh>
    <phoneticPr fontId="44"/>
  </si>
  <si>
    <t>夕食時</t>
    <rPh sb="0" eb="3">
      <t>ユウショクジ</t>
    </rPh>
    <phoneticPr fontId="44"/>
  </si>
  <si>
    <t>（感染症、食中毒の予防）</t>
    <rPh sb="1" eb="4">
      <t>カンセンショウ</t>
    </rPh>
    <rPh sb="5" eb="8">
      <t>ショクチュウドク</t>
    </rPh>
    <rPh sb="9" eb="11">
      <t>ヨボウ</t>
    </rPh>
    <phoneticPr fontId="44"/>
  </si>
  <si>
    <t>感染症又は食中毒の予防及びまん延の防止のための対策を検討する委員会</t>
    <rPh sb="23" eb="25">
      <t>タイサク</t>
    </rPh>
    <rPh sb="26" eb="28">
      <t>ケントウ</t>
    </rPh>
    <rPh sb="30" eb="33">
      <t>イインカイ</t>
    </rPh>
    <phoneticPr fontId="44"/>
  </si>
  <si>
    <t>協力歯科医院を定めているか。</t>
    <rPh sb="0" eb="2">
      <t>キョウリョク</t>
    </rPh>
    <rPh sb="2" eb="4">
      <t>シカ</t>
    </rPh>
    <rPh sb="4" eb="6">
      <t>イイン</t>
    </rPh>
    <rPh sb="7" eb="8">
      <t>サダ</t>
    </rPh>
    <phoneticPr fontId="44"/>
  </si>
  <si>
    <t>秘密の保持等</t>
    <rPh sb="0" eb="2">
      <t>ヒミツ</t>
    </rPh>
    <rPh sb="3" eb="6">
      <t>ホジトウ</t>
    </rPh>
    <phoneticPr fontId="44"/>
  </si>
  <si>
    <t>秘密保持等</t>
    <phoneticPr fontId="44"/>
  </si>
  <si>
    <t>（第30条）</t>
    <phoneticPr fontId="44"/>
  </si>
  <si>
    <t>・個人情報の利用に当たり、入所（入居）者から同意を得ているか</t>
  </si>
  <si>
    <t>・個人情報同意書</t>
  </si>
  <si>
    <t>(2)</t>
    <phoneticPr fontId="44"/>
  </si>
  <si>
    <t>・退職者を含む、従業者が入所（入居）者の秘密を保持することを誓約しているか</t>
  </si>
  <si>
    <t>・従業者の秘密保持誓約書</t>
  </si>
  <si>
    <t>広告</t>
    <rPh sb="0" eb="2">
      <t>コウコク</t>
    </rPh>
    <phoneticPr fontId="44"/>
  </si>
  <si>
    <t>広告</t>
  </si>
  <si>
    <t>（第31条）</t>
  </si>
  <si>
    <t>・広告は虚偽又は誇大となっていないか</t>
  </si>
  <si>
    <t>・パンフレット／チラシ</t>
  </si>
  <si>
    <t>苦情処理</t>
    <rPh sb="0" eb="2">
      <t>クジョウ</t>
    </rPh>
    <rPh sb="2" eb="4">
      <t>ショリ</t>
    </rPh>
    <phoneticPr fontId="44"/>
  </si>
  <si>
    <t>苦情処理</t>
  </si>
  <si>
    <t>（第33条）</t>
  </si>
  <si>
    <t>・苦情受付の窓口があるか</t>
  </si>
  <si>
    <t>・苦情の受付簿</t>
  </si>
  <si>
    <t>・苦情の受付、内容等を記録、保管しているか</t>
  </si>
  <si>
    <t>・苦情者への対応記録</t>
  </si>
  <si>
    <t>・苦情の内容を踏まえたサービスの質向上の取組を行っているか</t>
  </si>
  <si>
    <t>・苦情対応マニュアル</t>
  </si>
  <si>
    <t>苦情の主な内容</t>
    <rPh sb="0" eb="2">
      <t>クジョウ</t>
    </rPh>
    <rPh sb="3" eb="4">
      <t>オモ</t>
    </rPh>
    <rPh sb="5" eb="7">
      <t>ナイヨウ</t>
    </rPh>
    <phoneticPr fontId="44"/>
  </si>
  <si>
    <t>事故発生の防止及び発生時の対応</t>
    <phoneticPr fontId="44"/>
  </si>
  <si>
    <t>事故発生の防止及び発生時の対応</t>
  </si>
  <si>
    <t>（第35条）</t>
  </si>
  <si>
    <t>・事故が発生した場合の対応方法は定まっているか</t>
  </si>
  <si>
    <t>・事故発生の防止のための指針</t>
  </si>
  <si>
    <t>・市町村、家族等に報告しているか</t>
  </si>
  <si>
    <t>・事故対応マニュアル</t>
  </si>
  <si>
    <t>・事故状況、対応経過が記録されているか</t>
  </si>
  <si>
    <t>・市町村、家族等への報告記録</t>
  </si>
  <si>
    <t>・損害賠償すべき事故が発生した場合に、速やかに賠償を行うための対策を講じているか</t>
  </si>
  <si>
    <t>・再発防止策の検討の記録</t>
  </si>
  <si>
    <t>・再発防止のための取組を行っているか</t>
  </si>
  <si>
    <t>・ヒヤリハットの記録</t>
  </si>
  <si>
    <t>・事故発生の防止のための委員会及び従業者に対する研修を定期的に行っているか</t>
  </si>
  <si>
    <t>・事故発生防止のための委員会議事録</t>
  </si>
  <si>
    <t>・研修の記録</t>
  </si>
  <si>
    <t>事故の主な内容</t>
    <rPh sb="0" eb="2">
      <t>ジコ</t>
    </rPh>
    <rPh sb="3" eb="4">
      <t>オモ</t>
    </rPh>
    <rPh sb="5" eb="7">
      <t>ナイヨウ</t>
    </rPh>
    <phoneticPr fontId="44"/>
  </si>
  <si>
    <t>回覧</t>
    <rPh sb="0" eb="2">
      <t>カイラン</t>
    </rPh>
    <phoneticPr fontId="44"/>
  </si>
  <si>
    <t>会議等</t>
    <rPh sb="0" eb="2">
      <t>カイギ</t>
    </rPh>
    <rPh sb="2" eb="3">
      <t>トウ</t>
    </rPh>
    <phoneticPr fontId="44"/>
  </si>
  <si>
    <t>所定要件を満たしていない場合、身体拘束廃止未実施減算となる。</t>
    <rPh sb="0" eb="2">
      <t>ショテイ</t>
    </rPh>
    <rPh sb="2" eb="4">
      <t>ヨウケン</t>
    </rPh>
    <rPh sb="5" eb="6">
      <t>ミ</t>
    </rPh>
    <rPh sb="12" eb="14">
      <t>バアイ</t>
    </rPh>
    <rPh sb="15" eb="17">
      <t>シンタイ</t>
    </rPh>
    <rPh sb="17" eb="19">
      <t>コウソク</t>
    </rPh>
    <rPh sb="19" eb="21">
      <t>ハイシ</t>
    </rPh>
    <rPh sb="21" eb="24">
      <t>ミジッシ</t>
    </rPh>
    <rPh sb="24" eb="26">
      <t>ゲンサン</t>
    </rPh>
    <phoneticPr fontId="44"/>
  </si>
  <si>
    <t>開催頻度</t>
    <phoneticPr fontId="5"/>
  </si>
  <si>
    <t>開催月</t>
    <rPh sb="0" eb="2">
      <t>カイサイ</t>
    </rPh>
    <rPh sb="2" eb="3">
      <t>ツキ</t>
    </rPh>
    <phoneticPr fontId="5"/>
  </si>
  <si>
    <t>前年度開催回数</t>
    <rPh sb="0" eb="3">
      <t>ゼンネンド</t>
    </rPh>
    <phoneticPr fontId="5"/>
  </si>
  <si>
    <t>整備済</t>
    <rPh sb="0" eb="2">
      <t>セイビ</t>
    </rPh>
    <rPh sb="2" eb="3">
      <t>ズ</t>
    </rPh>
    <phoneticPr fontId="5"/>
  </si>
  <si>
    <t>見直し要</t>
    <rPh sb="0" eb="2">
      <t>ミナオ</t>
    </rPh>
    <rPh sb="3" eb="4">
      <t>ヨウ</t>
    </rPh>
    <phoneticPr fontId="5"/>
  </si>
  <si>
    <t>構成
メンバー</t>
    <rPh sb="0" eb="2">
      <t>コウセイ</t>
    </rPh>
    <phoneticPr fontId="5"/>
  </si>
  <si>
    <t>研修開催月</t>
    <rPh sb="0" eb="2">
      <t>ケンシュウ</t>
    </rPh>
    <rPh sb="2" eb="4">
      <t>カイサイ</t>
    </rPh>
    <rPh sb="4" eb="5">
      <t>ツキ</t>
    </rPh>
    <phoneticPr fontId="5"/>
  </si>
  <si>
    <t>その他</t>
    <rPh sb="2" eb="3">
      <t>タ</t>
    </rPh>
    <phoneticPr fontId="5"/>
  </si>
  <si>
    <t>会議記録の作成状況</t>
    <rPh sb="0" eb="2">
      <t>カイギ</t>
    </rPh>
    <rPh sb="2" eb="4">
      <t>キロク</t>
    </rPh>
    <rPh sb="5" eb="7">
      <t>サクセイ</t>
    </rPh>
    <rPh sb="7" eb="9">
      <t>ジョウキョウ</t>
    </rPh>
    <phoneticPr fontId="5"/>
  </si>
  <si>
    <t>施設内職員研修の実施回数　(前年度)</t>
    <phoneticPr fontId="5"/>
  </si>
  <si>
    <t>研修記録の作成状況</t>
    <rPh sb="0" eb="2">
      <t>ケンシュウ</t>
    </rPh>
    <rPh sb="2" eb="4">
      <t>キロク</t>
    </rPh>
    <rPh sb="5" eb="7">
      <t>サクセイ</t>
    </rPh>
    <rPh sb="7" eb="9">
      <t>ジョウキョウ</t>
    </rPh>
    <phoneticPr fontId="5"/>
  </si>
  <si>
    <t>施設長の委員会への出席状況</t>
    <rPh sb="0" eb="3">
      <t>シセツチョウ</t>
    </rPh>
    <rPh sb="4" eb="7">
      <t>イインカイ</t>
    </rPh>
    <rPh sb="9" eb="11">
      <t>シュッセキ</t>
    </rPh>
    <rPh sb="11" eb="13">
      <t>ジョウキョウ</t>
    </rPh>
    <phoneticPr fontId="5"/>
  </si>
  <si>
    <t>施設長の外部研修への参加状況</t>
    <rPh sb="0" eb="3">
      <t>シセツチョウ</t>
    </rPh>
    <rPh sb="4" eb="6">
      <t>ガイブ</t>
    </rPh>
    <rPh sb="6" eb="8">
      <t>ケンシュウ</t>
    </rPh>
    <rPh sb="10" eb="12">
      <t>サンカ</t>
    </rPh>
    <rPh sb="12" eb="14">
      <t>ジョウキョウ</t>
    </rPh>
    <phoneticPr fontId="5"/>
  </si>
  <si>
    <t>参加月</t>
    <rPh sb="0" eb="2">
      <t>サンカ</t>
    </rPh>
    <rPh sb="2" eb="3">
      <t>ツキ</t>
    </rPh>
    <phoneticPr fontId="5"/>
  </si>
  <si>
    <t>周知方法</t>
    <rPh sb="0" eb="2">
      <t>シュウチ</t>
    </rPh>
    <rPh sb="2" eb="4">
      <t>ホウホウ</t>
    </rPh>
    <phoneticPr fontId="5"/>
  </si>
  <si>
    <t>現地確認</t>
    <rPh sb="0" eb="2">
      <t>ゲンチ</t>
    </rPh>
    <rPh sb="2" eb="4">
      <t>カクニン</t>
    </rPh>
    <phoneticPr fontId="5"/>
  </si>
  <si>
    <t>開催頻度に対する開催回数</t>
    <rPh sb="0" eb="2">
      <t>カイサイ</t>
    </rPh>
    <rPh sb="2" eb="4">
      <t>ヒンド</t>
    </rPh>
    <rPh sb="5" eb="6">
      <t>タイ</t>
    </rPh>
    <rPh sb="8" eb="10">
      <t>カイサイ</t>
    </rPh>
    <rPh sb="10" eb="12">
      <t>カイスウ</t>
    </rPh>
    <phoneticPr fontId="5"/>
  </si>
  <si>
    <t>虐待の防止のための対策を検討する委員会の概要等　</t>
    <phoneticPr fontId="5"/>
  </si>
  <si>
    <t>指針の整備をして</t>
    <rPh sb="0" eb="2">
      <t>シシン</t>
    </rPh>
    <rPh sb="3" eb="5">
      <t>セイビ</t>
    </rPh>
    <phoneticPr fontId="5"/>
  </si>
  <si>
    <t>虐待防止措置を適切に実施するための専任の担当者</t>
    <phoneticPr fontId="5"/>
  </si>
  <si>
    <t>感染症対策等を適切に実施するための担当者</t>
    <phoneticPr fontId="5"/>
  </si>
  <si>
    <t xml:space="preserve"> 事故発生の防止のための委員会の概要等　</t>
    <phoneticPr fontId="5"/>
  </si>
  <si>
    <t>ヒヤリハット事例等を周知して</t>
    <rPh sb="6" eb="8">
      <t>ジレイ</t>
    </rPh>
    <rPh sb="8" eb="9">
      <t>トウ</t>
    </rPh>
    <rPh sb="10" eb="12">
      <t>シュウチ</t>
    </rPh>
    <phoneticPr fontId="5"/>
  </si>
  <si>
    <t>事故発生の防止措置を適切に実施するための担当者</t>
    <phoneticPr fontId="5"/>
  </si>
  <si>
    <t>①～⑥を満たしていない場合、安全管理体制未実施減算の対象となる。</t>
    <rPh sb="4" eb="5">
      <t>ミ</t>
    </rPh>
    <rPh sb="11" eb="13">
      <t>バアイ</t>
    </rPh>
    <rPh sb="14" eb="16">
      <t>アンゼン</t>
    </rPh>
    <rPh sb="16" eb="18">
      <t>カンリ</t>
    </rPh>
    <rPh sb="18" eb="20">
      <t>タイセイ</t>
    </rPh>
    <rPh sb="20" eb="23">
      <t>ミジッシ</t>
    </rPh>
    <rPh sb="23" eb="25">
      <t>ゲンサン</t>
    </rPh>
    <rPh sb="26" eb="28">
      <t>タイショウ</t>
    </rPh>
    <phoneticPr fontId="44"/>
  </si>
  <si>
    <t>委員会等の開催結果を周知して</t>
    <rPh sb="0" eb="3">
      <t>イインカイ</t>
    </rPh>
    <rPh sb="3" eb="4">
      <t>トウ</t>
    </rPh>
    <rPh sb="5" eb="7">
      <t>カイサイ</t>
    </rPh>
    <rPh sb="7" eb="9">
      <t>ケッカ</t>
    </rPh>
    <rPh sb="10" eb="12">
      <t>シュウチ</t>
    </rPh>
    <phoneticPr fontId="44"/>
  </si>
  <si>
    <t>看護職員</t>
    <rPh sb="0" eb="4">
      <t>カンゴショクイン</t>
    </rPh>
    <phoneticPr fontId="5"/>
  </si>
  <si>
    <t>自主点検結果</t>
    <rPh sb="0" eb="2">
      <t>ジシュ</t>
    </rPh>
    <rPh sb="2" eb="4">
      <t>テンケン</t>
    </rPh>
    <rPh sb="4" eb="6">
      <t>ケッカ</t>
    </rPh>
    <phoneticPr fontId="5"/>
  </si>
  <si>
    <t>基準</t>
    <rPh sb="0" eb="2">
      <t>キジュン</t>
    </rPh>
    <phoneticPr fontId="5"/>
  </si>
  <si>
    <t>いる</t>
    <phoneticPr fontId="5"/>
  </si>
  <si>
    <t>いない</t>
    <phoneticPr fontId="5"/>
  </si>
  <si>
    <t>点検項目</t>
    <rPh sb="0" eb="2">
      <t>テンケン</t>
    </rPh>
    <rPh sb="2" eb="4">
      <t>コウモク</t>
    </rPh>
    <phoneticPr fontId="5"/>
  </si>
  <si>
    <t>第１  基本方針</t>
    <phoneticPr fontId="5"/>
  </si>
  <si>
    <t>点検結果</t>
    <rPh sb="0" eb="2">
      <t>テンケン</t>
    </rPh>
    <rPh sb="2" eb="4">
      <t>ケッカ</t>
    </rPh>
    <phoneticPr fontId="5"/>
  </si>
  <si>
    <t>1  基準省令の性格</t>
    <phoneticPr fontId="5"/>
  </si>
  <si>
    <t>P2</t>
    <phoneticPr fontId="5"/>
  </si>
  <si>
    <t>２ 用語の定義</t>
    <phoneticPr fontId="5"/>
  </si>
  <si>
    <t>(1) 常勤換算方法</t>
    <phoneticPr fontId="5"/>
  </si>
  <si>
    <t>(2) 勤務延時間数</t>
    <phoneticPr fontId="5"/>
  </si>
  <si>
    <t>(4)専ら従事する</t>
    <phoneticPr fontId="5"/>
  </si>
  <si>
    <t>第２ 人員に関する基準</t>
    <phoneticPr fontId="5"/>
  </si>
  <si>
    <t>１ 医 師</t>
    <phoneticPr fontId="5"/>
  </si>
  <si>
    <t>２ 生活相談員</t>
    <phoneticPr fontId="5"/>
  </si>
  <si>
    <t>３ 介護職員又は看護職員</t>
    <phoneticPr fontId="5"/>
  </si>
  <si>
    <t>(1) 看護職員の数</t>
    <phoneticPr fontId="5"/>
  </si>
  <si>
    <t>(2) 看護職員の勤務形態</t>
    <phoneticPr fontId="5"/>
  </si>
  <si>
    <t>(3)外国人技能実習生の受入について</t>
    <phoneticPr fontId="5"/>
  </si>
  <si>
    <t>４ 栄養士又は管理栄養士</t>
    <phoneticPr fontId="5"/>
  </si>
  <si>
    <t>５ 機能訓練指導員</t>
    <phoneticPr fontId="5"/>
  </si>
  <si>
    <t>６ 介護支援専門員</t>
    <phoneticPr fontId="5"/>
  </si>
  <si>
    <t>７  入所者数の扱い</t>
    <rPh sb="5" eb="6">
      <t>シャ</t>
    </rPh>
    <phoneticPr fontId="5"/>
  </si>
  <si>
    <t>８ 勤務体制の確保等</t>
    <phoneticPr fontId="5"/>
  </si>
  <si>
    <t>P13</t>
    <phoneticPr fontId="5"/>
  </si>
  <si>
    <t>８－２ 業務継続計画の策定等</t>
    <phoneticPr fontId="5"/>
  </si>
  <si>
    <t>９ 夜勤職員の基準</t>
    <phoneticPr fontId="5"/>
  </si>
  <si>
    <t>10 管理宿直者</t>
    <phoneticPr fontId="5"/>
  </si>
  <si>
    <t>第３ 設備に関する基準</t>
    <phoneticPr fontId="5"/>
  </si>
  <si>
    <t>１ 設 備</t>
    <phoneticPr fontId="5"/>
  </si>
  <si>
    <t>（１）</t>
    <phoneticPr fontId="5"/>
  </si>
  <si>
    <t>２ 設備の基準</t>
    <phoneticPr fontId="5"/>
  </si>
  <si>
    <t>(1) 居 室</t>
    <phoneticPr fontId="5"/>
  </si>
  <si>
    <t>（２）</t>
    <phoneticPr fontId="5"/>
  </si>
  <si>
    <t>（３）</t>
    <phoneticPr fontId="5"/>
  </si>
  <si>
    <t>（４）</t>
    <phoneticPr fontId="5"/>
  </si>
  <si>
    <t>（５）</t>
    <phoneticPr fontId="5"/>
  </si>
  <si>
    <t>（６）</t>
    <phoneticPr fontId="5"/>
  </si>
  <si>
    <t>（７）</t>
    <phoneticPr fontId="5"/>
  </si>
  <si>
    <t>（８）</t>
    <phoneticPr fontId="5"/>
  </si>
  <si>
    <t>(2) 静養室</t>
    <phoneticPr fontId="5"/>
  </si>
  <si>
    <t>(3) 食堂及び機能訓練室</t>
    <phoneticPr fontId="5"/>
  </si>
  <si>
    <t>(4) 浴 室</t>
    <phoneticPr fontId="5"/>
  </si>
  <si>
    <t>(5) 洗面設備</t>
    <phoneticPr fontId="5"/>
  </si>
  <si>
    <t>(6) 便 所</t>
    <phoneticPr fontId="5"/>
  </si>
  <si>
    <t>(7) 医務室</t>
    <phoneticPr fontId="5"/>
  </si>
  <si>
    <t>(8) 調理室</t>
    <phoneticPr fontId="5"/>
  </si>
  <si>
    <t>(9) 介護職員室</t>
    <phoneticPr fontId="5"/>
  </si>
  <si>
    <t>(10) 汚物処理室</t>
    <phoneticPr fontId="5"/>
  </si>
  <si>
    <t>(11) 構造等</t>
    <phoneticPr fontId="5"/>
  </si>
  <si>
    <t>(12)その他の設備の基準等</t>
    <phoneticPr fontId="5"/>
  </si>
  <si>
    <t>(13)構造及び消火設備等</t>
    <phoneticPr fontId="5"/>
  </si>
  <si>
    <t>３ 設備等の留意事項</t>
    <phoneticPr fontId="5"/>
  </si>
  <si>
    <t>(1) 特別な居室</t>
    <phoneticPr fontId="5"/>
  </si>
  <si>
    <t>(2) 定 員</t>
    <phoneticPr fontId="5"/>
  </si>
  <si>
    <t>(3) 他施設の利用</t>
    <phoneticPr fontId="5"/>
  </si>
  <si>
    <t>第４ 運営に関する基準</t>
    <phoneticPr fontId="5"/>
  </si>
  <si>
    <t>１ 介護保険等関連情報の活用とＰＤＣＡサイクルの推進について</t>
    <phoneticPr fontId="5"/>
  </si>
  <si>
    <t>２ 内容及び手続きの説明</t>
    <phoneticPr fontId="5"/>
  </si>
  <si>
    <t>３ 提供拒否の禁止</t>
    <phoneticPr fontId="5"/>
  </si>
  <si>
    <t>４ サービス提供困難時の対応</t>
    <phoneticPr fontId="5"/>
  </si>
  <si>
    <t>５ 受給資格等の確認</t>
    <phoneticPr fontId="5"/>
  </si>
  <si>
    <t>６ 要介護認定の申請に係る援助</t>
    <phoneticPr fontId="5"/>
  </si>
  <si>
    <t>７ 入退所</t>
    <phoneticPr fontId="5"/>
  </si>
  <si>
    <t>(入所検討委員会)</t>
    <phoneticPr fontId="5"/>
  </si>
  <si>
    <t>⑤</t>
    <phoneticPr fontId="5"/>
  </si>
  <si>
    <t>④</t>
    <phoneticPr fontId="5"/>
  </si>
  <si>
    <t>③</t>
    <phoneticPr fontId="5"/>
  </si>
  <si>
    <t>②</t>
    <phoneticPr fontId="5"/>
  </si>
  <si>
    <t>⑥</t>
    <phoneticPr fontId="5"/>
  </si>
  <si>
    <t>⑦</t>
  </si>
  <si>
    <t>（入退所）</t>
    <phoneticPr fontId="5"/>
  </si>
  <si>
    <t>（９）</t>
    <phoneticPr fontId="5"/>
  </si>
  <si>
    <t>８ サービス提供の記録</t>
    <phoneticPr fontId="5"/>
  </si>
  <si>
    <t>９ 利用料等の受領</t>
    <phoneticPr fontId="5"/>
  </si>
  <si>
    <t>（食費やその他の日常生活費の注意点）</t>
    <phoneticPr fontId="5"/>
  </si>
  <si>
    <t>（10）</t>
    <phoneticPr fontId="5"/>
  </si>
  <si>
    <t>（11）</t>
  </si>
  <si>
    <t>10 居住費及び食費</t>
    <phoneticPr fontId="5"/>
  </si>
  <si>
    <t>11 保険給付の請求のための証明書の交付</t>
    <phoneticPr fontId="5"/>
  </si>
  <si>
    <t>12 指定施設サービスの取扱方針</t>
    <phoneticPr fontId="5"/>
  </si>
  <si>
    <t>13 身体拘束の禁止等</t>
    <phoneticPr fontId="5"/>
  </si>
  <si>
    <t>①</t>
    <phoneticPr fontId="5"/>
  </si>
  <si>
    <t>条例第66号
第293条 第7項
平11厚令39
第12条 第7項
平12老企43
第4の11の(7)</t>
    <phoneticPr fontId="5"/>
  </si>
  <si>
    <t>（11）</t>
    <phoneticPr fontId="5"/>
  </si>
  <si>
    <t>（12）</t>
    <phoneticPr fontId="5"/>
  </si>
  <si>
    <t>（13）</t>
    <phoneticPr fontId="5"/>
  </si>
  <si>
    <t>(1) 基 本</t>
    <phoneticPr fontId="5"/>
  </si>
  <si>
    <t>(2) 入 浴</t>
    <phoneticPr fontId="5"/>
  </si>
  <si>
    <t>(4) 褥瘡予防</t>
    <phoneticPr fontId="5"/>
  </si>
  <si>
    <t>(5) 日常の世話</t>
    <phoneticPr fontId="5"/>
  </si>
  <si>
    <t>(6) 介護職員の常駐</t>
    <phoneticPr fontId="5"/>
  </si>
  <si>
    <t>(7) 入居者負担等の禁止</t>
    <phoneticPr fontId="5"/>
  </si>
  <si>
    <t>(2) 調 理</t>
    <phoneticPr fontId="5"/>
  </si>
  <si>
    <t>(3) 食事の提供</t>
    <phoneticPr fontId="5"/>
  </si>
  <si>
    <t>(4) 関係部門の連携等</t>
    <phoneticPr fontId="5"/>
  </si>
  <si>
    <t>No.</t>
  </si>
  <si>
    <t>(空調設備等)</t>
    <phoneticPr fontId="5"/>
  </si>
  <si>
    <t>（医薬品・医療機器）</t>
    <phoneticPr fontId="5"/>
  </si>
  <si>
    <t>ある</t>
    <phoneticPr fontId="5"/>
  </si>
  <si>
    <t>判定</t>
    <rPh sb="0" eb="2">
      <t>ハンテイ</t>
    </rPh>
    <phoneticPr fontId="5"/>
  </si>
  <si>
    <t>自　主　点　検　の　ポ　イ　ン　ト</t>
    <phoneticPr fontId="5"/>
  </si>
  <si>
    <t>根　　　拠　　　法　　　令</t>
    <rPh sb="0" eb="1">
      <t>ネ</t>
    </rPh>
    <rPh sb="4" eb="5">
      <t>キョ</t>
    </rPh>
    <rPh sb="8" eb="9">
      <t>ホウ</t>
    </rPh>
    <rPh sb="12" eb="13">
      <t>レイ</t>
    </rPh>
    <phoneticPr fontId="5"/>
  </si>
  <si>
    <t>点　検　結　果</t>
    <rPh sb="0" eb="1">
      <t>テン</t>
    </rPh>
    <rPh sb="2" eb="3">
      <t>ケン</t>
    </rPh>
    <rPh sb="4" eb="5">
      <t>ケツ</t>
    </rPh>
    <rPh sb="6" eb="7">
      <t>ハテ</t>
    </rPh>
    <phoneticPr fontId="5"/>
  </si>
  <si>
    <t>①居室</t>
    <phoneticPr fontId="5"/>
  </si>
  <si>
    <t>②静養室</t>
    <phoneticPr fontId="5"/>
  </si>
  <si>
    <t>③食堂</t>
    <phoneticPr fontId="5"/>
  </si>
  <si>
    <t>④浴室</t>
    <phoneticPr fontId="5"/>
  </si>
  <si>
    <t>⑤洗面設備</t>
    <phoneticPr fontId="5"/>
  </si>
  <si>
    <t>⑥便所</t>
    <phoneticPr fontId="5"/>
  </si>
  <si>
    <t>⑦医務室</t>
    <phoneticPr fontId="5"/>
  </si>
  <si>
    <t>⑧調理室</t>
    <phoneticPr fontId="5"/>
  </si>
  <si>
    <t>⑨介護職員室</t>
    <phoneticPr fontId="5"/>
  </si>
  <si>
    <t>⑩看護職員室</t>
    <phoneticPr fontId="5"/>
  </si>
  <si>
    <t>⑪機能訓練室</t>
    <phoneticPr fontId="5"/>
  </si>
  <si>
    <t>⑫面談室</t>
    <phoneticPr fontId="5"/>
  </si>
  <si>
    <t>⑬洗濯室又は洗濯場</t>
    <phoneticPr fontId="5"/>
  </si>
  <si>
    <t>⑭汚物処理室</t>
    <phoneticPr fontId="5"/>
  </si>
  <si>
    <t>⑮介護材料室</t>
    <phoneticPr fontId="5"/>
  </si>
  <si>
    <t>⑯事務室その他運営に必要な部屋</t>
    <phoneticPr fontId="5"/>
  </si>
  <si>
    <t>平成・令和</t>
    <phoneticPr fontId="5"/>
  </si>
  <si>
    <t>ない</t>
    <phoneticPr fontId="5"/>
  </si>
  <si>
    <t>P7</t>
    <phoneticPr fontId="5"/>
  </si>
  <si>
    <t>EXCEL</t>
    <phoneticPr fontId="5"/>
  </si>
  <si>
    <t>紙</t>
    <rPh sb="0" eb="1">
      <t>カミ</t>
    </rPh>
    <phoneticPr fontId="5"/>
  </si>
  <si>
    <t>P9</t>
    <phoneticPr fontId="5"/>
  </si>
  <si>
    <t>P15</t>
    <phoneticPr fontId="5"/>
  </si>
  <si>
    <t>P16</t>
    <phoneticPr fontId="5"/>
  </si>
  <si>
    <t>P19</t>
    <phoneticPr fontId="5"/>
  </si>
  <si>
    <t>P20</t>
    <phoneticPr fontId="5"/>
  </si>
  <si>
    <t>P22</t>
    <phoneticPr fontId="5"/>
  </si>
  <si>
    <t>P23</t>
    <phoneticPr fontId="5"/>
  </si>
  <si>
    <t>P24</t>
    <phoneticPr fontId="5"/>
  </si>
  <si>
    <t>P25</t>
  </si>
  <si>
    <t>P25</t>
    <phoneticPr fontId="5"/>
  </si>
  <si>
    <t>P26</t>
    <phoneticPr fontId="5"/>
  </si>
  <si>
    <t>開催月数</t>
    <rPh sb="0" eb="2">
      <t>カイサイ</t>
    </rPh>
    <rPh sb="2" eb="3">
      <t>ツキ</t>
    </rPh>
    <rPh sb="3" eb="4">
      <t>スウ</t>
    </rPh>
    <phoneticPr fontId="5"/>
  </si>
  <si>
    <t>実施回数との整合</t>
    <rPh sb="0" eb="2">
      <t>ジッシ</t>
    </rPh>
    <rPh sb="2" eb="4">
      <t>カイスウ</t>
    </rPh>
    <rPh sb="6" eb="8">
      <t>セイゴウ</t>
    </rPh>
    <phoneticPr fontId="5"/>
  </si>
  <si>
    <t>④ 要介護１又は２の者からの申込があった場合、保険者市町村に文書で報告していますか。</t>
    <phoneticPr fontId="5"/>
  </si>
  <si>
    <r>
      <t>　（ⓐのうち</t>
    </r>
    <r>
      <rPr>
        <sz val="16"/>
        <color rgb="FFFF0000"/>
        <rFont val="游ゴシック Medium"/>
        <family val="3"/>
        <charset val="128"/>
      </rPr>
      <t>正看</t>
    </r>
    <r>
      <rPr>
        <sz val="16"/>
        <color theme="1"/>
        <rFont val="游ゴシック Medium"/>
        <family val="3"/>
        <charset val="128"/>
      </rPr>
      <t>）</t>
    </r>
    <phoneticPr fontId="5"/>
  </si>
  <si>
    <r>
      <t>　（ⓐのうち</t>
    </r>
    <r>
      <rPr>
        <sz val="16"/>
        <color rgb="FFFF0000"/>
        <rFont val="游ゴシック Medium"/>
        <family val="3"/>
        <charset val="128"/>
      </rPr>
      <t>常勤</t>
    </r>
    <r>
      <rPr>
        <sz val="16"/>
        <color theme="1"/>
        <rFont val="游ゴシック Medium"/>
        <family val="3"/>
        <charset val="128"/>
      </rPr>
      <t>）</t>
    </r>
    <phoneticPr fontId="5"/>
  </si>
  <si>
    <r>
      <t>　（ⓐのうち</t>
    </r>
    <r>
      <rPr>
        <sz val="14"/>
        <color rgb="FF00B0F0"/>
        <rFont val="游ゴシック Medium"/>
        <family val="3"/>
        <charset val="128"/>
      </rPr>
      <t>非常勤</t>
    </r>
    <r>
      <rPr>
        <sz val="14"/>
        <color theme="1"/>
        <rFont val="游ゴシック Medium"/>
        <family val="3"/>
        <charset val="128"/>
      </rPr>
      <t>）</t>
    </r>
    <rPh sb="6" eb="8">
      <t>ヒジョウ</t>
    </rPh>
    <phoneticPr fontId="5"/>
  </si>
  <si>
    <t>看護職員</t>
  </si>
  <si>
    <t>常勤</t>
    <rPh sb="0" eb="2">
      <t>ジョウキン</t>
    </rPh>
    <phoneticPr fontId="5"/>
  </si>
  <si>
    <t>非常勤</t>
    <rPh sb="0" eb="3">
      <t>ヒジョウキン</t>
    </rPh>
    <phoneticPr fontId="5"/>
  </si>
  <si>
    <t>正看護師</t>
    <rPh sb="0" eb="1">
      <t>セイ</t>
    </rPh>
    <rPh sb="1" eb="4">
      <t>カンゴシ</t>
    </rPh>
    <phoneticPr fontId="5"/>
  </si>
  <si>
    <t>准看護師</t>
    <rPh sb="0" eb="1">
      <t>ジュン</t>
    </rPh>
    <phoneticPr fontId="5"/>
  </si>
  <si>
    <t>うち介護福祉士</t>
    <rPh sb="2" eb="4">
      <t>カイゴ</t>
    </rPh>
    <rPh sb="4" eb="7">
      <t>フクシシ</t>
    </rPh>
    <phoneticPr fontId="5"/>
  </si>
  <si>
    <t>併設短期入所生活介護</t>
  </si>
  <si>
    <t>は直接入力部分</t>
    <rPh sb="1" eb="3">
      <t>チョクセツ</t>
    </rPh>
    <rPh sb="3" eb="5">
      <t>ニュウリョク</t>
    </rPh>
    <rPh sb="5" eb="7">
      <t>ブブン</t>
    </rPh>
    <phoneticPr fontId="5"/>
  </si>
  <si>
    <t>看護職員＋介護職員</t>
    <rPh sb="5" eb="7">
      <t>カイゴ</t>
    </rPh>
    <rPh sb="7" eb="9">
      <t>ショクイン</t>
    </rPh>
    <phoneticPr fontId="5"/>
  </si>
  <si>
    <t>配置基準 看護師</t>
    <rPh sb="0" eb="2">
      <t>ハイチ</t>
    </rPh>
    <rPh sb="2" eb="4">
      <t>キジュン</t>
    </rPh>
    <rPh sb="5" eb="8">
      <t>カンゴシ</t>
    </rPh>
    <phoneticPr fontId="5"/>
  </si>
  <si>
    <t>前年度入所者</t>
    <rPh sb="0" eb="3">
      <t>ゼンネンド</t>
    </rPh>
    <rPh sb="3" eb="5">
      <t>ニュウショ</t>
    </rPh>
    <rPh sb="5" eb="6">
      <t>シャ</t>
    </rPh>
    <phoneticPr fontId="5"/>
  </si>
  <si>
    <t>/３</t>
    <phoneticPr fontId="5"/>
  </si>
  <si>
    <t>＝</t>
    <phoneticPr fontId="5"/>
  </si>
  <si>
    <t>看護職員+介護職員の必要数</t>
    <rPh sb="0" eb="2">
      <t>カンゴ</t>
    </rPh>
    <rPh sb="2" eb="4">
      <t>ショクイン</t>
    </rPh>
    <rPh sb="5" eb="7">
      <t>カイゴ</t>
    </rPh>
    <rPh sb="7" eb="9">
      <t>ショクイン</t>
    </rPh>
    <rPh sb="10" eb="13">
      <t>ヒツヨウスウ</t>
    </rPh>
    <phoneticPr fontId="5"/>
  </si>
  <si>
    <t>介護職員必要数</t>
    <rPh sb="0" eb="2">
      <t>カイゴ</t>
    </rPh>
    <rPh sb="2" eb="4">
      <t>ショクイン</t>
    </rPh>
    <rPh sb="4" eb="7">
      <t>ヒツヨウスウ</t>
    </rPh>
    <phoneticPr fontId="5"/>
  </si>
  <si>
    <t>判定結果</t>
    <rPh sb="0" eb="2">
      <t>ハンテイ</t>
    </rPh>
    <rPh sb="2" eb="4">
      <t>ケッカ</t>
    </rPh>
    <phoneticPr fontId="5"/>
  </si>
  <si>
    <t>合　　　　計</t>
    <rPh sb="0" eb="1">
      <t>アイ</t>
    </rPh>
    <rPh sb="5" eb="6">
      <t>ケイ</t>
    </rPh>
    <phoneticPr fontId="5"/>
  </si>
  <si>
    <t>端数繰上</t>
    <rPh sb="0" eb="2">
      <t>ハスウ</t>
    </rPh>
    <rPh sb="2" eb="4">
      <t>クリアゲ</t>
    </rPh>
    <phoneticPr fontId="5"/>
  </si>
  <si>
    <t>実際 看護+介護</t>
    <rPh sb="0" eb="2">
      <t>ジッサイ</t>
    </rPh>
    <rPh sb="3" eb="5">
      <t>カンゴ</t>
    </rPh>
    <rPh sb="6" eb="8">
      <t>カイゴ</t>
    </rPh>
    <phoneticPr fontId="5"/>
  </si>
  <si>
    <t>実際</t>
    <rPh sb="0" eb="2">
      <t>ジッサイ</t>
    </rPh>
    <phoneticPr fontId="5"/>
  </si>
  <si>
    <t>基準,必要数</t>
    <rPh sb="0" eb="2">
      <t>キジュン</t>
    </rPh>
    <rPh sb="3" eb="6">
      <t>ヒツヨウスウ</t>
    </rPh>
    <phoneticPr fontId="5"/>
  </si>
  <si>
    <t>差</t>
    <rPh sb="0" eb="1">
      <t>サ</t>
    </rPh>
    <phoneticPr fontId="5"/>
  </si>
  <si>
    <t>実地確認結果</t>
    <rPh sb="0" eb="2">
      <t>ジッチ</t>
    </rPh>
    <rPh sb="2" eb="4">
      <t>カクニン</t>
    </rPh>
    <rPh sb="4" eb="6">
      <t>ケッカ</t>
    </rPh>
    <phoneticPr fontId="5"/>
  </si>
  <si>
    <t>事前判定</t>
    <rPh sb="0" eb="2">
      <t>ジゼン</t>
    </rPh>
    <rPh sb="2" eb="4">
      <t>ハンテイ</t>
    </rPh>
    <phoneticPr fontId="5"/>
  </si>
  <si>
    <t>最終判定</t>
    <rPh sb="0" eb="2">
      <t>サイシュウ</t>
    </rPh>
    <rPh sb="2" eb="4">
      <t>ハンテイ</t>
    </rPh>
    <phoneticPr fontId="5"/>
  </si>
  <si>
    <t>氏名</t>
    <rPh sb="0" eb="2">
      <t>シメイ</t>
    </rPh>
    <phoneticPr fontId="5"/>
  </si>
  <si>
    <t>医療機関</t>
    <rPh sb="0" eb="2">
      <t>イリョウ</t>
    </rPh>
    <rPh sb="2" eb="4">
      <t>キカン</t>
    </rPh>
    <phoneticPr fontId="5"/>
  </si>
  <si>
    <t>診療科目</t>
    <rPh sb="0" eb="3">
      <t>シンリョウカ</t>
    </rPh>
    <rPh sb="3" eb="4">
      <t>モク</t>
    </rPh>
    <phoneticPr fontId="5"/>
  </si>
  <si>
    <t>勤務日</t>
    <rPh sb="0" eb="3">
      <t>キンムビ</t>
    </rPh>
    <phoneticPr fontId="5"/>
  </si>
  <si>
    <t>勤務日数</t>
    <rPh sb="0" eb="2">
      <t>キンム</t>
    </rPh>
    <rPh sb="2" eb="4">
      <t>ニッスウ</t>
    </rPh>
    <phoneticPr fontId="5"/>
  </si>
  <si>
    <t>契約書</t>
    <rPh sb="0" eb="3">
      <t>ケイヤクショ</t>
    </rPh>
    <phoneticPr fontId="44"/>
  </si>
  <si>
    <t>管理栄養士</t>
    <rPh sb="0" eb="2">
      <t>カンリ</t>
    </rPh>
    <rPh sb="2" eb="5">
      <t>エイヨウシ</t>
    </rPh>
    <phoneticPr fontId="44"/>
  </si>
  <si>
    <t>栄養士</t>
    <rPh sb="0" eb="3">
      <t>エイヨウシ</t>
    </rPh>
    <phoneticPr fontId="5"/>
  </si>
  <si>
    <t>看護+介護職員</t>
    <rPh sb="0" eb="2">
      <t>カンゴ</t>
    </rPh>
    <rPh sb="3" eb="5">
      <t>カイゴ</t>
    </rPh>
    <rPh sb="5" eb="7">
      <t>ショクイン</t>
    </rPh>
    <phoneticPr fontId="5"/>
  </si>
  <si>
    <t>（別添　職員配置状況確認表も参照のこと)</t>
    <rPh sb="1" eb="3">
      <t>ベッテン</t>
    </rPh>
    <rPh sb="4" eb="6">
      <t>ショクイン</t>
    </rPh>
    <rPh sb="6" eb="8">
      <t>ハイチ</t>
    </rPh>
    <rPh sb="8" eb="10">
      <t>ジョウキョウ</t>
    </rPh>
    <rPh sb="10" eb="12">
      <t>カクニン</t>
    </rPh>
    <rPh sb="12" eb="13">
      <t>ヒョウ</t>
    </rPh>
    <rPh sb="14" eb="16">
      <t>サンショウ</t>
    </rPh>
    <phoneticPr fontId="5"/>
  </si>
  <si>
    <t>確認内容</t>
    <rPh sb="0" eb="2">
      <t>カクニン</t>
    </rPh>
    <rPh sb="2" eb="4">
      <t>ナイヨウ</t>
    </rPh>
    <phoneticPr fontId="5"/>
  </si>
  <si>
    <t>外国人技能実習生の受け入れ</t>
    <rPh sb="9" eb="10">
      <t>ウ</t>
    </rPh>
    <rPh sb="11" eb="12">
      <t>イ</t>
    </rPh>
    <phoneticPr fontId="5"/>
  </si>
  <si>
    <t>　多職種（生活相談員、介護職員、看護職員、介護支援専門員等）で定期的に協議・検討しているか</t>
    <phoneticPr fontId="44"/>
  </si>
  <si>
    <t>氏名</t>
    <rPh sb="0" eb="2">
      <t>シメイ</t>
    </rPh>
    <phoneticPr fontId="5"/>
  </si>
  <si>
    <t>資格</t>
    <rPh sb="0" eb="2">
      <t>シカク</t>
    </rPh>
    <phoneticPr fontId="5"/>
  </si>
  <si>
    <t>専従・兼務</t>
    <rPh sb="0" eb="2">
      <t>センジュウ</t>
    </rPh>
    <rPh sb="3" eb="5">
      <t>ケンム</t>
    </rPh>
    <phoneticPr fontId="5"/>
  </si>
  <si>
    <t>資格証の有効期限</t>
    <rPh sb="0" eb="2">
      <t>シカク</t>
    </rPh>
    <rPh sb="2" eb="3">
      <t>ショウ</t>
    </rPh>
    <rPh sb="4" eb="6">
      <t>ユウコウ</t>
    </rPh>
    <rPh sb="6" eb="8">
      <t>キゲン</t>
    </rPh>
    <phoneticPr fontId="5"/>
  </si>
  <si>
    <t>令和（平成）</t>
    <phoneticPr fontId="5"/>
  </si>
  <si>
    <t>日</t>
    <rPh sb="0" eb="1">
      <t>ヒ</t>
    </rPh>
    <phoneticPr fontId="5"/>
  </si>
  <si>
    <t>資格証の確認</t>
    <rPh sb="0" eb="2">
      <t>シカク</t>
    </rPh>
    <rPh sb="2" eb="3">
      <t>ショウ</t>
    </rPh>
    <rPh sb="4" eb="6">
      <t>カクニン</t>
    </rPh>
    <phoneticPr fontId="5"/>
  </si>
  <si>
    <t>確認・未確認</t>
  </si>
  <si>
    <t>加算の</t>
    <rPh sb="0" eb="2">
      <t>カサン</t>
    </rPh>
    <phoneticPr fontId="5"/>
  </si>
  <si>
    <t>配置基準</t>
    <rPh sb="0" eb="2">
      <t>ハイチ</t>
    </rPh>
    <rPh sb="2" eb="4">
      <t>キジュン</t>
    </rPh>
    <phoneticPr fontId="5"/>
  </si>
  <si>
    <t>1人以上</t>
    <rPh sb="1" eb="4">
      <t>ニンイジョウ</t>
    </rPh>
    <phoneticPr fontId="5"/>
  </si>
  <si>
    <t>配置数</t>
    <rPh sb="0" eb="2">
      <t>ハイチ</t>
    </rPh>
    <rPh sb="2" eb="3">
      <t>スウ</t>
    </rPh>
    <phoneticPr fontId="5"/>
  </si>
  <si>
    <t>感染症研修</t>
    <rPh sb="0" eb="3">
      <t>カンセンショウ</t>
    </rPh>
    <rPh sb="3" eb="5">
      <t>ケンシュウ</t>
    </rPh>
    <phoneticPr fontId="5"/>
  </si>
  <si>
    <t>感染症訓練</t>
    <rPh sb="0" eb="3">
      <t>カンセンショウ</t>
    </rPh>
    <rPh sb="3" eb="5">
      <t>クンレン</t>
    </rPh>
    <phoneticPr fontId="5"/>
  </si>
  <si>
    <t>災害対応研修</t>
    <rPh sb="0" eb="2">
      <t>サイガイ</t>
    </rPh>
    <rPh sb="2" eb="4">
      <t>タイオウ</t>
    </rPh>
    <rPh sb="4" eb="6">
      <t>ケンシュウ</t>
    </rPh>
    <phoneticPr fontId="5"/>
  </si>
  <si>
    <t>災害対応訓練</t>
    <rPh sb="0" eb="2">
      <t>サイガイ</t>
    </rPh>
    <rPh sb="2" eb="4">
      <t>タイオウ</t>
    </rPh>
    <rPh sb="4" eb="6">
      <t>クンレン</t>
    </rPh>
    <phoneticPr fontId="5"/>
  </si>
  <si>
    <t>直接処遇職員の夜勤者とは別に、宿直者を配置している。</t>
    <phoneticPr fontId="5"/>
  </si>
  <si>
    <t>(　運営管理２　で確認　)</t>
    <rPh sb="2" eb="4">
      <t>ウンエイ</t>
    </rPh>
    <rPh sb="4" eb="6">
      <t>カンリ</t>
    </rPh>
    <rPh sb="9" eb="11">
      <t>カクニン</t>
    </rPh>
    <phoneticPr fontId="5"/>
  </si>
  <si>
    <t>数字は　半角文字で
入力してください。</t>
    <rPh sb="0" eb="2">
      <t>スウジ</t>
    </rPh>
    <rPh sb="4" eb="6">
      <t>ハンカク</t>
    </rPh>
    <rPh sb="6" eb="8">
      <t>モジ</t>
    </rPh>
    <rPh sb="10" eb="12">
      <t>ニュウリョク</t>
    </rPh>
    <phoneticPr fontId="5"/>
  </si>
  <si>
    <t>いる（例外）</t>
    <rPh sb="3" eb="5">
      <t>レイガイ</t>
    </rPh>
    <phoneticPr fontId="5"/>
  </si>
  <si>
    <t>運営規程の概要</t>
    <phoneticPr fontId="5"/>
  </si>
  <si>
    <t>従業者の勤務体制</t>
    <phoneticPr fontId="5"/>
  </si>
  <si>
    <t>事故発生時の対応</t>
    <phoneticPr fontId="5"/>
  </si>
  <si>
    <t>苦情処理の体制</t>
    <phoneticPr fontId="5"/>
  </si>
  <si>
    <t>提供するサービスの第三者評価の実施状況</t>
    <phoneticPr fontId="5"/>
  </si>
  <si>
    <t>(3)</t>
    <phoneticPr fontId="5"/>
  </si>
  <si>
    <t>(4)</t>
    <phoneticPr fontId="5"/>
  </si>
  <si>
    <t>(5)</t>
    <phoneticPr fontId="5"/>
  </si>
  <si>
    <t>② 優先入所の取扱規程を制定しているか。</t>
    <phoneticPr fontId="5"/>
  </si>
  <si>
    <t>　また、この規程に特例入所に関する定め・様式はあるか。</t>
    <phoneticPr fontId="5"/>
  </si>
  <si>
    <t>⑥ 入所順位を決定するため、合議制の入所検討委員会を設置しているか。</t>
    <phoneticPr fontId="5"/>
  </si>
  <si>
    <t>⑦ 申込受付後に最初に開催される入所検討委員会で決定された入所順位を申込者に通知しているか。</t>
    <phoneticPr fontId="5"/>
  </si>
  <si>
    <t>⑧ 委員会は開催ごとに議事録を作成し、２年間保管しているか。</t>
    <phoneticPr fontId="5"/>
  </si>
  <si>
    <t>　また、議事録には順位決定に至るまでの審議内容（発言）が記載されているか。</t>
    <phoneticPr fontId="5"/>
  </si>
  <si>
    <t>⑨ 委員には入所順位決定の公平性・中立性が保てるよう第三者を加えているか。</t>
    <phoneticPr fontId="5"/>
  </si>
  <si>
    <t>①前年度開催回数又は頻度</t>
    <phoneticPr fontId="5"/>
  </si>
  <si>
    <t>⑤ 入所申込者に対し、入所順位決定の手続き及び入所の必要性を評価する基準等について説明を行い、</t>
    <phoneticPr fontId="5"/>
  </si>
  <si>
    <t>　 文書による署名を受けているか。</t>
    <phoneticPr fontId="5"/>
  </si>
  <si>
    <t>適切</t>
  </si>
  <si>
    <t>策定済</t>
  </si>
  <si>
    <t>実施済</t>
  </si>
  <si>
    <t>記録の作成</t>
    <rPh sb="0" eb="2">
      <t>キロク</t>
    </rPh>
    <rPh sb="3" eb="5">
      <t>サクセイ</t>
    </rPh>
    <phoneticPr fontId="5"/>
  </si>
  <si>
    <t>サービスの評価を実施しているか。</t>
    <rPh sb="5" eb="7">
      <t>ヒョウカ</t>
    </rPh>
    <rPh sb="8" eb="10">
      <t>ジッシ</t>
    </rPh>
    <phoneticPr fontId="44"/>
  </si>
  <si>
    <t>月・木</t>
  </si>
  <si>
    <t>火・金</t>
  </si>
  <si>
    <t>水・土</t>
  </si>
  <si>
    <t>パターンで実施</t>
    <rPh sb="5" eb="7">
      <t>ジッシ</t>
    </rPh>
    <phoneticPr fontId="5"/>
  </si>
  <si>
    <t>月</t>
  </si>
  <si>
    <t>火</t>
  </si>
  <si>
    <t>水</t>
  </si>
  <si>
    <t>木</t>
  </si>
  <si>
    <t>金</t>
  </si>
  <si>
    <t>土</t>
  </si>
  <si>
    <t>日</t>
  </si>
  <si>
    <t>実施月</t>
    <rPh sb="0" eb="3">
      <t>ジッシツキ</t>
    </rPh>
    <phoneticPr fontId="5"/>
  </si>
  <si>
    <t>入浴に関する事故防止マニュアルを作成しているか。</t>
    <rPh sb="0" eb="2">
      <t>ニュウヨク</t>
    </rPh>
    <rPh sb="3" eb="4">
      <t>カン</t>
    </rPh>
    <rPh sb="6" eb="10">
      <t>ジコボウシ</t>
    </rPh>
    <rPh sb="16" eb="18">
      <t>サクセイ</t>
    </rPh>
    <phoneticPr fontId="44"/>
  </si>
  <si>
    <t>褥瘡予防のための計画を作成しているか。</t>
    <rPh sb="0" eb="2">
      <t>ジョクソウ</t>
    </rPh>
    <rPh sb="2" eb="4">
      <t>ヨボウ</t>
    </rPh>
    <rPh sb="8" eb="10">
      <t>ケイカク</t>
    </rPh>
    <rPh sb="11" eb="13">
      <t>サクセイ</t>
    </rPh>
    <phoneticPr fontId="44"/>
  </si>
  <si>
    <t>褥瘡予防のための担当者を配置しているか。</t>
    <rPh sb="0" eb="4">
      <t>ジョクソウヨボウ</t>
    </rPh>
    <rPh sb="8" eb="11">
      <t>タントウシャ</t>
    </rPh>
    <rPh sb="12" eb="14">
      <t>ハイチ</t>
    </rPh>
    <phoneticPr fontId="44"/>
  </si>
  <si>
    <t>担当者：</t>
    <rPh sb="0" eb="3">
      <t>タントウシャ</t>
    </rPh>
    <phoneticPr fontId="5"/>
  </si>
  <si>
    <t>褥瘡予防委員会の開催状況</t>
    <rPh sb="0" eb="4">
      <t>ジョクソウヨボウ</t>
    </rPh>
    <rPh sb="4" eb="7">
      <t>イインカイ</t>
    </rPh>
    <rPh sb="8" eb="10">
      <t>カイサイ</t>
    </rPh>
    <rPh sb="10" eb="12">
      <t>ジョウキョウ</t>
    </rPh>
    <phoneticPr fontId="44"/>
  </si>
  <si>
    <t>入浴、浴室研修を実施しているか。</t>
    <rPh sb="0" eb="2">
      <t>ニュウヨク</t>
    </rPh>
    <rPh sb="3" eb="5">
      <t>ヨクシツ</t>
    </rPh>
    <rPh sb="5" eb="7">
      <t>ケンシュウ</t>
    </rPh>
    <rPh sb="8" eb="10">
      <t>ジッシ</t>
    </rPh>
    <phoneticPr fontId="44"/>
  </si>
  <si>
    <t>褥瘡予防のための研修を実施しているか。</t>
    <rPh sb="0" eb="4">
      <t>ジョクソウヨボウ</t>
    </rPh>
    <rPh sb="8" eb="10">
      <t>ケンシュウ</t>
    </rPh>
    <rPh sb="11" eb="13">
      <t>ジッシ</t>
    </rPh>
    <phoneticPr fontId="44"/>
  </si>
  <si>
    <t>登録者の人数の確認</t>
    <rPh sb="0" eb="3">
      <t>トウロクシャ</t>
    </rPh>
    <rPh sb="4" eb="6">
      <t>ニンズウ</t>
    </rPh>
    <rPh sb="7" eb="9">
      <t>カクニン</t>
    </rPh>
    <phoneticPr fontId="44"/>
  </si>
  <si>
    <t>該当の有無の確認</t>
    <rPh sb="0" eb="2">
      <t>ガイトウ</t>
    </rPh>
    <rPh sb="3" eb="5">
      <t>ウム</t>
    </rPh>
    <rPh sb="6" eb="8">
      <t>カクニン</t>
    </rPh>
    <phoneticPr fontId="5"/>
  </si>
  <si>
    <t>実施の場合</t>
    <rPh sb="0" eb="2">
      <t>ジッシ</t>
    </rPh>
    <rPh sb="3" eb="5">
      <t>バアイ</t>
    </rPh>
    <phoneticPr fontId="5"/>
  </si>
  <si>
    <t>介護職員が行うたんの吸引等の実施に際し、医師から文書による指示を受けているか。</t>
    <phoneticPr fontId="5"/>
  </si>
  <si>
    <t>対象者の希望や医師の指示、心身の状況等を踏まえて、医師又は看護職員との連携の下に、
実施計画書を作成しているか。</t>
    <phoneticPr fontId="5"/>
  </si>
  <si>
    <t>対象者及びその家族に対して、実施計画書等を示して、介護職員がたん吸引等を実施することを
説明し、文書による同意を得ているか。</t>
    <phoneticPr fontId="5"/>
  </si>
  <si>
    <t>実施した結果について、結果報告書の作成、医師への報告、安全委員会への報告を行っているか。</t>
    <phoneticPr fontId="5"/>
  </si>
  <si>
    <t>たん吸引等の実施に関する安全委員会を定期的に開催しているか。</t>
    <phoneticPr fontId="5"/>
  </si>
  <si>
    <t xml:space="preserve">たん吸引等の実施に関する業務方法書等を備え、介護職員・看護職員等の関係する職員が
確認できるようにしているか。 </t>
    <phoneticPr fontId="5"/>
  </si>
  <si>
    <t>献立表は作成されているか。</t>
    <rPh sb="0" eb="2">
      <t>コンダテ</t>
    </rPh>
    <rPh sb="2" eb="3">
      <t>ヒョウ</t>
    </rPh>
    <rPh sb="4" eb="6">
      <t>サクセイ</t>
    </rPh>
    <phoneticPr fontId="44"/>
  </si>
  <si>
    <t>会議記録は作成されているか。</t>
    <rPh sb="0" eb="4">
      <t>カイギキロク</t>
    </rPh>
    <rPh sb="5" eb="7">
      <t>サクセイ</t>
    </rPh>
    <phoneticPr fontId="44"/>
  </si>
  <si>
    <t>療養食加算該当か。</t>
    <rPh sb="0" eb="5">
      <t>リョウヨウショクカサン</t>
    </rPh>
    <rPh sb="5" eb="7">
      <t>ガイトウ</t>
    </rPh>
    <phoneticPr fontId="5"/>
  </si>
  <si>
    <t>例</t>
    <rPh sb="0" eb="1">
      <t>レイ</t>
    </rPh>
    <phoneticPr fontId="5"/>
  </si>
  <si>
    <t>・車椅子で自走できる</t>
    <rPh sb="1" eb="4">
      <t>クルマイス</t>
    </rPh>
    <rPh sb="5" eb="7">
      <t>ジソウ</t>
    </rPh>
    <phoneticPr fontId="5"/>
  </si>
  <si>
    <t>・同時歩行等により継続して歩けるようにする</t>
    <rPh sb="1" eb="3">
      <t>ドウジ</t>
    </rPh>
    <rPh sb="3" eb="5">
      <t>ホコウ</t>
    </rPh>
    <rPh sb="5" eb="6">
      <t>トウ</t>
    </rPh>
    <rPh sb="9" eb="11">
      <t>ケイゾク</t>
    </rPh>
    <rPh sb="13" eb="14">
      <t>アル</t>
    </rPh>
    <phoneticPr fontId="44"/>
  </si>
  <si>
    <t>・立ち上がりが継続してできるようにする（トイレで排せつできるように）</t>
    <rPh sb="1" eb="2">
      <t>タ</t>
    </rPh>
    <rPh sb="3" eb="4">
      <t>ア</t>
    </rPh>
    <rPh sb="7" eb="9">
      <t>ケイゾク</t>
    </rPh>
    <rPh sb="24" eb="25">
      <t>ハイ</t>
    </rPh>
    <phoneticPr fontId="44"/>
  </si>
  <si>
    <t>入所者の健康診断（感染症予防法による結核検診）の実施（年1回）</t>
    <rPh sb="0" eb="3">
      <t>ニュウショシャ</t>
    </rPh>
    <rPh sb="4" eb="8">
      <t>ケンコウシンダン</t>
    </rPh>
    <rPh sb="9" eb="15">
      <t>カンセンショウヨボウホウ</t>
    </rPh>
    <rPh sb="18" eb="22">
      <t>ケッカクケンシン</t>
    </rPh>
    <rPh sb="24" eb="26">
      <t>ジッシ</t>
    </rPh>
    <rPh sb="27" eb="28">
      <t>ネン</t>
    </rPh>
    <rPh sb="29" eb="30">
      <t>カイ</t>
    </rPh>
    <phoneticPr fontId="44"/>
  </si>
  <si>
    <t>実施日</t>
    <rPh sb="0" eb="3">
      <t>ジッシビ</t>
    </rPh>
    <phoneticPr fontId="5"/>
  </si>
  <si>
    <t>健診機関</t>
    <rPh sb="0" eb="4">
      <t>ケンシンキカン</t>
    </rPh>
    <phoneticPr fontId="5"/>
  </si>
  <si>
    <t xml:space="preserve">  苦情処理</t>
    <rPh sb="2" eb="4">
      <t>クジョウ</t>
    </rPh>
    <rPh sb="4" eb="6">
      <t>ショリ</t>
    </rPh>
    <phoneticPr fontId="44"/>
  </si>
  <si>
    <t xml:space="preserve"> (緊急やむを得ない場合に行う身体的拘束等の手続等)</t>
    <phoneticPr fontId="44"/>
  </si>
  <si>
    <t xml:space="preserve"> 個人情報の保護</t>
    <phoneticPr fontId="5"/>
  </si>
  <si>
    <t>※赤字部分は県の運営規程例に記載及び省令基準の解説の推奨内容</t>
    <rPh sb="1" eb="5">
      <t>アカジブブン</t>
    </rPh>
    <rPh sb="6" eb="7">
      <t>ケン</t>
    </rPh>
    <rPh sb="8" eb="13">
      <t>ウンエイキテイレイ</t>
    </rPh>
    <rPh sb="14" eb="16">
      <t>キサイ</t>
    </rPh>
    <rPh sb="16" eb="17">
      <t>オヨ</t>
    </rPh>
    <rPh sb="18" eb="20">
      <t>ショウレイ</t>
    </rPh>
    <rPh sb="20" eb="22">
      <t>キジュン</t>
    </rPh>
    <rPh sb="23" eb="25">
      <t>カイセツ</t>
    </rPh>
    <rPh sb="26" eb="30">
      <t>スイショウナイヨウ</t>
    </rPh>
    <phoneticPr fontId="5"/>
  </si>
  <si>
    <t>見直し依頼</t>
    <rPh sb="0" eb="2">
      <t>ミナオ</t>
    </rPh>
    <rPh sb="3" eb="5">
      <t>イライ</t>
    </rPh>
    <phoneticPr fontId="5"/>
  </si>
  <si>
    <t>実施依頼</t>
    <rPh sb="0" eb="4">
      <t>ジッシイライ</t>
    </rPh>
    <phoneticPr fontId="5"/>
  </si>
  <si>
    <r>
      <rPr>
        <sz val="14"/>
        <color rgb="FFFF0000"/>
        <rFont val="Segoe UI Symbol"/>
        <family val="3"/>
      </rPr>
      <t>✖</t>
    </r>
    <r>
      <rPr>
        <sz val="14"/>
        <color rgb="FFFF0000"/>
        <rFont val="游ゴシック Medium"/>
        <family val="3"/>
        <charset val="128"/>
      </rPr>
      <t>の場合</t>
    </r>
    <rPh sb="0" eb="4">
      <t>バツノバアイ</t>
    </rPh>
    <phoneticPr fontId="5"/>
  </si>
  <si>
    <t>消火・避難訓練（年2回以上）の実施</t>
    <rPh sb="0" eb="2">
      <t>ショウカ</t>
    </rPh>
    <phoneticPr fontId="5"/>
  </si>
  <si>
    <t>選任依頼</t>
    <rPh sb="0" eb="2">
      <t>センニン</t>
    </rPh>
    <rPh sb="2" eb="4">
      <t>イライ</t>
    </rPh>
    <phoneticPr fontId="5"/>
  </si>
  <si>
    <t>市町村への実施報告はされているか。</t>
    <rPh sb="5" eb="9">
      <t>ジッシホウコク</t>
    </rPh>
    <phoneticPr fontId="5"/>
  </si>
  <si>
    <t>報告日</t>
    <rPh sb="0" eb="2">
      <t>ホウコク</t>
    </rPh>
    <rPh sb="2" eb="3">
      <t>ビ</t>
    </rPh>
    <phoneticPr fontId="5"/>
  </si>
  <si>
    <t>作成日</t>
    <rPh sb="0" eb="3">
      <t>サクセイビ</t>
    </rPh>
    <phoneticPr fontId="5"/>
  </si>
  <si>
    <t>届出日</t>
    <rPh sb="0" eb="1">
      <t>トド</t>
    </rPh>
    <rPh sb="1" eb="3">
      <t>デビ</t>
    </rPh>
    <phoneticPr fontId="5"/>
  </si>
  <si>
    <t>実施記録の作成</t>
    <rPh sb="0" eb="4">
      <t>ジッシキロク</t>
    </rPh>
    <rPh sb="5" eb="7">
      <t>サクセイ</t>
    </rPh>
    <phoneticPr fontId="5"/>
  </si>
  <si>
    <t>薬の納品と確認は</t>
    <rPh sb="0" eb="1">
      <t>クスリ</t>
    </rPh>
    <rPh sb="2" eb="4">
      <t>ノウヒン</t>
    </rPh>
    <rPh sb="5" eb="7">
      <t>カクニン</t>
    </rPh>
    <phoneticPr fontId="5"/>
  </si>
  <si>
    <t>日分を薬局の薬剤師が納品し、看護職員と確認し</t>
    <rPh sb="0" eb="2">
      <t>ニチブン</t>
    </rPh>
    <rPh sb="3" eb="5">
      <t>ヤッキョク</t>
    </rPh>
    <rPh sb="6" eb="9">
      <t>ヤクザイシ</t>
    </rPh>
    <rPh sb="10" eb="12">
      <t>ノウヒン</t>
    </rPh>
    <rPh sb="14" eb="18">
      <t>カンゴショクイン</t>
    </rPh>
    <rPh sb="19" eb="21">
      <t>カクニン</t>
    </rPh>
    <phoneticPr fontId="5"/>
  </si>
  <si>
    <t>看護職員が</t>
    <rPh sb="0" eb="4">
      <t>カンゴショクイン</t>
    </rPh>
    <phoneticPr fontId="5"/>
  </si>
  <si>
    <t>に準備し、</t>
    <rPh sb="1" eb="3">
      <t>ジュンビ</t>
    </rPh>
    <phoneticPr fontId="5"/>
  </si>
  <si>
    <t>与薬する薬については、</t>
    <rPh sb="0" eb="2">
      <t>ヨヤク</t>
    </rPh>
    <rPh sb="4" eb="5">
      <t>クスリ</t>
    </rPh>
    <phoneticPr fontId="5"/>
  </si>
  <si>
    <t>セットしたものを</t>
    <phoneticPr fontId="5"/>
  </si>
  <si>
    <t>に保管する</t>
    <rPh sb="1" eb="3">
      <t>ホカン</t>
    </rPh>
    <phoneticPr fontId="5"/>
  </si>
  <si>
    <t>で実施している。</t>
    <rPh sb="1" eb="3">
      <t>ジッシ</t>
    </rPh>
    <phoneticPr fontId="5"/>
  </si>
  <si>
    <t>その後、食事時又は就寝前に</t>
    <rPh sb="2" eb="3">
      <t>ゴ</t>
    </rPh>
    <rPh sb="4" eb="6">
      <t>ショクジ</t>
    </rPh>
    <rPh sb="6" eb="7">
      <t>ドキ</t>
    </rPh>
    <rPh sb="7" eb="8">
      <t>マタ</t>
    </rPh>
    <rPh sb="9" eb="12">
      <t>シュウシンマエ</t>
    </rPh>
    <phoneticPr fontId="5"/>
  </si>
  <si>
    <t>食堂又は居室において</t>
    <rPh sb="0" eb="2">
      <t>ショクドウ</t>
    </rPh>
    <rPh sb="2" eb="3">
      <t>マタ</t>
    </rPh>
    <rPh sb="4" eb="6">
      <t>キョシツ</t>
    </rPh>
    <phoneticPr fontId="5"/>
  </si>
  <si>
    <t>用意された薬袋に書かれている入所者の名前と本人確認を行い、与薬し、飲んだことを確認してから薬袋を回収する。</t>
    <rPh sb="0" eb="2">
      <t>ヨウイ</t>
    </rPh>
    <rPh sb="5" eb="7">
      <t>ヤクタイ</t>
    </rPh>
    <rPh sb="8" eb="9">
      <t>カ</t>
    </rPh>
    <rPh sb="14" eb="17">
      <t>ニュウショシャ</t>
    </rPh>
    <rPh sb="18" eb="20">
      <t>ナマエ</t>
    </rPh>
    <rPh sb="21" eb="25">
      <t>ホンニンカクニン</t>
    </rPh>
    <rPh sb="26" eb="27">
      <t>オコナ</t>
    </rPh>
    <rPh sb="29" eb="31">
      <t>ヨヤク</t>
    </rPh>
    <rPh sb="33" eb="34">
      <t>ノ</t>
    </rPh>
    <rPh sb="39" eb="41">
      <t>カクニン</t>
    </rPh>
    <rPh sb="45" eb="47">
      <t>ヤクタイ</t>
    </rPh>
    <rPh sb="48" eb="50">
      <t>カイシュウ</t>
    </rPh>
    <phoneticPr fontId="5"/>
  </si>
  <si>
    <t>薬袋には、あらかじめ氏名と朝、昼、夕、睡眠前の記入がされて分包されて</t>
    <rPh sb="0" eb="2">
      <t>ヤクタイ</t>
    </rPh>
    <rPh sb="10" eb="12">
      <t>シメイ</t>
    </rPh>
    <rPh sb="13" eb="14">
      <t>アサ</t>
    </rPh>
    <rPh sb="15" eb="16">
      <t>ヒル</t>
    </rPh>
    <rPh sb="17" eb="18">
      <t>ユウ</t>
    </rPh>
    <rPh sb="19" eb="22">
      <t>スイミンマエ</t>
    </rPh>
    <rPh sb="23" eb="25">
      <t>キニュウ</t>
    </rPh>
    <phoneticPr fontId="5"/>
  </si>
  <si>
    <t>(3)(4)</t>
    <phoneticPr fontId="44"/>
  </si>
  <si>
    <t>　「いる・いない」 「いる」 「いない」 「非該当」等の順になっていますので、該当するものを選択してください。</t>
    <rPh sb="22" eb="25">
      <t>ヒガイトウ</t>
    </rPh>
    <rPh sb="26" eb="27">
      <t>トウ</t>
    </rPh>
    <rPh sb="28" eb="29">
      <t>ジュン</t>
    </rPh>
    <rPh sb="39" eb="41">
      <t>ガイトウ</t>
    </rPh>
    <rPh sb="46" eb="48">
      <t>センタク</t>
    </rPh>
    <phoneticPr fontId="5"/>
  </si>
  <si>
    <t>平12老企43
第1の2の①、②、③</t>
    <phoneticPr fontId="5"/>
  </si>
  <si>
    <r>
      <t>　配置すべき職員数の常勤換算は、</t>
    </r>
    <r>
      <rPr>
        <u/>
        <sz val="16"/>
        <color theme="1"/>
        <rFont val="游ゴシック Medium"/>
        <family val="3"/>
        <charset val="128"/>
      </rPr>
      <t>暦月ごと</t>
    </r>
    <r>
      <rPr>
        <sz val="16"/>
        <color theme="1"/>
        <rFont val="游ゴシック Medium"/>
        <family val="3"/>
        <charset val="128"/>
      </rPr>
      <t>の職員の勤務延時間数を、当該事業所又は施設において常勤の職員が勤務すべき時間で除することによって算定していますか。</t>
    </r>
    <phoneticPr fontId="5"/>
  </si>
  <si>
    <r>
      <t>　なお、同一建物内でも、併設されている通所介護や居宅の事業所など、</t>
    </r>
    <r>
      <rPr>
        <b/>
        <sz val="16"/>
        <color theme="1"/>
        <rFont val="游ゴシック Medium"/>
        <family val="3"/>
        <charset val="128"/>
      </rPr>
      <t>別事業所</t>
    </r>
    <r>
      <rPr>
        <sz val="16"/>
        <color theme="1"/>
        <rFont val="游ゴシック Medium"/>
        <family val="3"/>
        <charset val="128"/>
      </rPr>
      <t>の職員を兼ねている場合（勤務表に位置づけられている場合）は、その時間については特養の勤務時間とは見なされないため、正規職員でも「非常勤」となります。</t>
    </r>
    <r>
      <rPr>
        <b/>
        <sz val="16"/>
        <color theme="1"/>
        <rFont val="游ゴシック Medium"/>
        <family val="3"/>
        <charset val="128"/>
      </rPr>
      <t>（空床短期入所は、別事業所とは扱われません。）</t>
    </r>
    <phoneticPr fontId="5"/>
  </si>
  <si>
    <r>
      <t>　併設の別事業所間の業務を兼務しても常勤として扱われるのは、管理者（施設長）のような</t>
    </r>
    <r>
      <rPr>
        <b/>
        <sz val="16"/>
        <color theme="1"/>
        <rFont val="游ゴシック Medium"/>
        <family val="3"/>
        <charset val="128"/>
      </rPr>
      <t>抽象的な業務に限ります。</t>
    </r>
    <r>
      <rPr>
        <sz val="16"/>
        <color theme="1"/>
        <rFont val="游ゴシック Medium"/>
        <family val="3"/>
        <charset val="128"/>
      </rPr>
      <t xml:space="preserve">
　原則として同時並行的に行うことができない業務（看護、介護、機能訓練、相談業務など）を兼務した場合は、それぞれの業務において常勤が勤務すべき時間に達しなくなるため、双方の事業所とも、正職員などの雇用形態に関わらず「非常勤」となります。</t>
    </r>
    <phoneticPr fontId="5"/>
  </si>
  <si>
    <r>
      <t>Ｑ：常勤換算方法により算定される従業者が</t>
    </r>
    <r>
      <rPr>
        <b/>
        <u/>
        <sz val="16"/>
        <color theme="1"/>
        <rFont val="游ゴシック Medium"/>
        <family val="3"/>
        <charset val="128"/>
      </rPr>
      <t>出張したり</t>
    </r>
    <r>
      <rPr>
        <b/>
        <sz val="16"/>
        <color theme="1"/>
        <rFont val="游ゴシック Medium"/>
        <family val="3"/>
        <charset val="128"/>
      </rPr>
      <t>、また</t>
    </r>
    <r>
      <rPr>
        <b/>
        <u/>
        <sz val="16"/>
        <color theme="1"/>
        <rFont val="游ゴシック Medium"/>
        <family val="3"/>
        <charset val="128"/>
      </rPr>
      <t>休暇</t>
    </r>
    <r>
      <rPr>
        <b/>
        <sz val="16"/>
        <color theme="1"/>
        <rFont val="游ゴシック Medium"/>
        <family val="3"/>
        <charset val="128"/>
      </rPr>
      <t>を取った場合に、その出張や休暇に係る時間は
　　勤務時間としてカウントするのか。（平成１４年３月２８日事務連絡　運営基準に係るＱ＆Ａ）</t>
    </r>
    <phoneticPr fontId="5"/>
  </si>
  <si>
    <r>
      <t>Ａ：常勤換算方法とは、非常勤の従業者について「事業所の従業者の勤務延時間数を当該事業所において常勤の従業者
　が勤務すべき時間数で除することにより、常勤の従業者の員数に換算する方法」（居宅サービス運営基準第2条第8号
　等）であり、また、勤務延時間数」とは、「勤務表上、当該事業に係るサービスの提供に従事する時間（又は当該事
　業に係るサービスの提供のための準備等を行う時間（待機の時間を含む））として明確に位置づけられている時間の
　合計数」である。（居宅サービス運営基準解釈通知第2－2－（2）等）
　　以上から、</t>
    </r>
    <r>
      <rPr>
        <u/>
        <sz val="16"/>
        <color theme="1"/>
        <rFont val="游ゴシック Medium"/>
        <family val="3"/>
        <charset val="128"/>
      </rPr>
      <t>非常勤の従業者の休暇や出張</t>
    </r>
    <r>
      <rPr>
        <sz val="16"/>
        <color theme="1"/>
        <rFont val="游ゴシック Medium"/>
        <family val="3"/>
        <charset val="128"/>
      </rPr>
      <t>（以下「休暇等」）</t>
    </r>
    <r>
      <rPr>
        <u/>
        <sz val="16"/>
        <color theme="1"/>
        <rFont val="游ゴシック Medium"/>
        <family val="3"/>
        <charset val="128"/>
      </rPr>
      <t>の時間は、</t>
    </r>
    <r>
      <rPr>
        <sz val="16"/>
        <color theme="1"/>
        <rFont val="游ゴシック Medium"/>
        <family val="3"/>
        <charset val="128"/>
      </rPr>
      <t>サービス提供に従事する時間とはいえない
　ので、</t>
    </r>
    <r>
      <rPr>
        <u/>
        <sz val="16"/>
        <color theme="1"/>
        <rFont val="游ゴシック Medium"/>
        <family val="3"/>
        <charset val="128"/>
      </rPr>
      <t>常勤換算する場合の勤務延時間数には含めない。</t>
    </r>
    <r>
      <rPr>
        <sz val="16"/>
        <color theme="1"/>
        <rFont val="游ゴシック Medium"/>
        <family val="3"/>
        <charset val="128"/>
      </rPr>
      <t xml:space="preserve">
　　なお、</t>
    </r>
    <r>
      <rPr>
        <u/>
        <sz val="16"/>
        <color theme="1"/>
        <rFont val="游ゴシック Medium"/>
        <family val="3"/>
        <charset val="128"/>
      </rPr>
      <t>常勤の従業者</t>
    </r>
    <r>
      <rPr>
        <sz val="16"/>
        <color theme="1"/>
        <rFont val="游ゴシック Medium"/>
        <family val="3"/>
        <charset val="128"/>
      </rPr>
      <t>（事業所において居宅サービス運営基準解釈通知第2－2－(3）における勤務体制を定められて
　いる者をいう。）</t>
    </r>
    <r>
      <rPr>
        <u/>
        <sz val="16"/>
        <color theme="1"/>
        <rFont val="游ゴシック Medium"/>
        <family val="3"/>
        <charset val="128"/>
      </rPr>
      <t>の休暇等の期間</t>
    </r>
    <r>
      <rPr>
        <sz val="16"/>
        <color theme="1"/>
        <rFont val="游ゴシック Medium"/>
        <family val="3"/>
        <charset val="128"/>
      </rPr>
      <t>についてはその期間が</t>
    </r>
    <r>
      <rPr>
        <u/>
        <sz val="16"/>
        <color theme="1"/>
        <rFont val="游ゴシック Medium"/>
        <family val="3"/>
        <charset val="128"/>
      </rPr>
      <t>暦月で1月を超えるものでない限り、常勤の従業者として勤
　務したものとして取り扱う</t>
    </r>
    <r>
      <rPr>
        <sz val="16"/>
        <color theme="1"/>
        <rFont val="游ゴシック Medium"/>
        <family val="3"/>
        <charset val="128"/>
      </rPr>
      <t>ものとする。</t>
    </r>
    <phoneticPr fontId="5"/>
  </si>
  <si>
    <r>
      <t>（注）上記の問答から、常勤の従業者については、指定休や有休、振替休など正規の休暇等で暦月ごとの勤務延べ時間
　　数が変動しても、</t>
    </r>
    <r>
      <rPr>
        <u/>
        <sz val="16"/>
        <color theme="1"/>
        <rFont val="游ゴシック Medium"/>
        <family val="3"/>
        <charset val="128"/>
      </rPr>
      <t>常勤換算上</t>
    </r>
    <r>
      <rPr>
        <sz val="16"/>
        <color theme="1"/>
        <rFont val="游ゴシック Medium"/>
        <family val="3"/>
        <charset val="128"/>
      </rPr>
      <t>はその都度計算することなく「１人」（１．０）とすることができます。
　　　（暦月で１月以上の休暇等の場合を除く）</t>
    </r>
    <phoneticPr fontId="5"/>
  </si>
  <si>
    <t>I・Ⅱ</t>
    <phoneticPr fontId="5"/>
  </si>
  <si>
    <t>条例第65号 
第74､75､80条
条例第66号 第281条</t>
    <phoneticPr fontId="5"/>
  </si>
  <si>
    <t>非該当（検討中）</t>
    <rPh sb="0" eb="3">
      <t>ヒガイトウ</t>
    </rPh>
    <rPh sb="4" eb="7">
      <t>ケントウチュウ</t>
    </rPh>
    <phoneticPr fontId="5"/>
  </si>
  <si>
    <r>
      <t>　外国人技能実習生の</t>
    </r>
    <r>
      <rPr>
        <u/>
        <sz val="16"/>
        <color theme="1"/>
        <rFont val="游ゴシック Medium"/>
        <family val="3"/>
        <charset val="128"/>
      </rPr>
      <t>配置基準上の取り扱い</t>
    </r>
    <r>
      <rPr>
        <sz val="16"/>
        <color theme="1"/>
        <rFont val="游ゴシック Medium"/>
        <family val="3"/>
        <charset val="128"/>
      </rPr>
      <t>については、以下の局長通知のとおりとしていますか。</t>
    </r>
    <phoneticPr fontId="5"/>
  </si>
  <si>
    <r>
      <t>１ 介護施設等における報酬上の配置基準の取扱いについて次の</t>
    </r>
    <r>
      <rPr>
        <u/>
        <sz val="16"/>
        <color theme="1"/>
        <rFont val="游ゴシック Medium"/>
        <family val="3"/>
        <charset val="128"/>
      </rPr>
      <t>①又は②に該当</t>
    </r>
    <r>
      <rPr>
        <sz val="16"/>
        <color theme="1"/>
        <rFont val="游ゴシック Medium"/>
        <family val="3"/>
        <charset val="128"/>
      </rPr>
      <t xml:space="preserve">
　する介護職種の技能実習生については、法令に基づく</t>
    </r>
    <r>
      <rPr>
        <u/>
        <sz val="16"/>
        <color theme="1"/>
        <rFont val="游ゴシック Medium"/>
        <family val="3"/>
        <charset val="128"/>
      </rPr>
      <t>職員等の配置基準にお</t>
    </r>
    <r>
      <rPr>
        <sz val="16"/>
        <color theme="1"/>
        <rFont val="游ゴシック Medium"/>
        <family val="3"/>
        <charset val="128"/>
      </rPr>
      <t xml:space="preserve">
　</t>
    </r>
    <r>
      <rPr>
        <u/>
        <sz val="16"/>
        <color theme="1"/>
        <rFont val="游ゴシック Medium"/>
        <family val="3"/>
        <charset val="128"/>
      </rPr>
      <t>いて、職員等とみなす</t>
    </r>
    <r>
      <rPr>
        <sz val="16"/>
        <color theme="1"/>
        <rFont val="游ゴシック Medium"/>
        <family val="3"/>
        <charset val="128"/>
      </rPr>
      <t xml:space="preserve">取扱いとすること。 </t>
    </r>
    <phoneticPr fontId="5"/>
  </si>
  <si>
    <r>
      <t>①  技能実習を行わせる</t>
    </r>
    <r>
      <rPr>
        <u/>
        <sz val="16"/>
        <color theme="1"/>
        <rFont val="游ゴシック Medium"/>
        <family val="3"/>
        <charset val="128"/>
      </rPr>
      <t>事業所において実習を開始した日から６月を経過した者</t>
    </r>
    <r>
      <rPr>
        <sz val="16"/>
        <color theme="1"/>
        <rFont val="游ゴシック Medium"/>
        <family val="3"/>
        <charset val="128"/>
      </rPr>
      <t xml:space="preserve">   </t>
    </r>
    <phoneticPr fontId="5"/>
  </si>
  <si>
    <r>
      <t>　</t>
    </r>
    <r>
      <rPr>
        <b/>
        <sz val="16"/>
        <color theme="1"/>
        <rFont val="游ゴシック Medium"/>
        <family val="3"/>
        <charset val="128"/>
      </rPr>
      <t>個別機能訓練加算を算定している特養</t>
    </r>
    <r>
      <rPr>
        <sz val="16"/>
        <color theme="1"/>
        <rFont val="游ゴシック Medium"/>
        <family val="3"/>
        <charset val="128"/>
      </rPr>
      <t>において、看護職員を当該加算に係る常勤専従の機能訓練指導員として配置している場合、その職員を配置基準における、看護職員として扱うことはしていませんか。</t>
    </r>
    <phoneticPr fontId="5"/>
  </si>
  <si>
    <r>
      <t>　指定居宅サービス等の事業の人員、設備及び運営に関する基準(平成11年厚令第37号。)</t>
    </r>
    <r>
      <rPr>
        <b/>
        <sz val="16"/>
        <color theme="1"/>
        <rFont val="游ゴシック Medium"/>
        <family val="3"/>
        <charset val="128"/>
      </rPr>
      <t>第121条第4項に規定する「併設事業所」</t>
    </r>
    <r>
      <rPr>
        <sz val="16"/>
        <color theme="1"/>
        <rFont val="游ゴシック Medium"/>
        <family val="3"/>
        <charset val="128"/>
      </rPr>
      <t>とは、特別養護老人ホーム等と同一敷地内又は隣接する敷地において、サービスの提供、夜勤を行う職員の配置等が特別養護老人ホーム等と一体的に行われている短期入所生活介護事業所を指します。</t>
    </r>
    <phoneticPr fontId="5"/>
  </si>
  <si>
    <t>平12老企43 
第4の4(1)</t>
    <phoneticPr fontId="5"/>
  </si>
  <si>
    <t>条例第66号 
第286条 第1項 
平11厚令39 
第5条 第1項</t>
    <phoneticPr fontId="5"/>
  </si>
  <si>
    <t>条例第66号 
第285条 
平11厚令39 
第4条の3</t>
    <phoneticPr fontId="5"/>
  </si>
  <si>
    <t>条例第66号 
第288条 第1項 
平11厚令39 
第7条 第1項</t>
    <phoneticPr fontId="5"/>
  </si>
  <si>
    <t>条例第66号 
第288条 第2項 
平11厚令39 
第7条 第2項</t>
    <phoneticPr fontId="5"/>
  </si>
  <si>
    <t>条例第66号 
第287条 第1項 
平11厚令39 
第6条 第1項</t>
    <phoneticPr fontId="5"/>
  </si>
  <si>
    <t>条例第66号 
第287条 第2項 
平11厚令39 
第6条 第2項</t>
    <phoneticPr fontId="5"/>
  </si>
  <si>
    <t>⑧ 委員会は開催ごとに議事録を作成し、２年間保管していますか。
　 また、議事録には順位決定に至るまでの審議内容（発言）が記載されていますか。</t>
    <phoneticPr fontId="5"/>
  </si>
  <si>
    <t>平12老企43 
第4の7</t>
    <phoneticPr fontId="5"/>
  </si>
  <si>
    <t>平成13年9月19日 
厚労省 事務連絡</t>
    <phoneticPr fontId="5"/>
  </si>
  <si>
    <t>　上記 (3)ア～カに掲げる費用の額に係るサービスの提供に当たっては、あらかじめ、
入所者又は家族に対し、当該サービスの内容及び費用について説明を行い、入所者の
同意を得ていますか。</t>
    <phoneticPr fontId="5"/>
  </si>
  <si>
    <r>
      <t>　①の結果について、介護職員その他の</t>
    </r>
    <r>
      <rPr>
        <u/>
        <sz val="16"/>
        <color theme="1"/>
        <rFont val="游ゴシック Medium"/>
        <family val="3"/>
        <charset val="128"/>
      </rPr>
      <t>従業者に周知徹底</t>
    </r>
    <r>
      <rPr>
        <sz val="16"/>
        <color theme="1"/>
        <rFont val="游ゴシック Medium"/>
        <family val="3"/>
        <charset val="128"/>
      </rPr>
      <t>していますか。</t>
    </r>
    <phoneticPr fontId="5"/>
  </si>
  <si>
    <r>
      <t>　身体的拘束等の適正化のための</t>
    </r>
    <r>
      <rPr>
        <u/>
        <sz val="16"/>
        <color theme="1"/>
        <rFont val="游ゴシック Medium"/>
        <family val="3"/>
        <charset val="128"/>
      </rPr>
      <t>指針を整備</t>
    </r>
    <r>
      <rPr>
        <sz val="16"/>
        <color theme="1"/>
        <rFont val="游ゴシック Medium"/>
        <family val="3"/>
        <charset val="128"/>
      </rPr>
      <t>していますか。</t>
    </r>
    <phoneticPr fontId="5"/>
  </si>
  <si>
    <r>
      <t>　介護職員その他の従業者に対し、身体的拘束等の適正化のための</t>
    </r>
    <r>
      <rPr>
        <u/>
        <sz val="16"/>
        <color theme="1"/>
        <rFont val="游ゴシック Medium"/>
        <family val="3"/>
        <charset val="128"/>
      </rPr>
      <t>研修</t>
    </r>
    <r>
      <rPr>
        <sz val="16"/>
        <color theme="1"/>
        <rFont val="游ゴシック Medium"/>
        <family val="3"/>
        <charset val="128"/>
      </rPr>
      <t>を</t>
    </r>
    <r>
      <rPr>
        <u/>
        <sz val="16"/>
        <color theme="1"/>
        <rFont val="游ゴシック Medium"/>
        <family val="3"/>
        <charset val="128"/>
      </rPr>
      <t>定期的（年２回以上）に実施</t>
    </r>
    <r>
      <rPr>
        <sz val="16"/>
        <color theme="1"/>
        <rFont val="游ゴシック Medium"/>
        <family val="3"/>
        <charset val="128"/>
      </rPr>
      <t>していますか。</t>
    </r>
    <phoneticPr fontId="5"/>
  </si>
  <si>
    <t>平12老企43 
第4の11の(2)</t>
    <phoneticPr fontId="5"/>
  </si>
  <si>
    <t>　施設サービス計画は、個々の入居者の特性に応じて作成されることが重要です。
　このため計画担当介護支援専門員は、施設サービス計画の作成に先立ち入居者の課題分析を行わなければなりません。
   課題分析とは、入居者の有する日常生活上の能力や入居者を取り巻く環境等の評価を通じて入居者が生活の質を維持・向上させていく上で生じている問題点を明らかにし、入居者が自立した日常生活を営むことができるように支援する上で解決すべき課題を把握することであり、入居者の生活全般についてその状態を十分把握することが重要です。
   なお、課題分析は、計画担当介護支援専門員の個人的な考え方や手法のみによって行われてはならず、入居者の課題を客観的に抽出するための手法として合理的なものと認められる適切な方法を用いなければなりません。</t>
    <phoneticPr fontId="5"/>
  </si>
  <si>
    <t>　計画担当介護支援専門員は、施設サービス計画が入所者の生活の質に直接影響する重要なものであることを十分に認識し、施設サービス計画原案を作成しなければなりません。
   したがって、施設サービス計画原案は、入所者の希望及び入所者についてのアセスメントの結果による専門的見地に基づき、入所者の家族の希望を勘案した上で、実現可能なものとする必要があります。
   また、当該施設サービス計画原案には、入所者及びその家族の生活に対する意向及び総合的な援助の方針並びに生活全般の解決すべき課題に加え、各種サービス(機能訓練、看護、介護、食事等)に係る目標を具体的に設定し記載する必要があります。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す。
   なお、ここでいう指定施設サービスの内容には、施設の行事及び日課を含むものです。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とされています。</t>
    <phoneticPr fontId="5"/>
  </si>
  <si>
    <t>　計画担当介護支援専門員は、サービス担当者会議(入居者に対する指定施設サービスの提供に当たる他の担当者(医師、生活相談員、介護職員、看護職員、機能訓練指導員及び管理栄養士等の当該入居者の介護及び生活状況等に関係する者)を招集して行う会議（テレビ電話装置等を活用して行うことができるものとする。
　ただし、入所者又はその家族（以下この号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ますか。</t>
    <phoneticPr fontId="5"/>
  </si>
  <si>
    <t>　施設サービス計画は、入居者の希望を尊重して作成されなければなりません。
　このため、計画担当介護支援専門員に、施設サービス計画の作成に当たっては、これに位置付けるサービスの内容を説明した上で、文書によって入居者の同意を得ることを義務づけることにより、サービスの内容への入居者の意向の反映の機会を保障しようとするものです。
　説明及び同意を要する施設サービス計画の原案とは、いわゆる施設サービス計画書の第１表、第２表に相当するものを言います。また、基準では入所者に対して同意を得ることを義務付けていますが、必要に応じて入所者の家族に対しても説明を行い同意を得る（通信機器等の活用に行われるものを含む。）ことが望ましいことに留意してください。</t>
    <rPh sb="1" eb="3">
      <t>シセツ</t>
    </rPh>
    <phoneticPr fontId="5"/>
  </si>
  <si>
    <t>　施設サービス計画を作成した際には、遅滞なく入居者に交付しなければなりません。
　なお、交付した当該施設サービス計画の写しは、２年間保存しておかなければなりません。</t>
    <phoneticPr fontId="5"/>
  </si>
  <si>
    <t>　計画担当介護支援専門員は、入居者の解決すべき課題の変化に留意することが重要であり、施設サービス計画の作成後においても、入居者及びその家族並びに他のサービス担当者と継続して連絡調整を行い、施設サービス計画のモニタリングを行い、入居者の解決すべき課題の変化が認められる場合等必要に応じて施設サービス計画の変更を行うものとします。
　なお、入居者の解決すべき課題の変化は、入居者に直接サービスを提供する他のサービス担当者により把握されることも多いことから、計画担当介護支援専門員は、他のサービス担当者と緊密な連携を図り、入居者の解決すべき課題に変化が認められる場合には、円滑に連携が行われる体制の整備に努めなければなりません。</t>
    <phoneticPr fontId="5"/>
  </si>
  <si>
    <t>　計画担当介護支援専門員は、施設サービス計画のモニタリングの実施に当たっては、入居者及びその家族並びに担当者との連絡を継続的に行うこととし、特段の事情のない限り、次に定めるところによって行っていますか。</t>
    <phoneticPr fontId="5"/>
  </si>
  <si>
    <t>　入所者ごとの栄養ケア計画に従い、管理栄養士が栄養管理を行うとともに、入所者の栄養状態を定期的に記録しなければなりません。</t>
    <phoneticPr fontId="5"/>
  </si>
  <si>
    <t>　提供した指定施設サービスに関する入所者からの苦情に関して、国民健康保険団体連合会(以下「国保連」という。)が行う法第176条第１項第２号の規定による「調査」に協力していますか。</t>
    <phoneticPr fontId="5"/>
  </si>
  <si>
    <t>非該当の場合
264~273も
非該当を
選択してください。</t>
    <rPh sb="0" eb="3">
      <t>ヒガイトウ</t>
    </rPh>
    <rPh sb="4" eb="6">
      <t>バアイ</t>
    </rPh>
    <rPh sb="16" eb="19">
      <t>ヒガイトウ</t>
    </rPh>
    <rPh sb="21" eb="23">
      <t>センタク</t>
    </rPh>
    <phoneticPr fontId="5"/>
  </si>
  <si>
    <t>管理宿直の形態</t>
  </si>
  <si>
    <t>※（週又は月のいずれか一方を記入（入力）してください。）</t>
    <rPh sb="2" eb="4">
      <t>シュウマタ</t>
    </rPh>
    <rPh sb="5" eb="6">
      <t>ツキ</t>
    </rPh>
    <rPh sb="11" eb="13">
      <t>イッポウ</t>
    </rPh>
    <rPh sb="14" eb="16">
      <t>キニュウ</t>
    </rPh>
    <rPh sb="17" eb="19">
      <t>ニュウリョク</t>
    </rPh>
    <phoneticPr fontId="5"/>
  </si>
  <si>
    <t>（該当する区分に○を選択してください。）</t>
    <rPh sb="1" eb="3">
      <t>ガイトウ</t>
    </rPh>
    <rPh sb="5" eb="7">
      <t>クブン</t>
    </rPh>
    <rPh sb="8" eb="12">
      <t>マルヲセンタク</t>
    </rPh>
    <phoneticPr fontId="5"/>
  </si>
  <si>
    <t>　事務職員等 ・　 宿直専門職員　・　委託職員</t>
    <phoneticPr fontId="5"/>
  </si>
  <si>
    <t>職員数</t>
    <rPh sb="0" eb="3">
      <t>ショクインスウ</t>
    </rPh>
    <phoneticPr fontId="5"/>
  </si>
  <si>
    <t>実 施 月</t>
    <rPh sb="0" eb="1">
      <t>ジツ</t>
    </rPh>
    <rPh sb="2" eb="3">
      <t>シ</t>
    </rPh>
    <rPh sb="4" eb="5">
      <t>ガツ</t>
    </rPh>
    <phoneticPr fontId="5"/>
  </si>
  <si>
    <t>（実施月を選択）</t>
    <rPh sb="1" eb="4">
      <t>ジッシツキ</t>
    </rPh>
    <rPh sb="5" eb="7">
      <t>センタク</t>
    </rPh>
    <phoneticPr fontId="5"/>
  </si>
  <si>
    <t>研修実施月</t>
    <rPh sb="0" eb="2">
      <t>ケンシュウ</t>
    </rPh>
    <rPh sb="2" eb="3">
      <t>ジツ</t>
    </rPh>
    <rPh sb="3" eb="4">
      <t>シ</t>
    </rPh>
    <rPh sb="4" eb="5">
      <t>ガツ</t>
    </rPh>
    <phoneticPr fontId="5"/>
  </si>
  <si>
    <t>　「虐待防止のための指針」に盛り込むべき内容</t>
    <phoneticPr fontId="5"/>
  </si>
  <si>
    <t>　当該施設における「感染症及び食中毒の予防及びまん延の防止のための指針」には、平常時の対策及び発生時の対応を規定する。
　</t>
    <phoneticPr fontId="5"/>
  </si>
  <si>
    <t>平常時の対策としては、施設内の衛生管理（環境の整備、排泄物の処理、血液・体液・分泌液・排泄物（便）などに触れるとき、傷や創傷皮膚に触れるときどのようにするかなどの取り決め）、手洗いの基本、早期発見のための日常の観察項目）等、</t>
    <phoneticPr fontId="5"/>
  </si>
  <si>
    <t>　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も必要である。</t>
    <phoneticPr fontId="5"/>
  </si>
  <si>
    <t>　なお、それぞれの項目の記載内容の例については、「介護現場における感染対策の手引き」を参照してください。</t>
    <phoneticPr fontId="5"/>
  </si>
  <si>
    <t>確認</t>
    <rPh sb="0" eb="2">
      <t>カクニン</t>
    </rPh>
    <phoneticPr fontId="5"/>
  </si>
  <si>
    <t>点検表</t>
    <rPh sb="0" eb="2">
      <t>テンケン</t>
    </rPh>
    <rPh sb="2" eb="3">
      <t>ヒョウ</t>
    </rPh>
    <phoneticPr fontId="5"/>
  </si>
  <si>
    <t>点検表</t>
    <rPh sb="0" eb="3">
      <t>テンケンヒョウ</t>
    </rPh>
    <phoneticPr fontId="5"/>
  </si>
  <si>
    <t>「感染症及び食中毒の予防及びまん延の防止のための指針」</t>
    <phoneticPr fontId="5"/>
  </si>
  <si>
    <t>　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t>
    <phoneticPr fontId="5"/>
  </si>
  <si>
    <t>　平常時の対策としては、施設内の衛生管理（環境の整備、排泄物の処理、血液・体液・分泌液・排泄物（便）などに触れるとき、傷や創傷皮膚に触れるときどのようにするかなどの取り決め）、手洗いの基本、早期発見のための日常の観察項目）等</t>
    <phoneticPr fontId="5"/>
  </si>
  <si>
    <t>　施設における介護事故の防止に関する基本的考え方</t>
  </si>
  <si>
    <t>　介護事故の防止のための委員会その他施設内の組織に関する事項</t>
  </si>
  <si>
    <t>　介護事故の防止のための職員研修に関する基本方針</t>
  </si>
  <si>
    <t>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</si>
  <si>
    <t>　介護事故等発生時の対応に関する基本方針</t>
  </si>
  <si>
    <t>　入所者等に対する当該指針の閲覧に関する基本方針</t>
  </si>
  <si>
    <t>　その他介護事故等の発生の防止の推進のために必要な基本方針</t>
  </si>
  <si>
    <t>「事故発生の防止のための指針」</t>
    <phoneticPr fontId="5"/>
  </si>
  <si>
    <t>開催月（確認）</t>
    <rPh sb="0" eb="2">
      <t>カイサイ</t>
    </rPh>
    <rPh sb="2" eb="3">
      <t>ツキ</t>
    </rPh>
    <rPh sb="4" eb="6">
      <t>カクニン</t>
    </rPh>
    <phoneticPr fontId="5"/>
  </si>
  <si>
    <t>開催月（点検表）</t>
    <rPh sb="0" eb="2">
      <t>カイサイ</t>
    </rPh>
    <rPh sb="2" eb="3">
      <t>ツキ</t>
    </rPh>
    <rPh sb="4" eb="6">
      <t>テンケン</t>
    </rPh>
    <rPh sb="6" eb="7">
      <t>ヒョウ</t>
    </rPh>
    <phoneticPr fontId="5"/>
  </si>
  <si>
    <t>研修開催月（点検表）</t>
    <rPh sb="0" eb="2">
      <t>ケンシュウ</t>
    </rPh>
    <rPh sb="2" eb="4">
      <t>カイサイ</t>
    </rPh>
    <rPh sb="4" eb="5">
      <t>ツキ</t>
    </rPh>
    <rPh sb="6" eb="8">
      <t>テンケン</t>
    </rPh>
    <rPh sb="8" eb="9">
      <t>ヒョウ</t>
    </rPh>
    <phoneticPr fontId="5"/>
  </si>
  <si>
    <t>11 保険給
　 付の請
　 求のた
　 めの証
　 明書の
    交付</t>
    <phoneticPr fontId="5"/>
  </si>
  <si>
    <t>実施日①</t>
    <rPh sb="0" eb="3">
      <t>ジッシビ</t>
    </rPh>
    <phoneticPr fontId="5"/>
  </si>
  <si>
    <t>②</t>
    <phoneticPr fontId="5"/>
  </si>
  <si>
    <t>※日付を記入（入力）してください。</t>
    <rPh sb="1" eb="3">
      <t>ヒヅケ</t>
    </rPh>
    <rPh sb="4" eb="6">
      <t>キニュウ</t>
    </rPh>
    <rPh sb="7" eb="9">
      <t>ニュウリョク</t>
    </rPh>
    <phoneticPr fontId="5"/>
  </si>
  <si>
    <t>◎特別な居室について
非該当の場合
127~132も
非該当を
選択してください。</t>
    <rPh sb="1" eb="3">
      <t>トクベツ</t>
    </rPh>
    <rPh sb="4" eb="6">
      <t>キョシツ</t>
    </rPh>
    <rPh sb="11" eb="14">
      <t>ヒガイトウ</t>
    </rPh>
    <rPh sb="15" eb="17">
      <t>バアイ</t>
    </rPh>
    <rPh sb="27" eb="30">
      <t>ヒガイトウ</t>
    </rPh>
    <rPh sb="32" eb="34">
      <t>センタク</t>
    </rPh>
    <phoneticPr fontId="5"/>
  </si>
  <si>
    <t>この点検表は、はじめに、表紙・目次、自主点検表、自主点検結果確認シートの　４シートがあります。</t>
    <rPh sb="2" eb="5">
      <t>テンケンヒョウ</t>
    </rPh>
    <rPh sb="12" eb="14">
      <t>ヒョウシ</t>
    </rPh>
    <rPh sb="15" eb="17">
      <t>モクジ</t>
    </rPh>
    <rPh sb="18" eb="20">
      <t>ジシュ</t>
    </rPh>
    <rPh sb="20" eb="22">
      <t>テンケン</t>
    </rPh>
    <rPh sb="22" eb="23">
      <t>ヒョウ</t>
    </rPh>
    <rPh sb="24" eb="26">
      <t>ジシュ</t>
    </rPh>
    <rPh sb="26" eb="28">
      <t>テンケン</t>
    </rPh>
    <rPh sb="28" eb="30">
      <t>ケッカ</t>
    </rPh>
    <rPh sb="30" eb="32">
      <t>カクニン</t>
    </rPh>
    <phoneticPr fontId="44"/>
  </si>
  <si>
    <t>目次ページの右側から　各項目に進むことができます。</t>
    <rPh sb="0" eb="2">
      <t>モクジ</t>
    </rPh>
    <rPh sb="6" eb="8">
      <t>ミギガワ</t>
    </rPh>
    <rPh sb="11" eb="12">
      <t>カク</t>
    </rPh>
    <rPh sb="12" eb="14">
      <t>コウモク</t>
    </rPh>
    <rPh sb="15" eb="16">
      <t>スス</t>
    </rPh>
    <phoneticPr fontId="44"/>
  </si>
  <si>
    <t>点検表については、　　  　の部分をもれなく選択または、記入（入力）する方法で作成してください。</t>
    <rPh sb="0" eb="3">
      <t>テンケンヒョウ</t>
    </rPh>
    <rPh sb="15" eb="17">
      <t>ブブン</t>
    </rPh>
    <rPh sb="22" eb="24">
      <t>センタク</t>
    </rPh>
    <rPh sb="28" eb="30">
      <t>キニュウ</t>
    </rPh>
    <rPh sb="31" eb="33">
      <t>ニュウリョク</t>
    </rPh>
    <rPh sb="36" eb="38">
      <t>ホウホウ</t>
    </rPh>
    <rPh sb="39" eb="41">
      <t>サクセイ</t>
    </rPh>
    <phoneticPr fontId="44"/>
  </si>
  <si>
    <t>該当するものについて、すべての項目の点検が終了しましたら、</t>
    <rPh sb="0" eb="2">
      <t>ガイトウ</t>
    </rPh>
    <rPh sb="15" eb="17">
      <t>コウモク</t>
    </rPh>
    <rPh sb="18" eb="20">
      <t>テンケン</t>
    </rPh>
    <rPh sb="21" eb="23">
      <t>シュウリョウ</t>
    </rPh>
    <phoneticPr fontId="44"/>
  </si>
  <si>
    <t>自己点検結果確認シートの内容を確認してください。</t>
    <rPh sb="0" eb="8">
      <t>ジコテンケンケッカカクニン</t>
    </rPh>
    <rPh sb="12" eb="14">
      <t>ナイヨウ</t>
    </rPh>
    <rPh sb="15" eb="17">
      <t>カクニン</t>
    </rPh>
    <phoneticPr fontId="44"/>
  </si>
  <si>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44"/>
  </si>
  <si>
    <t>印刷について</t>
    <rPh sb="0" eb="2">
      <t>インサツ</t>
    </rPh>
    <phoneticPr fontId="44"/>
  </si>
  <si>
    <t xml:space="preserve">印刷を行う場合については、Ctrlキーを押しながら　表紙・目次のシートと　自主点検表（処遇）の　２つのシートを選択し
</t>
    <rPh sb="0" eb="2">
      <t>インサツ</t>
    </rPh>
    <rPh sb="3" eb="4">
      <t>オコナ</t>
    </rPh>
    <rPh sb="5" eb="7">
      <t>バアイ</t>
    </rPh>
    <rPh sb="26" eb="28">
      <t>ヒョウシ</t>
    </rPh>
    <rPh sb="29" eb="31">
      <t>モクジ</t>
    </rPh>
    <rPh sb="37" eb="39">
      <t>ジシュ</t>
    </rPh>
    <rPh sb="39" eb="41">
      <t>テンケン</t>
    </rPh>
    <rPh sb="41" eb="42">
      <t>ヒョウ</t>
    </rPh>
    <rPh sb="43" eb="45">
      <t>ショグウ</t>
    </rPh>
    <rPh sb="55" eb="57">
      <t>センタク</t>
    </rPh>
    <phoneticPr fontId="44"/>
  </si>
  <si>
    <t>シートのグループにして印刷するか、各シートごとに印刷を行ってください。</t>
    <rPh sb="11" eb="13">
      <t>インサツ</t>
    </rPh>
    <rPh sb="17" eb="18">
      <t>カク</t>
    </rPh>
    <rPh sb="24" eb="26">
      <t>インサツ</t>
    </rPh>
    <rPh sb="27" eb="28">
      <t>オコナ</t>
    </rPh>
    <phoneticPr fontId="44"/>
  </si>
  <si>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44"/>
  </si>
  <si>
    <t>自主点検表　４　（従来型）　【処遇】　について</t>
    <rPh sb="0" eb="5">
      <t>ジシュテンケンヒョウ</t>
    </rPh>
    <rPh sb="9" eb="11">
      <t>ジュウライ</t>
    </rPh>
    <rPh sb="11" eb="12">
      <t>ガタ</t>
    </rPh>
    <rPh sb="15" eb="17">
      <t>ショグウ</t>
    </rPh>
    <phoneticPr fontId="44"/>
  </si>
  <si>
    <t>該当ページに進む（クリックすると移動します。）</t>
    <rPh sb="0" eb="2">
      <t>ガイトウ</t>
    </rPh>
    <rPh sb="6" eb="7">
      <t>スス</t>
    </rPh>
    <rPh sb="16" eb="18">
      <t>イドウ</t>
    </rPh>
    <phoneticPr fontId="5"/>
  </si>
  <si>
    <t>(P28参照)</t>
    <phoneticPr fontId="5"/>
  </si>
  <si>
    <t>いる・いない</t>
    <phoneticPr fontId="5"/>
  </si>
  <si>
    <t>・入所者の処遇に直接影響を及ぼさない業務（調理業務や洗濯等）に関してのみ、委託等を行っているか</t>
    <phoneticPr fontId="5"/>
  </si>
  <si>
    <t>(注2)　 天井の空調吹出し口付近が、結露等により黒カビなどが付着することがあり
　　　ますが、周囲の天井付近についても定期に点検し、必要に応じて清掃を行っ
　　　ていますか。</t>
    <phoneticPr fontId="5"/>
  </si>
  <si>
    <t>職員名簿</t>
    <rPh sb="0" eb="4">
      <t>ショクインメイボ</t>
    </rPh>
    <phoneticPr fontId="5"/>
  </si>
  <si>
    <t>看護師</t>
    <rPh sb="0" eb="3">
      <t>カンゴシ</t>
    </rPh>
    <phoneticPr fontId="5"/>
  </si>
  <si>
    <t>介護職員</t>
    <rPh sb="0" eb="4">
      <t>カイゴショクイン</t>
    </rPh>
    <phoneticPr fontId="5"/>
  </si>
  <si>
    <t>うち介護福祉士</t>
    <rPh sb="2" eb="7">
      <t>カイゴフクシシ</t>
    </rPh>
    <phoneticPr fontId="5"/>
  </si>
  <si>
    <t>特養</t>
    <rPh sb="0" eb="2">
      <t>トクヨウ</t>
    </rPh>
    <phoneticPr fontId="5"/>
  </si>
  <si>
    <t>第3 人員に関する基準</t>
    <rPh sb="0" eb="1">
      <t>ダイ</t>
    </rPh>
    <rPh sb="3" eb="5">
      <t>ジンイン</t>
    </rPh>
    <rPh sb="6" eb="7">
      <t>カン</t>
    </rPh>
    <rPh sb="9" eb="11">
      <t>キジュン</t>
    </rPh>
    <phoneticPr fontId="44"/>
  </si>
  <si>
    <t>（短期入所）</t>
    <rPh sb="1" eb="3">
      <t>タンキ</t>
    </rPh>
    <rPh sb="3" eb="5">
      <t>ニュウショ</t>
    </rPh>
    <phoneticPr fontId="5"/>
  </si>
  <si>
    <t>第４　設備に関する基準</t>
    <rPh sb="0" eb="1">
      <t>ダイ</t>
    </rPh>
    <rPh sb="3" eb="5">
      <t>セツビ</t>
    </rPh>
    <rPh sb="6" eb="7">
      <t>カン</t>
    </rPh>
    <rPh sb="9" eb="11">
      <t>キジュン</t>
    </rPh>
    <phoneticPr fontId="44"/>
  </si>
  <si>
    <t>短期入所 自主点検結果</t>
    <rPh sb="0" eb="2">
      <t>タンキ</t>
    </rPh>
    <rPh sb="2" eb="4">
      <t>ニュウショ</t>
    </rPh>
    <rPh sb="5" eb="7">
      <t>ジシュ</t>
    </rPh>
    <rPh sb="7" eb="9">
      <t>テンケン</t>
    </rPh>
    <rPh sb="9" eb="11">
      <t>ケッカ</t>
    </rPh>
    <phoneticPr fontId="5"/>
  </si>
  <si>
    <t>心身の状況の把握</t>
    <rPh sb="0" eb="2">
      <t>シンシン</t>
    </rPh>
    <rPh sb="3" eb="5">
      <t>ジョウキョウ</t>
    </rPh>
    <rPh sb="6" eb="8">
      <t>ハアク</t>
    </rPh>
    <phoneticPr fontId="44"/>
  </si>
  <si>
    <r>
      <t>・サービスを提供した際には、サービスの提供日及び内容、利用者に代わって支払いを受ける居宅サービス費の額その他必要な事項を、利用者の居宅サービス計画を記載した書面</t>
    </r>
    <r>
      <rPr>
        <sz val="14"/>
        <color rgb="FFFF0000"/>
        <rFont val="游ゴシック Medium"/>
        <family val="3"/>
        <charset val="128"/>
      </rPr>
      <t>（サービス利用票等）</t>
    </r>
    <r>
      <rPr>
        <sz val="14"/>
        <color theme="1"/>
        <rFont val="游ゴシック Medium"/>
        <family val="3"/>
        <charset val="128"/>
      </rPr>
      <t>に記載していますか。</t>
    </r>
    <phoneticPr fontId="5"/>
  </si>
  <si>
    <t>・サービスを提供した際には、サービスの提供日、具体的なサービスの内容、利用者の心身の状況その他必要な事項を書面（サービス提供記録、業務日誌等）に記録するとともに、サービス事業者間の密接な連携等を図るため、利用者から申出があった場合には、文書の交付その他適切な方法により、その情報を利用者に提供していますか。</t>
    <phoneticPr fontId="5"/>
  </si>
  <si>
    <t>領収書等の</t>
    <rPh sb="0" eb="3">
      <t>リョウシュウショ</t>
    </rPh>
    <rPh sb="3" eb="4">
      <t>トウ</t>
    </rPh>
    <phoneticPr fontId="5"/>
  </si>
  <si>
    <t>・短期入所生活介護の利用者からの費用徴収は適切に行われているか</t>
    <rPh sb="1" eb="3">
      <t>タンキ</t>
    </rPh>
    <rPh sb="3" eb="9">
      <t>ニュウショセイカツカイゴ</t>
    </rPh>
    <rPh sb="10" eb="12">
      <t>リヨウ</t>
    </rPh>
    <phoneticPr fontId="5"/>
  </si>
  <si>
    <t>★短期入所生活介護の取扱い方針</t>
    <rPh sb="1" eb="3">
      <t>タンキ</t>
    </rPh>
    <rPh sb="3" eb="9">
      <t>ニュウショセイカツカイゴ</t>
    </rPh>
    <rPh sb="10" eb="12">
      <t>トリアツカ</t>
    </rPh>
    <rPh sb="13" eb="15">
      <t>ホウシン</t>
    </rPh>
    <phoneticPr fontId="5"/>
  </si>
  <si>
    <t>⑪</t>
    <phoneticPr fontId="5"/>
  </si>
  <si>
    <t>短期入所生活介護計画の作成</t>
    <rPh sb="0" eb="8">
      <t>タンキニュウショセイカツカイゴ</t>
    </rPh>
    <rPh sb="8" eb="10">
      <t>ケイカク</t>
    </rPh>
    <rPh sb="11" eb="13">
      <t>サクセイ</t>
    </rPh>
    <phoneticPr fontId="5"/>
  </si>
  <si>
    <t xml:space="preserve">管理者は、相当期間（概ね4日）以上にわたり継続して入所することが予定される利用者については、利用者の心身の状況、希望及びその置かれている環境を踏まえて、サービスの提供の開始前から終了後に至るまでの利用者が利用するサービスの継続性に配慮して、他の短期入所生活介護従業者と協議の上、サービスの目標、当該目標を達成するための具体的なサービスの内容等を記載した短期入所生活介護計画を作成していますか。 </t>
    <phoneticPr fontId="5"/>
  </si>
  <si>
    <t>計画書の</t>
    <rPh sb="0" eb="3">
      <t>ケイカクショ</t>
    </rPh>
    <phoneticPr fontId="5"/>
  </si>
  <si>
    <t>短期入所生活介護計画は、既に居宅サービス計画が作成されている場合には、当該計画の内容に沿って作成していますか。</t>
    <phoneticPr fontId="5"/>
  </si>
  <si>
    <t>短期入所生活介護計画を作成後に居宅サービス計画が作成された場合は、当該短期入所生活介護計画が居宅サービス計画に沿ったものであるか確認し、必要に応じて変更していますか。</t>
    <phoneticPr fontId="5"/>
  </si>
  <si>
    <t>④</t>
    <phoneticPr fontId="44"/>
  </si>
  <si>
    <t>管理者は、短期入所生活介護計画の作成に当たっては、その内容について利用者又はその家族に対して説明し、利用者の同意を得ていますか。</t>
  </si>
  <si>
    <t>⑤</t>
    <phoneticPr fontId="44"/>
  </si>
  <si>
    <t>　管理者は、短期入所生活介護計画を作成した際には、当該短期入所生活介護計画を利用者に交付していますか。</t>
    <phoneticPr fontId="66"/>
  </si>
  <si>
    <t>　居宅サービス計画を作成している居宅介護支援事業者から短期入所生活介護計画の提供の求めがあった際には、当該計画を提供することに協力するよう努めていますか。</t>
    <rPh sb="1" eb="3">
      <t>キョタク</t>
    </rPh>
    <rPh sb="7" eb="9">
      <t>ケイカク</t>
    </rPh>
    <rPh sb="10" eb="12">
      <t>サクセイ</t>
    </rPh>
    <rPh sb="16" eb="18">
      <t>キョタク</t>
    </rPh>
    <rPh sb="18" eb="20">
      <t>カイゴ</t>
    </rPh>
    <rPh sb="20" eb="22">
      <t>シエン</t>
    </rPh>
    <rPh sb="22" eb="25">
      <t>ジギョウシャ</t>
    </rPh>
    <rPh sb="27" eb="29">
      <t>タンキ</t>
    </rPh>
    <rPh sb="29" eb="31">
      <t>ニュウショ</t>
    </rPh>
    <rPh sb="31" eb="33">
      <t>セイカツ</t>
    </rPh>
    <rPh sb="33" eb="35">
      <t>カイゴ</t>
    </rPh>
    <rPh sb="35" eb="37">
      <t>ケイカク</t>
    </rPh>
    <rPh sb="38" eb="40">
      <t>テイキョウ</t>
    </rPh>
    <rPh sb="41" eb="42">
      <t>モト</t>
    </rPh>
    <rPh sb="47" eb="48">
      <t>サイ</t>
    </rPh>
    <rPh sb="51" eb="53">
      <t>トウガイ</t>
    </rPh>
    <rPh sb="53" eb="55">
      <t>ケイカク</t>
    </rPh>
    <rPh sb="56" eb="58">
      <t>テイキョウ</t>
    </rPh>
    <rPh sb="63" eb="65">
      <t>キョウリョク</t>
    </rPh>
    <rPh sb="69" eb="70">
      <t>ツト</t>
    </rPh>
    <phoneticPr fontId="5"/>
  </si>
  <si>
    <t>１週間に２回以上、適切な方法により、利用者を入浴させ、又は清拭しているか。</t>
    <rPh sb="1" eb="2">
      <t>シュウ</t>
    </rPh>
    <rPh sb="2" eb="3">
      <t>アイダ</t>
    </rPh>
    <rPh sb="5" eb="8">
      <t>カイイジョウ</t>
    </rPh>
    <rPh sb="9" eb="11">
      <t>テキセツ</t>
    </rPh>
    <rPh sb="12" eb="14">
      <t>ホウホウ</t>
    </rPh>
    <rPh sb="18" eb="21">
      <t>リヨウシャ</t>
    </rPh>
    <rPh sb="22" eb="24">
      <t>ニュウヨク</t>
    </rPh>
    <rPh sb="27" eb="28">
      <t>マタ</t>
    </rPh>
    <rPh sb="29" eb="31">
      <t>セイシキ</t>
    </rPh>
    <phoneticPr fontId="44"/>
  </si>
  <si>
    <t>15-2</t>
    <phoneticPr fontId="5"/>
  </si>
  <si>
    <t>・利用者の心身の状況等を踏まえ、必要に応じて日常生活を送る上で必要な生活機能の改善又は維持のための機能訓練を行っていますか。</t>
    <rPh sb="1" eb="4">
      <t>リヨウシャ</t>
    </rPh>
    <rPh sb="5" eb="7">
      <t>シンシン</t>
    </rPh>
    <rPh sb="8" eb="10">
      <t>ジョウキョウ</t>
    </rPh>
    <rPh sb="10" eb="11">
      <t>トウ</t>
    </rPh>
    <rPh sb="12" eb="13">
      <t>フ</t>
    </rPh>
    <rPh sb="16" eb="18">
      <t>ヒツヨウ</t>
    </rPh>
    <rPh sb="19" eb="20">
      <t>オウ</t>
    </rPh>
    <rPh sb="22" eb="24">
      <t>ニチジョウ</t>
    </rPh>
    <rPh sb="24" eb="26">
      <t>セイカツ</t>
    </rPh>
    <rPh sb="27" eb="28">
      <t>オク</t>
    </rPh>
    <rPh sb="29" eb="30">
      <t>ウエ</t>
    </rPh>
    <rPh sb="31" eb="33">
      <t>ヒツヨウ</t>
    </rPh>
    <rPh sb="34" eb="36">
      <t>セイカツ</t>
    </rPh>
    <rPh sb="36" eb="38">
      <t>キノウ</t>
    </rPh>
    <rPh sb="39" eb="41">
      <t>カイゼン</t>
    </rPh>
    <rPh sb="41" eb="42">
      <t>マタ</t>
    </rPh>
    <rPh sb="43" eb="45">
      <t>イジ</t>
    </rPh>
    <rPh sb="49" eb="51">
      <t>キノウ</t>
    </rPh>
    <rPh sb="51" eb="53">
      <t>クンレン</t>
    </rPh>
    <rPh sb="54" eb="55">
      <t>オコナ</t>
    </rPh>
    <phoneticPr fontId="44"/>
  </si>
  <si>
    <t>・機能訓練は、利用者の家庭環境等を十分に踏まえて、日常生活の自立を助けるため、必要に応じて提供していますか。</t>
    <phoneticPr fontId="5"/>
  </si>
  <si>
    <t>・日常生活及びレクリエーション、行事の実施等に当たっても、その効果を配慮していますか。</t>
    <phoneticPr fontId="5"/>
  </si>
  <si>
    <t>・医師及び看護職員は、常に利用者の健康の状況に注意するとともに、健康保持のための適切な措置をとっていますか。</t>
    <phoneticPr fontId="5"/>
  </si>
  <si>
    <t>③</t>
    <phoneticPr fontId="44"/>
  </si>
  <si>
    <t>P29</t>
    <phoneticPr fontId="5"/>
  </si>
  <si>
    <t>・利用定員及び居室の定員を超えることとなる数以上の利用者に対して同時に短期入所生活介護を行っていませんか。（ただし、災害、虐待その他のやむを得ない事情がある場合は、この限りではない。）</t>
    <phoneticPr fontId="5"/>
  </si>
  <si>
    <t>P31</t>
    <phoneticPr fontId="5"/>
  </si>
  <si>
    <t>29</t>
    <phoneticPr fontId="5"/>
  </si>
  <si>
    <t>未策定</t>
  </si>
  <si>
    <t>未実施</t>
  </si>
  <si>
    <t>P32</t>
    <phoneticPr fontId="5"/>
  </si>
  <si>
    <t>利用者の薬の取扱いについては、どうしているか。</t>
    <rPh sb="0" eb="3">
      <t>リヨウシャ</t>
    </rPh>
    <rPh sb="4" eb="5">
      <t>クスリ</t>
    </rPh>
    <rPh sb="6" eb="8">
      <t>トリアツカ</t>
    </rPh>
    <phoneticPr fontId="5"/>
  </si>
  <si>
    <t>P35</t>
    <phoneticPr fontId="5"/>
  </si>
  <si>
    <t>P36</t>
    <phoneticPr fontId="5"/>
  </si>
  <si>
    <t>P37</t>
    <phoneticPr fontId="5"/>
  </si>
  <si>
    <t>令和３年１０月１日　施行</t>
    <rPh sb="0" eb="2">
      <t>レイワ</t>
    </rPh>
    <rPh sb="3" eb="4">
      <t>ネン</t>
    </rPh>
    <rPh sb="6" eb="7">
      <t>ガツ</t>
    </rPh>
    <rPh sb="8" eb="9">
      <t>ニチ</t>
    </rPh>
    <rPh sb="10" eb="12">
      <t>セコウ</t>
    </rPh>
    <phoneticPr fontId="5"/>
  </si>
  <si>
    <t>職員配置比率</t>
    <rPh sb="0" eb="2">
      <t>ショクイン</t>
    </rPh>
    <rPh sb="2" eb="4">
      <t>ハイチ</t>
    </rPh>
    <rPh sb="4" eb="6">
      <t>ヒリツ</t>
    </rPh>
    <phoneticPr fontId="5"/>
  </si>
  <si>
    <t>（前年度入所者数／介護・看護職員数）</t>
  </si>
  <si>
    <t>/</t>
    <phoneticPr fontId="5"/>
  </si>
  <si>
    <t>＝</t>
    <phoneticPr fontId="5"/>
  </si>
  <si>
    <t>全国：従来型</t>
    <phoneticPr fontId="5"/>
  </si>
  <si>
    <t>（全国平均値：令和2年介護事業経営実態調査結果）</t>
    <phoneticPr fontId="5"/>
  </si>
  <si>
    <t>令和（平成）</t>
  </si>
  <si>
    <t>准看護師</t>
    <rPh sb="0" eb="1">
      <t>ジュン</t>
    </rPh>
    <rPh sb="1" eb="4">
      <t>カンゴシ</t>
    </rPh>
    <phoneticPr fontId="5"/>
  </si>
  <si>
    <t>該当</t>
  </si>
  <si>
    <t>イ</t>
    <phoneticPr fontId="5"/>
  </si>
  <si>
    <t>　当該対応方針について、１ 年に １ 回以上、配置医師及び協力医療機関の協力を得て見直しを行い、必要に応じて変更していますか。</t>
    <phoneticPr fontId="5"/>
  </si>
  <si>
    <t>　なお、見直しの検討に当たっては、施設内の急変対応の事例について関係者で振り返りを行うことなどが望ましいです。</t>
    <phoneticPr fontId="5"/>
  </si>
  <si>
    <t>※</t>
    <phoneticPr fontId="5"/>
  </si>
  <si>
    <t>　基準省令第 28 条第 ２ 項において、１ 年に １ 回以上、協力医療機関との間で入所者の病状が急変した場合等の対応の確認をすることとされており、この確認について、当該対応方針の見直しとあわせて行うことなどを考慮してください。</t>
    <rPh sb="105" eb="107">
      <t>コウリョ</t>
    </rPh>
    <phoneticPr fontId="5"/>
  </si>
  <si>
    <t>　当該指定介護老人福祉施設の従業者としての職務に従事する場合</t>
    <phoneticPr fontId="5"/>
  </si>
  <si>
    <r>
      <t xml:space="preserve">条例第66号
第303条 第1項
平11厚令39
第22条 第1項
</t>
    </r>
    <r>
      <rPr>
        <sz val="9"/>
        <color rgb="FFFF0000"/>
        <rFont val="游ゴシック Medium"/>
        <family val="3"/>
        <charset val="128"/>
      </rPr>
      <t>平12老企43
第4の24</t>
    </r>
    <phoneticPr fontId="5"/>
  </si>
  <si>
    <t>平12老企43
第4の30の(2)の①</t>
    <phoneticPr fontId="5"/>
  </si>
  <si>
    <t>　入所者の病状が急変した場合等において医師又は看護職員が相談対応を行う体制を、常時確保していること。</t>
    <phoneticPr fontId="5"/>
  </si>
  <si>
    <t>　当該指定施設からの診療の求めがあった場合において診療を行う体制を、常時確保していること。</t>
    <phoneticPr fontId="5"/>
  </si>
  <si>
    <t>　入所者の病状が急変した場合等において、当該指定施設の医師又は協力医療機関その他の医療機関の医師が診療を行い、入院を要すると認められた入所者の入院を原則として受け入れる体制を確保していること。</t>
    <rPh sb="1" eb="2">
      <t>ニュウ</t>
    </rPh>
    <phoneticPr fontId="5"/>
  </si>
  <si>
    <t>　指定施設は、感染症の予防及び感染症の患者に対する医療に関する法律（平成１０年法律第１１４号）第６条第１７項に規定する第二種協定指定医療機関（以下「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りません。</t>
    <rPh sb="71" eb="73">
      <t>イカ</t>
    </rPh>
    <rPh sb="161" eb="163">
      <t>イカ</t>
    </rPh>
    <phoneticPr fontId="5"/>
  </si>
  <si>
    <t>　取り決めの内容としては、流行初期期間経過後（新興感染症の発生の公表後４か月程度から６カ月程度経過後）において、指定施設の入所者が新興感染症に感染した場合に、相談、診療、入院の要否の判断、入院調整等を行うことが想定されます。
　なお、第二種協定指定医療機関である薬局や訪問看護ステーションとの連携を行うことを妨げるものではありません。</t>
    <rPh sb="56" eb="60">
      <t>シテイシセツ</t>
    </rPh>
    <phoneticPr fontId="5"/>
  </si>
  <si>
    <t>※</t>
    <phoneticPr fontId="5"/>
  </si>
  <si>
    <t>　指定施設は、協力医療機関が第二種協定指定医療機関である場合においては、当該第二種協定指定医療機関との間で、新興感染症の発生時等の対応について協議を行わなければなりません。</t>
    <phoneticPr fontId="5"/>
  </si>
  <si>
    <t>　指定施設は、入所者が協力医療機関その他の医療機関に入院した後に、当該入所者の病状が軽快し、退院が可能となった場合においては、再び当該指定施設に速やかに入所させることができるように努めなければなりません。</t>
    <phoneticPr fontId="5"/>
  </si>
  <si>
    <t>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す。</t>
    <phoneticPr fontId="5"/>
  </si>
  <si>
    <t>条例第66号
第310条 第2項
平11厚令39
第28条 第6項
平12老企43
第4の31</t>
    <phoneticPr fontId="5"/>
  </si>
  <si>
    <t>（３）</t>
    <phoneticPr fontId="5"/>
  </si>
  <si>
    <t>①</t>
    <phoneticPr fontId="5"/>
  </si>
  <si>
    <t>②</t>
    <phoneticPr fontId="5"/>
  </si>
  <si>
    <t>③</t>
    <phoneticPr fontId="5"/>
  </si>
  <si>
    <t>　指定施設は、入所者の病状の急変等に備えるため、あらかじめ、次の①～③に掲げる要件を満たす協力医療機関（③の要件を満たす協力医療機関にあっては、病院に限る。）を定めておかなければなりません。
　ただし、複数の医療機関を協力医療機関として定めることにより①～③の要件を満たすこととしても差し支えありません。</t>
    <rPh sb="1" eb="5">
      <t>シテイシセツ</t>
    </rPh>
    <phoneticPr fontId="5"/>
  </si>
  <si>
    <t>　連携する医療機関は、在宅療養支援病院や在宅療養支援診療所、地域包括ケア病棟(200 床未満)を持つ医療機関、在宅療養後方支援病院等の在宅医療を支援する地域の医療機関（以下、在宅療養支援病院等）と連携を行うことが想定されます。
　なお、令和６年度診療報酬改定において新設される地域包括医療病棟を持つ医療機関は、前述の在宅療養支援病院等を除き、連携の対象として想定される医療機関には含まれないため留意してください。
　また、③の要件については、必ずしも当該指定施設の入所者が入院するための専用の病床を確保する場合でなくとも差し支えなく、一般的に当該地域で在宅療養を行う者を受け入れる体制が確保されていればよいとされています。</t>
    <rPh sb="227" eb="229">
      <t>シテイ</t>
    </rPh>
    <phoneticPr fontId="5"/>
  </si>
  <si>
    <t>　届出については、指定の様式により行ってください。
　なお、協力医療機関の名称や契約内容の変更があった場合には、速やかに指定権者に届け出てください。
　経過措置期間において、① ② ③の要件を満たす協力医療機関を確保できていない場合は、経過措置の期限内に確保するための計画を併せて届け出を行ってください。</t>
    <rPh sb="9" eb="11">
      <t>シテイ</t>
    </rPh>
    <rPh sb="12" eb="14">
      <t>ヨウシキ</t>
    </rPh>
    <rPh sb="17" eb="18">
      <t>オコナ</t>
    </rPh>
    <phoneticPr fontId="5"/>
  </si>
  <si>
    <t xml:space="preserve"> 協力医療機関 名</t>
    <rPh sb="1" eb="2">
      <t>キョウ</t>
    </rPh>
    <rPh sb="2" eb="3">
      <t>チカラ</t>
    </rPh>
    <rPh sb="3" eb="7">
      <t>イリョウキカン</t>
    </rPh>
    <rPh sb="8" eb="9">
      <t>ナ</t>
    </rPh>
    <phoneticPr fontId="5"/>
  </si>
  <si>
    <t>　協力医療機関が第二種協定指定医療機関である場合には、（２）で定められた入所者の急変時等における対応の確認と合わせ、当該協力機関との間で、新興感染症の発生時等における対応について協議を行うことを義務付けるものです。
　協議の結果、当該協力医療機関との間で新興感染症の発生時等の対応の取り決めがなされない場合も考えられますが、協力医療機関のように日頃から連携のある第二種協定指定医療機関と取り決めを行うことが望ましいです。</t>
    <phoneticPr fontId="5"/>
  </si>
  <si>
    <t>※</t>
    <phoneticPr fontId="5"/>
  </si>
  <si>
    <t>　原則として、重要事項 を当該指定施設のウェブサイトに掲載 することが規定されました。
　ウェブサイトとは、法人 のホームページ等又は介護サービス情報公表システムのことをいいます。
　なお、指定施設は、重要事項の掲示及びウェブサイトへの掲載を行うにあたり、 次に掲げる点に留意する必要があります。</t>
    <phoneticPr fontId="5"/>
  </si>
  <si>
    <t>①</t>
    <phoneticPr fontId="5"/>
  </si>
  <si>
    <t>　施設の見やすい場所とは、重要事項を伝えるべき介護サービスの入所申込者、入所者又はその家族に対して見やすい場所のことであること。</t>
    <phoneticPr fontId="5"/>
  </si>
  <si>
    <t>②</t>
    <phoneticPr fontId="5"/>
  </si>
  <si>
    <t>　従業者の勤務の体制については、職種ごと、常勤・非常勤ごと等の人数を掲示する趣旨であり、従業者の氏名まで掲示することを求めるものではないこと。</t>
    <phoneticPr fontId="5"/>
  </si>
  <si>
    <t>③</t>
    <phoneticPr fontId="5"/>
  </si>
  <si>
    <t xml:space="preserve">　介護保険法施行規則（平成 11 年厚生省令第 36 号）第 140 条の 44 各号に掲げる基準に該当する指定施設については、介護サービス情報制度における報告義務の対象ではないことから、基準省令第 29 条第３項の規定によるウェブサイトへの掲載は行うことが望ましい。
</t>
    <phoneticPr fontId="5"/>
  </si>
  <si>
    <t>　なお、ウェブサイトへの掲載を行わない場合も、同条第１項の規定による掲示は行う必要があるが、これを同条第２項や基準省令第 50 条第１項の規定に基づく措置に代えることができることとされています。</t>
    <phoneticPr fontId="5"/>
  </si>
  <si>
    <t>安全管理体制未実施減算
　上記(1)～(5)を満たしていない事実が生じた場合は、その翌月から解消されるに至った月まで入所者全員について、１日につき５単位減算されます。
　なお、担当者の設置に係る措置については、令和３年９月30日までは努力義務とされていましたが、経過措置期間が終了していることから、未設置の場合は減算が適用されます。</t>
    <phoneticPr fontId="5"/>
  </si>
  <si>
    <t>平12老企43
第4の38④</t>
    <phoneticPr fontId="5"/>
  </si>
  <si>
    <t>　なお、同一 施設 内での複数担当 (※)の兼務や他の事業所・施設等との 担当 (※)の兼務については、担当者としての職務に支障がなければ差し支えありません。
　ただし、日常的に兼務先の各事業所内の業務に従事しており、 入居者 や 施設 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5"/>
  </si>
  <si>
    <t>　なお、同一施設内での複数担当(※)の兼務や他の事業所・施設等との担当(※)の兼務については、担当者としての職務に支障がなければ差し支えありません。
　ただし、日常的に兼務先の各事業所内の業務に従事しており、入居者や施設の状況を適切に把握している者など、各担当者としての職務を遂行する上で支障がないと考えられる者を選任してください。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5"/>
  </si>
  <si>
    <t>　３年間の経過措置が設けられており、令和９年３月 31 日までの間は、努力義務とされていますが、経過措置期限を待たず、可及的速やかに連携体制を構築することが望ましいです。</t>
    <phoneticPr fontId="5"/>
  </si>
  <si>
    <t>平12老企43
第4の28の(2)</t>
    <phoneticPr fontId="5"/>
  </si>
  <si>
    <t>平12老企43
第4の10の(3)</t>
    <phoneticPr fontId="5"/>
  </si>
  <si>
    <t>平12老企43
第4の10の(2)</t>
    <phoneticPr fontId="5"/>
  </si>
  <si>
    <t xml:space="preserve">平12老企43
第4の18の(2)
</t>
    <phoneticPr fontId="5"/>
  </si>
  <si>
    <t xml:space="preserve">平12老企43
第4の18の(3)
</t>
    <phoneticPr fontId="5"/>
  </si>
  <si>
    <t>平12老企43
第4の18の(4)</t>
    <phoneticPr fontId="5"/>
  </si>
  <si>
    <t>平12老企43
第4の22の(1)</t>
    <phoneticPr fontId="5"/>
  </si>
  <si>
    <t>平12老企43
第4の31の(1)</t>
    <phoneticPr fontId="5"/>
  </si>
  <si>
    <t>平12老企43
第4の31の(2)</t>
    <phoneticPr fontId="5"/>
  </si>
  <si>
    <t xml:space="preserve">条例第66号
第310条 第1項
平11厚令39
第28条 第2項
</t>
    <phoneticPr fontId="5"/>
  </si>
  <si>
    <t xml:space="preserve">条例第66号
第310条 第1項
平11厚令39
第28条 第3項
</t>
    <phoneticPr fontId="5"/>
  </si>
  <si>
    <t>平12老企43
第4の31の(3)</t>
    <phoneticPr fontId="5"/>
  </si>
  <si>
    <t xml:space="preserve">条例第66号
第310条 第1項
平11厚令39
第28条 第4項
</t>
    <phoneticPr fontId="5"/>
  </si>
  <si>
    <t>平12老企43
第4の31の(4)</t>
    <phoneticPr fontId="5"/>
  </si>
  <si>
    <t>平12老企43
第4の31の(5)</t>
    <phoneticPr fontId="5"/>
  </si>
  <si>
    <t xml:space="preserve">条例第66号
第310条 第1項
平11厚令39
第28条 第5項
</t>
    <phoneticPr fontId="5"/>
  </si>
  <si>
    <t>条例第66号
第311条 第2項
平11厚令39
第29条 第3項</t>
    <phoneticPr fontId="5"/>
  </si>
  <si>
    <t xml:space="preserve">平12老企43 
第4の37の(5) </t>
    <phoneticPr fontId="5"/>
  </si>
  <si>
    <t>　令和2年11月
　「老人福祉施設等危機管理マニュアル」（埼玉県高齢者福祉課）</t>
    <rPh sb="1" eb="3">
      <t>レイワ</t>
    </rPh>
    <rPh sb="4" eb="5">
      <t>ネン</t>
    </rPh>
    <phoneticPr fontId="5"/>
  </si>
  <si>
    <r>
      <t>条例第66号
第317条
平11厚令39
第35条 第4項
平12老企43
第4の37</t>
    </r>
    <r>
      <rPr>
        <u/>
        <sz val="9"/>
        <color rgb="FFFF0000"/>
        <rFont val="游ゴシック Medium"/>
        <family val="3"/>
        <charset val="128"/>
      </rPr>
      <t>の</t>
    </r>
    <r>
      <rPr>
        <sz val="9"/>
        <color theme="1"/>
        <rFont val="游ゴシック Medium"/>
        <family val="3"/>
        <charset val="128"/>
      </rPr>
      <t>(6)</t>
    </r>
    <phoneticPr fontId="5"/>
  </si>
  <si>
    <t>R6.3.15 Q&amp;A</t>
    <phoneticPr fontId="5"/>
  </si>
  <si>
    <t>令和 6年度介護報酬改定に関するQ&amp;A (Vol.1）（厚労省事務連絡）</t>
    <phoneticPr fontId="5"/>
  </si>
  <si>
    <t>15 生産性の向上</t>
    <rPh sb="3" eb="6">
      <t>セイサンセイ</t>
    </rPh>
    <rPh sb="7" eb="9">
      <t>コウジョウ</t>
    </rPh>
    <phoneticPr fontId="5"/>
  </si>
  <si>
    <t xml:space="preserve"> 利用者の安全並びに介護サービスの質の確保及び職員の負担軽減に資する方策を検討するための委員会の概要等　</t>
    <phoneticPr fontId="5"/>
  </si>
  <si>
    <t>・経過措置：令和９年３月31日までは努力義務</t>
    <phoneticPr fontId="5"/>
  </si>
  <si>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ありません。</t>
    <phoneticPr fontId="5"/>
  </si>
  <si>
    <t>条例第66号
第317条の3
平11厚令39
第35条の3
平12老企43
第4の39</t>
    <phoneticPr fontId="5"/>
  </si>
  <si>
    <t xml:space="preserve">  利用者の安全並びに介護サービスの質の確保及び職員の負担軽減に資する</t>
    <phoneticPr fontId="5"/>
  </si>
  <si>
    <t>方策を検討するための委員会の概要等</t>
  </si>
  <si>
    <t>14 高齢者虐待の防止</t>
    <rPh sb="3" eb="6">
      <t>コウレイシャ</t>
    </rPh>
    <rPh sb="6" eb="8">
      <t>ギャクタイ</t>
    </rPh>
    <rPh sb="9" eb="11">
      <t>ボウシ</t>
    </rPh>
    <phoneticPr fontId="5"/>
  </si>
  <si>
    <t>生産性の向上</t>
    <rPh sb="0" eb="3">
      <t>セイサンセイ</t>
    </rPh>
    <rPh sb="4" eb="6">
      <t>コウジョウ</t>
    </rPh>
    <phoneticPr fontId="44"/>
  </si>
  <si>
    <t>・委員会を定期的に開催しているか</t>
    <phoneticPr fontId="44"/>
  </si>
  <si>
    <r>
      <rPr>
        <sz val="11"/>
        <color rgb="FFFF0000"/>
        <rFont val="游ゴシック"/>
        <family val="3"/>
        <charset val="128"/>
        <scheme val="minor"/>
      </rPr>
      <t>16</t>
    </r>
    <r>
      <rPr>
        <sz val="11"/>
        <color theme="1"/>
        <rFont val="游ゴシック"/>
        <family val="2"/>
        <charset val="128"/>
        <scheme val="minor"/>
      </rPr>
      <t xml:space="preserve"> サービス評価</t>
    </r>
    <phoneticPr fontId="5"/>
  </si>
  <si>
    <r>
      <rPr>
        <sz val="11"/>
        <color rgb="FFFF0000"/>
        <rFont val="游ゴシック"/>
        <family val="3"/>
        <charset val="128"/>
        <scheme val="minor"/>
      </rPr>
      <t>17</t>
    </r>
    <r>
      <rPr>
        <sz val="11"/>
        <color theme="1"/>
        <rFont val="游ゴシック"/>
        <family val="2"/>
        <charset val="128"/>
        <scheme val="minor"/>
      </rPr>
      <t xml:space="preserve"> 施設サービス計画の作成</t>
    </r>
    <phoneticPr fontId="5"/>
  </si>
  <si>
    <r>
      <rPr>
        <sz val="11"/>
        <color rgb="FFFF0000"/>
        <rFont val="游ゴシック"/>
        <family val="3"/>
        <charset val="128"/>
        <scheme val="minor"/>
      </rPr>
      <t xml:space="preserve">18 </t>
    </r>
    <r>
      <rPr>
        <sz val="11"/>
        <color theme="1"/>
        <rFont val="游ゴシック"/>
        <family val="2"/>
        <charset val="128"/>
        <scheme val="minor"/>
      </rPr>
      <t>介 護</t>
    </r>
    <phoneticPr fontId="5"/>
  </si>
  <si>
    <r>
      <rPr>
        <sz val="11"/>
        <color rgb="FFFF0000"/>
        <rFont val="游ゴシック"/>
        <family val="3"/>
        <charset val="128"/>
        <scheme val="minor"/>
      </rPr>
      <t>19</t>
    </r>
    <r>
      <rPr>
        <sz val="11"/>
        <color theme="1"/>
        <rFont val="游ゴシック"/>
        <family val="2"/>
        <charset val="128"/>
        <scheme val="minor"/>
      </rPr>
      <t xml:space="preserve"> 介護職員等による喀痰吸引等について</t>
    </r>
    <phoneticPr fontId="5"/>
  </si>
  <si>
    <r>
      <rPr>
        <sz val="11"/>
        <color rgb="FFFF0000"/>
        <rFont val="游ゴシック"/>
        <family val="3"/>
        <charset val="128"/>
        <scheme val="minor"/>
      </rPr>
      <t>20</t>
    </r>
    <r>
      <rPr>
        <sz val="11"/>
        <color theme="1"/>
        <rFont val="游ゴシック"/>
        <family val="2"/>
        <charset val="128"/>
        <scheme val="minor"/>
      </rPr>
      <t xml:space="preserve"> 食 事</t>
    </r>
    <phoneticPr fontId="5"/>
  </si>
  <si>
    <r>
      <rPr>
        <sz val="11"/>
        <color rgb="FFFF0000"/>
        <rFont val="游ゴシック"/>
        <family val="3"/>
        <charset val="128"/>
        <scheme val="minor"/>
      </rPr>
      <t>21</t>
    </r>
    <r>
      <rPr>
        <sz val="11"/>
        <color theme="1"/>
        <rFont val="游ゴシック"/>
        <family val="2"/>
        <charset val="128"/>
        <scheme val="minor"/>
      </rPr>
      <t xml:space="preserve"> 相談及び援助</t>
    </r>
    <phoneticPr fontId="5"/>
  </si>
  <si>
    <r>
      <rPr>
        <sz val="11"/>
        <color rgb="FFFF0000"/>
        <rFont val="游ゴシック"/>
        <family val="3"/>
        <charset val="128"/>
        <scheme val="minor"/>
      </rPr>
      <t>22</t>
    </r>
    <r>
      <rPr>
        <sz val="11"/>
        <color theme="1"/>
        <rFont val="游ゴシック"/>
        <family val="2"/>
        <charset val="128"/>
        <scheme val="minor"/>
      </rPr>
      <t xml:space="preserve"> 社会生活上の便宜の提供等</t>
    </r>
    <phoneticPr fontId="5"/>
  </si>
  <si>
    <r>
      <rPr>
        <sz val="11"/>
        <color rgb="FFFF0000"/>
        <rFont val="游ゴシック"/>
        <family val="3"/>
        <charset val="128"/>
        <scheme val="minor"/>
      </rPr>
      <t>23</t>
    </r>
    <r>
      <rPr>
        <sz val="11"/>
        <color theme="1"/>
        <rFont val="游ゴシック"/>
        <family val="2"/>
        <charset val="128"/>
        <scheme val="minor"/>
      </rPr>
      <t xml:space="preserve"> 入居者預り金等の取扱い</t>
    </r>
    <phoneticPr fontId="5"/>
  </si>
  <si>
    <r>
      <rPr>
        <sz val="11"/>
        <color rgb="FFFF0000"/>
        <rFont val="游ゴシック"/>
        <family val="3"/>
        <charset val="128"/>
        <scheme val="minor"/>
      </rPr>
      <t>24</t>
    </r>
    <r>
      <rPr>
        <sz val="11"/>
        <color theme="1"/>
        <rFont val="游ゴシック"/>
        <family val="2"/>
        <charset val="128"/>
        <scheme val="minor"/>
      </rPr>
      <t xml:space="preserve"> 機能訓練</t>
    </r>
    <phoneticPr fontId="5"/>
  </si>
  <si>
    <r>
      <rPr>
        <sz val="11"/>
        <color rgb="FFFF0000"/>
        <rFont val="游ゴシック"/>
        <family val="3"/>
        <charset val="128"/>
        <scheme val="minor"/>
      </rPr>
      <t>25</t>
    </r>
    <r>
      <rPr>
        <sz val="11"/>
        <color theme="1"/>
        <rFont val="游ゴシック"/>
        <family val="2"/>
        <charset val="128"/>
        <scheme val="minor"/>
      </rPr>
      <t xml:space="preserve"> 栄養管理</t>
    </r>
    <phoneticPr fontId="5"/>
  </si>
  <si>
    <r>
      <rPr>
        <sz val="11"/>
        <color rgb="FFFF0000"/>
        <rFont val="游ゴシック"/>
        <family val="3"/>
        <charset val="128"/>
        <scheme val="minor"/>
      </rPr>
      <t>26</t>
    </r>
    <r>
      <rPr>
        <sz val="11"/>
        <color theme="1"/>
        <rFont val="游ゴシック"/>
        <family val="2"/>
        <charset val="128"/>
        <scheme val="minor"/>
      </rPr>
      <t xml:space="preserve"> 口腔衛生の管理</t>
    </r>
    <phoneticPr fontId="5"/>
  </si>
  <si>
    <r>
      <rPr>
        <sz val="11"/>
        <color rgb="FFFF0000"/>
        <rFont val="游ゴシック"/>
        <family val="3"/>
        <charset val="128"/>
        <scheme val="minor"/>
      </rPr>
      <t>27</t>
    </r>
    <r>
      <rPr>
        <sz val="11"/>
        <color theme="1"/>
        <rFont val="游ゴシック"/>
        <family val="2"/>
        <charset val="128"/>
        <scheme val="minor"/>
      </rPr>
      <t xml:space="preserve"> 健康管理</t>
    </r>
    <phoneticPr fontId="5"/>
  </si>
  <si>
    <r>
      <rPr>
        <sz val="11"/>
        <color rgb="FFFF0000"/>
        <rFont val="游ゴシック"/>
        <family val="3"/>
        <charset val="128"/>
        <scheme val="minor"/>
      </rPr>
      <t>28</t>
    </r>
    <r>
      <rPr>
        <sz val="11"/>
        <color theme="1"/>
        <rFont val="游ゴシック"/>
        <family val="2"/>
        <charset val="128"/>
        <scheme val="minor"/>
      </rPr>
      <t xml:space="preserve"> 入院期間中の取扱い</t>
    </r>
    <phoneticPr fontId="5"/>
  </si>
  <si>
    <r>
      <rPr>
        <sz val="11"/>
        <color rgb="FFFF0000"/>
        <rFont val="游ゴシック"/>
        <family val="3"/>
        <charset val="128"/>
        <scheme val="minor"/>
      </rPr>
      <t>29</t>
    </r>
    <r>
      <rPr>
        <sz val="11"/>
        <color theme="1"/>
        <rFont val="游ゴシック"/>
        <family val="2"/>
        <charset val="128"/>
        <scheme val="minor"/>
      </rPr>
      <t xml:space="preserve"> 入所者に関する市町村への通知</t>
    </r>
    <phoneticPr fontId="5"/>
  </si>
  <si>
    <r>
      <rPr>
        <sz val="11"/>
        <color rgb="FFFF0000"/>
        <rFont val="游ゴシック"/>
        <family val="3"/>
        <charset val="128"/>
        <scheme val="minor"/>
      </rPr>
      <t>30</t>
    </r>
    <r>
      <rPr>
        <sz val="11"/>
        <color theme="1"/>
        <rFont val="游ゴシック"/>
        <family val="2"/>
        <charset val="128"/>
        <scheme val="minor"/>
      </rPr>
      <t xml:space="preserve"> 管理者による管理</t>
    </r>
    <phoneticPr fontId="5"/>
  </si>
  <si>
    <r>
      <rPr>
        <sz val="11"/>
        <color rgb="FFFF0000"/>
        <rFont val="游ゴシック"/>
        <family val="3"/>
        <charset val="128"/>
        <scheme val="minor"/>
      </rPr>
      <t>31</t>
    </r>
    <r>
      <rPr>
        <sz val="11"/>
        <color theme="1"/>
        <rFont val="游ゴシック"/>
        <family val="2"/>
        <charset val="128"/>
        <scheme val="minor"/>
      </rPr>
      <t xml:space="preserve"> 管理者の責務</t>
    </r>
    <phoneticPr fontId="5"/>
  </si>
  <si>
    <r>
      <rPr>
        <sz val="11"/>
        <color rgb="FFFF0000"/>
        <rFont val="游ゴシック"/>
        <family val="3"/>
        <charset val="128"/>
        <scheme val="minor"/>
      </rPr>
      <t>32</t>
    </r>
    <r>
      <rPr>
        <sz val="11"/>
        <color theme="1"/>
        <rFont val="游ゴシック"/>
        <family val="2"/>
        <charset val="128"/>
        <scheme val="minor"/>
      </rPr>
      <t xml:space="preserve"> 計画担当介護支援専門員の責務</t>
    </r>
    <phoneticPr fontId="5"/>
  </si>
  <si>
    <r>
      <rPr>
        <sz val="11"/>
        <color rgb="FFFF0000"/>
        <rFont val="游ゴシック"/>
        <family val="3"/>
        <charset val="128"/>
        <scheme val="minor"/>
      </rPr>
      <t>33</t>
    </r>
    <r>
      <rPr>
        <sz val="11"/>
        <color theme="1"/>
        <rFont val="游ゴシック"/>
        <family val="2"/>
        <charset val="128"/>
        <scheme val="minor"/>
      </rPr>
      <t xml:space="preserve"> 運営規程</t>
    </r>
    <phoneticPr fontId="5"/>
  </si>
  <si>
    <r>
      <rPr>
        <sz val="11"/>
        <color rgb="FFFF0000"/>
        <rFont val="游ゴシック"/>
        <family val="3"/>
        <charset val="128"/>
        <scheme val="minor"/>
      </rPr>
      <t>34</t>
    </r>
    <r>
      <rPr>
        <sz val="11"/>
        <color theme="1"/>
        <rFont val="游ゴシック"/>
        <family val="2"/>
        <charset val="128"/>
        <scheme val="minor"/>
      </rPr>
      <t xml:space="preserve"> 緊急時等の対応</t>
    </r>
    <phoneticPr fontId="5"/>
  </si>
  <si>
    <r>
      <rPr>
        <sz val="11"/>
        <color rgb="FFFF0000"/>
        <rFont val="游ゴシック"/>
        <family val="3"/>
        <charset val="128"/>
        <scheme val="minor"/>
      </rPr>
      <t>36</t>
    </r>
    <r>
      <rPr>
        <sz val="11"/>
        <color theme="1"/>
        <rFont val="游ゴシック"/>
        <family val="2"/>
        <charset val="128"/>
        <scheme val="minor"/>
      </rPr>
      <t xml:space="preserve"> 定員の遵守</t>
    </r>
    <phoneticPr fontId="5"/>
  </si>
  <si>
    <t>39 協力医療機関等</t>
    <rPh sb="3" eb="5">
      <t>キョウリョク</t>
    </rPh>
    <rPh sb="5" eb="7">
      <t>イリョウ</t>
    </rPh>
    <rPh sb="7" eb="9">
      <t>キカン</t>
    </rPh>
    <rPh sb="9" eb="10">
      <t>トウ</t>
    </rPh>
    <phoneticPr fontId="5"/>
  </si>
  <si>
    <t>40 掲示</t>
    <rPh sb="3" eb="5">
      <t>ケイジ</t>
    </rPh>
    <phoneticPr fontId="5"/>
  </si>
  <si>
    <r>
      <rPr>
        <sz val="11"/>
        <color rgb="FFFF0000"/>
        <rFont val="游ゴシック"/>
        <family val="3"/>
        <charset val="128"/>
        <scheme val="minor"/>
      </rPr>
      <t>45</t>
    </r>
    <r>
      <rPr>
        <sz val="11"/>
        <color theme="1"/>
        <rFont val="游ゴシック"/>
        <family val="2"/>
        <charset val="128"/>
        <scheme val="minor"/>
      </rPr>
      <t xml:space="preserve"> 地域との連携等</t>
    </r>
    <phoneticPr fontId="5"/>
  </si>
  <si>
    <r>
      <rPr>
        <sz val="11"/>
        <color rgb="FFFF0000"/>
        <rFont val="游ゴシック"/>
        <family val="3"/>
        <charset val="128"/>
        <scheme val="minor"/>
      </rPr>
      <t>46</t>
    </r>
    <r>
      <rPr>
        <sz val="11"/>
        <color theme="1"/>
        <rFont val="游ゴシック"/>
        <family val="2"/>
        <charset val="128"/>
        <scheme val="minor"/>
      </rPr>
      <t xml:space="preserve"> 事故発生の防止及び発生時の対応</t>
    </r>
    <phoneticPr fontId="5"/>
  </si>
  <si>
    <r>
      <rPr>
        <sz val="11"/>
        <color rgb="FFFF0000"/>
        <rFont val="游ゴシック"/>
        <family val="3"/>
        <charset val="128"/>
        <scheme val="minor"/>
      </rPr>
      <t>47</t>
    </r>
    <r>
      <rPr>
        <sz val="11"/>
        <color theme="1"/>
        <rFont val="游ゴシック"/>
        <family val="2"/>
        <charset val="128"/>
        <scheme val="minor"/>
      </rPr>
      <t xml:space="preserve"> 記録の整備</t>
    </r>
    <phoneticPr fontId="5"/>
  </si>
  <si>
    <r>
      <rPr>
        <sz val="11"/>
        <color rgb="FFFF0000"/>
        <rFont val="游ゴシック"/>
        <family val="3"/>
        <charset val="128"/>
        <scheme val="minor"/>
      </rPr>
      <t>48</t>
    </r>
    <r>
      <rPr>
        <sz val="11"/>
        <color theme="1"/>
        <rFont val="游ゴシック"/>
        <family val="2"/>
        <charset val="128"/>
        <scheme val="minor"/>
      </rPr>
      <t xml:space="preserve"> 介護サービス情報の公表</t>
    </r>
    <phoneticPr fontId="5"/>
  </si>
  <si>
    <r>
      <rPr>
        <sz val="11"/>
        <color rgb="FFFF0000"/>
        <rFont val="游ゴシック"/>
        <family val="3"/>
        <charset val="128"/>
        <scheme val="minor"/>
      </rPr>
      <t>49</t>
    </r>
    <r>
      <rPr>
        <sz val="11"/>
        <color theme="1"/>
        <rFont val="游ゴシック"/>
        <family val="2"/>
        <charset val="128"/>
        <scheme val="minor"/>
      </rPr>
      <t xml:space="preserve"> 法令遵守等の業務管理体制の整備</t>
    </r>
    <phoneticPr fontId="5"/>
  </si>
  <si>
    <r>
      <rPr>
        <sz val="11"/>
        <color rgb="FFFF0000"/>
        <rFont val="游ゴシック"/>
        <family val="3"/>
        <charset val="128"/>
        <scheme val="minor"/>
      </rPr>
      <t>50</t>
    </r>
    <r>
      <rPr>
        <sz val="11"/>
        <color theme="1"/>
        <rFont val="游ゴシック"/>
        <family val="2"/>
        <charset val="128"/>
        <scheme val="minor"/>
      </rPr>
      <t xml:space="preserve"> 開設者の住所変更の届出等</t>
    </r>
    <phoneticPr fontId="5"/>
  </si>
  <si>
    <r>
      <rPr>
        <sz val="11"/>
        <color rgb="FFFF0000"/>
        <rFont val="游ゴシック"/>
        <family val="3"/>
        <charset val="128"/>
        <scheme val="minor"/>
      </rPr>
      <t>51</t>
    </r>
    <r>
      <rPr>
        <sz val="11"/>
        <color theme="1"/>
        <rFont val="游ゴシック"/>
        <family val="2"/>
        <charset val="128"/>
        <scheme val="minor"/>
      </rPr>
      <t xml:space="preserve"> 指定更新</t>
    </r>
    <phoneticPr fontId="5"/>
  </si>
  <si>
    <t>　「専ら従事する」とは、原則として、サービス提供時間帯を通じて当該指定施設サービス以外の職務に従事しないことをいいます。
　この場合のサービス提供時間帯とは、当該従業者の当該サービスに係る勤務時間をいうものであり、当該従業者の常勤・非常勤の別を問いません。
　専従を求められる職員について、同時並行的に行われるものでない職務について、特養の従事時間帯以外であることを勤務表等で明記したうえで、従事することはできます。なお、これにより「常勤」に必要な時間を満たさなくなった職員は常勤ではなくなりますので注意してください。</t>
    <phoneticPr fontId="5"/>
  </si>
  <si>
    <t>(3) 排 泄</t>
    <rPh sb="4" eb="5">
      <t>ハイ</t>
    </rPh>
    <rPh sb="6" eb="7">
      <t>モ</t>
    </rPh>
    <phoneticPr fontId="5"/>
  </si>
  <si>
    <t>（１）</t>
    <phoneticPr fontId="5"/>
  </si>
  <si>
    <t xml:space="preserve"> 協 力 医 療 機 関 名</t>
    <rPh sb="1" eb="2">
      <t>キョウ</t>
    </rPh>
    <rPh sb="3" eb="4">
      <t>チカラ</t>
    </rPh>
    <rPh sb="5" eb="6">
      <t>イ</t>
    </rPh>
    <rPh sb="7" eb="8">
      <t>リョウ</t>
    </rPh>
    <rPh sb="9" eb="10">
      <t>キ</t>
    </rPh>
    <rPh sb="11" eb="12">
      <t>カン</t>
    </rPh>
    <rPh sb="13" eb="14">
      <t>ナ</t>
    </rPh>
    <phoneticPr fontId="5"/>
  </si>
  <si>
    <t>　次の(3)の事故発生の防止のための委員会において、②により報告された事例を集計し、分析すること。</t>
    <phoneticPr fontId="5"/>
  </si>
  <si>
    <t>平11厚令39
第2条 第13項</t>
    <phoneticPr fontId="5"/>
  </si>
  <si>
    <t>　ただし、過疎地域の持続的発展の支援に関する特別措置法（令和3年法律第19号）第2条第2項の規定により公示された過疎地域に所在し、かつ、入所定員が30人の指定介護老人福祉施設に、指定地域密着型サービス基準第63条第1項に規定する指定小規模多機能型居宅介護事業所又は指定地域密着型サービス基準第171条第1項に規定する指定看護小規模多機能型居宅介護事業所が併設される場合においては、当該指定介護老人福祉施設の介護支援専門員については、当該併設される事業所の介護支援専門員により当該指定介護老人福祉施設の入所者の処遇が適切に行われると認められるときは、これを置かないことができます。</t>
    <phoneticPr fontId="5"/>
  </si>
  <si>
    <r>
      <rPr>
        <sz val="16"/>
        <color rgb="FFFF0000"/>
        <rFont val="游ゴシック"/>
        <family val="3"/>
        <charset val="128"/>
        <scheme val="minor"/>
      </rPr>
      <t>　　17</t>
    </r>
    <r>
      <rPr>
        <sz val="16"/>
        <color theme="1"/>
        <rFont val="游ゴシック"/>
        <family val="2"/>
        <charset val="128"/>
        <scheme val="minor"/>
      </rPr>
      <t>　施設サービス計画の作成・・・・・・・・・・・・・・・・・</t>
    </r>
    <phoneticPr fontId="5"/>
  </si>
  <si>
    <r>
      <t>　　</t>
    </r>
    <r>
      <rPr>
        <sz val="16"/>
        <color rgb="FFFF0000"/>
        <rFont val="游ゴシック"/>
        <family val="3"/>
        <charset val="128"/>
        <scheme val="minor"/>
      </rPr>
      <t>18</t>
    </r>
    <r>
      <rPr>
        <sz val="16"/>
        <color theme="1"/>
        <rFont val="游ゴシック"/>
        <family val="3"/>
        <charset val="128"/>
        <scheme val="minor"/>
      </rPr>
      <t>　介護・・・・・・・・・・・・・・・・・・・・・・・・・・</t>
    </r>
    <phoneticPr fontId="5"/>
  </si>
  <si>
    <r>
      <t>　　</t>
    </r>
    <r>
      <rPr>
        <sz val="16"/>
        <color rgb="FFFF0000"/>
        <rFont val="游ゴシック"/>
        <family val="3"/>
        <charset val="128"/>
        <scheme val="minor"/>
      </rPr>
      <t>28</t>
    </r>
    <r>
      <rPr>
        <sz val="16"/>
        <color theme="1"/>
        <rFont val="游ゴシック"/>
        <family val="3"/>
        <charset val="128"/>
        <scheme val="minor"/>
      </rPr>
      <t>　入院期間中の取扱い・・・・・・・・・・・・・・・・・・・</t>
    </r>
    <phoneticPr fontId="5"/>
  </si>
  <si>
    <r>
      <t>　　</t>
    </r>
    <r>
      <rPr>
        <sz val="16"/>
        <color rgb="FFFF0000"/>
        <rFont val="游ゴシック"/>
        <family val="3"/>
        <charset val="128"/>
        <scheme val="minor"/>
      </rPr>
      <t>30</t>
    </r>
    <r>
      <rPr>
        <sz val="16"/>
        <color theme="1"/>
        <rFont val="游ゴシック"/>
        <family val="3"/>
        <charset val="128"/>
        <scheme val="minor"/>
      </rPr>
      <t>　管理者による管理・・・・・・・・・・・・・・・・・・・・</t>
    </r>
    <phoneticPr fontId="5"/>
  </si>
  <si>
    <r>
      <t>　　</t>
    </r>
    <r>
      <rPr>
        <sz val="16"/>
        <color rgb="FFFF0000"/>
        <rFont val="游ゴシック"/>
        <family val="3"/>
        <charset val="128"/>
        <scheme val="minor"/>
      </rPr>
      <t>33</t>
    </r>
    <r>
      <rPr>
        <sz val="16"/>
        <rFont val="游ゴシック"/>
        <family val="3"/>
        <charset val="128"/>
        <scheme val="minor"/>
      </rPr>
      <t>　運営規程・・・・・・・・・・・・・・・・・・・・・・・・</t>
    </r>
    <rPh sb="7" eb="9">
      <t>キテイ</t>
    </rPh>
    <phoneticPr fontId="5"/>
  </si>
  <si>
    <r>
      <t>　　</t>
    </r>
    <r>
      <rPr>
        <sz val="16"/>
        <color rgb="FFFF0000"/>
        <rFont val="游ゴシック"/>
        <family val="3"/>
        <charset val="128"/>
        <scheme val="minor"/>
      </rPr>
      <t>35</t>
    </r>
    <r>
      <rPr>
        <sz val="16"/>
        <color theme="1"/>
        <rFont val="游ゴシック"/>
        <family val="3"/>
        <charset val="128"/>
        <scheme val="minor"/>
      </rPr>
      <t>　勤務体制の確保等・・・・・・・・・・・・・・・・・・・・</t>
    </r>
    <phoneticPr fontId="5"/>
  </si>
  <si>
    <r>
      <t>　　</t>
    </r>
    <r>
      <rPr>
        <sz val="16"/>
        <color rgb="FFFF0000"/>
        <rFont val="游ゴシック"/>
        <family val="3"/>
        <charset val="128"/>
        <scheme val="minor"/>
      </rPr>
      <t>36</t>
    </r>
    <r>
      <rPr>
        <sz val="16"/>
        <color theme="1"/>
        <rFont val="游ゴシック"/>
        <family val="3"/>
        <charset val="128"/>
        <scheme val="minor"/>
      </rPr>
      <t>　定員の順守・・・・・・・・・・・・・・・・・・・・・・・</t>
    </r>
    <phoneticPr fontId="5"/>
  </si>
  <si>
    <r>
      <t>　　</t>
    </r>
    <r>
      <rPr>
        <sz val="16"/>
        <color rgb="FFFF0000"/>
        <rFont val="游ゴシック"/>
        <family val="3"/>
        <charset val="128"/>
        <scheme val="minor"/>
      </rPr>
      <t>38</t>
    </r>
    <r>
      <rPr>
        <sz val="16"/>
        <color theme="1"/>
        <rFont val="游ゴシック"/>
        <family val="3"/>
        <charset val="128"/>
        <scheme val="minor"/>
      </rPr>
      <t>　衛生管理等・・・・・・・・・・・・・・・・・・・・・・・</t>
    </r>
    <phoneticPr fontId="5"/>
  </si>
  <si>
    <r>
      <t>　　</t>
    </r>
    <r>
      <rPr>
        <sz val="16"/>
        <color rgb="FFFF0000"/>
        <rFont val="游ゴシック"/>
        <family val="3"/>
        <charset val="128"/>
        <scheme val="minor"/>
      </rPr>
      <t>41</t>
    </r>
    <r>
      <rPr>
        <sz val="16"/>
        <color theme="1"/>
        <rFont val="游ゴシック"/>
        <family val="3"/>
        <charset val="128"/>
        <scheme val="minor"/>
      </rPr>
      <t>　秘密保持等・・・・・・・・・・・・・・・・・・・・・・・</t>
    </r>
    <phoneticPr fontId="5"/>
  </si>
  <si>
    <r>
      <t>　　</t>
    </r>
    <r>
      <rPr>
        <sz val="16"/>
        <color rgb="FFFF0000"/>
        <rFont val="游ゴシック"/>
        <family val="3"/>
        <charset val="128"/>
        <scheme val="minor"/>
      </rPr>
      <t>42</t>
    </r>
    <r>
      <rPr>
        <sz val="16"/>
        <color theme="1"/>
        <rFont val="游ゴシック"/>
        <family val="3"/>
        <charset val="128"/>
        <scheme val="minor"/>
      </rPr>
      <t>　広告・・・・・・・・・・・・・・・・・・・・・・・・・・</t>
    </r>
    <phoneticPr fontId="5"/>
  </si>
  <si>
    <r>
      <t>　　</t>
    </r>
    <r>
      <rPr>
        <sz val="16"/>
        <color rgb="FFFF0000"/>
        <rFont val="游ゴシック"/>
        <family val="3"/>
        <charset val="128"/>
        <scheme val="minor"/>
      </rPr>
      <t>44</t>
    </r>
    <r>
      <rPr>
        <sz val="16"/>
        <color theme="1"/>
        <rFont val="游ゴシック"/>
        <family val="3"/>
        <charset val="128"/>
        <scheme val="minor"/>
      </rPr>
      <t>　苦情処理・・・・・・・・・・・・・・・・・・・・・・・・</t>
    </r>
    <phoneticPr fontId="5"/>
  </si>
  <si>
    <r>
      <t>　　</t>
    </r>
    <r>
      <rPr>
        <sz val="16"/>
        <color rgb="FFFF0000"/>
        <rFont val="游ゴシック"/>
        <family val="3"/>
        <charset val="128"/>
        <scheme val="minor"/>
      </rPr>
      <t>46</t>
    </r>
    <r>
      <rPr>
        <sz val="16"/>
        <color theme="1"/>
        <rFont val="游ゴシック"/>
        <family val="3"/>
        <charset val="128"/>
        <scheme val="minor"/>
      </rPr>
      <t>　事故発生の防止及び発生時の対応・・・・・・・・・・・・・</t>
    </r>
    <phoneticPr fontId="5"/>
  </si>
  <si>
    <t xml:space="preserve">　入所者の人権の擁護、虐待の防止等のため、必要な体制の整備を行うとともに、その従業者に対し、研修を実施する等の措置を講じていますか。
</t>
    <phoneticPr fontId="5"/>
  </si>
  <si>
    <r>
      <t>平12老企43
 第2の</t>
    </r>
    <r>
      <rPr>
        <sz val="9"/>
        <color rgb="FFFF0000"/>
        <rFont val="游ゴシック Medium"/>
        <family val="3"/>
        <charset val="128"/>
      </rPr>
      <t>7</t>
    </r>
    <r>
      <rPr>
        <sz val="9"/>
        <color theme="1"/>
        <rFont val="游ゴシック Medium"/>
        <family val="3"/>
        <charset val="128"/>
      </rPr>
      <t>の(1)</t>
    </r>
    <phoneticPr fontId="5"/>
  </si>
  <si>
    <r>
      <t>平12老企43 第2の</t>
    </r>
    <r>
      <rPr>
        <sz val="9"/>
        <color rgb="FFFF0000"/>
        <rFont val="游ゴシック Medium"/>
        <family val="3"/>
        <charset val="128"/>
      </rPr>
      <t>7</t>
    </r>
    <phoneticPr fontId="5"/>
  </si>
  <si>
    <r>
      <t>平12老企43
第2の</t>
    </r>
    <r>
      <rPr>
        <sz val="9"/>
        <color rgb="FFFF0000"/>
        <rFont val="游ゴシック Medium"/>
        <family val="3"/>
        <charset val="128"/>
      </rPr>
      <t>7</t>
    </r>
    <r>
      <rPr>
        <sz val="9"/>
        <color theme="1"/>
        <rFont val="游ゴシック Medium"/>
        <family val="3"/>
        <charset val="128"/>
      </rPr>
      <t>の(2)</t>
    </r>
    <phoneticPr fontId="5"/>
  </si>
  <si>
    <r>
      <t>平12老企43
第2の</t>
    </r>
    <r>
      <rPr>
        <sz val="9"/>
        <color rgb="FFFF0000"/>
        <rFont val="游ゴシック Medium"/>
        <family val="3"/>
        <charset val="128"/>
      </rPr>
      <t>7</t>
    </r>
    <r>
      <rPr>
        <sz val="9"/>
        <color theme="1"/>
        <rFont val="游ゴシック Medium"/>
        <family val="3"/>
        <charset val="128"/>
      </rPr>
      <t>の(3)</t>
    </r>
    <phoneticPr fontId="5"/>
  </si>
  <si>
    <r>
      <t>　「常勤」とは、当該指定施設における勤務時間が、当該施設において定められている常勤の従業者が勤務すべき時間数（１週間に勤務すべき時間数が３２時間を下回る場合は３２時間を基本とする。）に達していることをいいます。
　ただし、母性健康管理措置又は育児</t>
    </r>
    <r>
      <rPr>
        <sz val="16"/>
        <color rgb="FFFF0000"/>
        <rFont val="游ゴシック Medium"/>
        <family val="3"/>
        <charset val="128"/>
      </rPr>
      <t xml:space="preserve"> 、</t>
    </r>
    <r>
      <rPr>
        <sz val="16"/>
        <color theme="1"/>
        <rFont val="游ゴシック Medium"/>
        <family val="3"/>
        <charset val="128"/>
      </rPr>
      <t>介護</t>
    </r>
    <r>
      <rPr>
        <sz val="16"/>
        <color rgb="FFFF0000"/>
        <rFont val="游ゴシック Medium"/>
        <family val="3"/>
        <charset val="128"/>
      </rPr>
      <t>及び治療</t>
    </r>
    <r>
      <rPr>
        <sz val="16"/>
        <color theme="1"/>
        <rFont val="游ゴシック Medium"/>
        <family val="3"/>
        <charset val="128"/>
      </rPr>
      <t>のための所定労働時間の短縮等の措置が講じられた者については、利用者の処遇に支障がない体制が整っている場合は、例外的に常勤の従業員が勤務すべき時間数を30時間として取り扱うことが可能です。</t>
    </r>
    <phoneticPr fontId="5"/>
  </si>
  <si>
    <r>
      <t>　当該施設に併設される事業所</t>
    </r>
    <r>
      <rPr>
        <sz val="16"/>
        <color rgb="FFFF0000"/>
        <rFont val="游ゴシック Medium"/>
        <family val="3"/>
        <charset val="128"/>
      </rPr>
      <t>（同一敷地内に所在する又 は道路を隔てて隣接する事業所をいう。ただし、管理上支障がない場合は、その他の事業所を含む。）</t>
    </r>
    <r>
      <rPr>
        <sz val="16"/>
        <color theme="1"/>
        <rFont val="游ゴシック Medium"/>
        <family val="3"/>
        <charset val="128"/>
      </rPr>
      <t>の職務であって、当該施設の職務と</t>
    </r>
    <r>
      <rPr>
        <u/>
        <sz val="16"/>
        <color theme="1"/>
        <rFont val="游ゴシック Medium"/>
        <family val="3"/>
        <charset val="128"/>
      </rPr>
      <t>同時並行的に行われることが差し支えないと考えられるもの</t>
    </r>
    <r>
      <rPr>
        <sz val="16"/>
        <color theme="1"/>
        <rFont val="游ゴシック Medium"/>
        <family val="3"/>
        <charset val="128"/>
      </rPr>
      <t>については、それぞれに係る勤務時間の合計が常勤の従業者が勤務すべき時間数に達していれば、常勤の要件を満たすものとして扱われます。
　例えば、指定施設に指定通所介護事業所が併設されている場合、指定介護老人福祉施設の管理者と指定通所介護事業所の管理者を兼務している者は、その勤務時間の合計が所定の時間数に達していれば、常勤要件を満たすこととなります。</t>
    </r>
    <phoneticPr fontId="5"/>
  </si>
  <si>
    <r>
      <t>平12老企43
第2の</t>
    </r>
    <r>
      <rPr>
        <sz val="9"/>
        <color rgb="FFFF0000"/>
        <rFont val="游ゴシック Medium"/>
        <family val="3"/>
        <charset val="128"/>
      </rPr>
      <t>7の</t>
    </r>
    <r>
      <rPr>
        <sz val="9"/>
        <color theme="1"/>
        <rFont val="游ゴシック Medium"/>
        <family val="3"/>
        <charset val="128"/>
      </rPr>
      <t>(3)</t>
    </r>
    <phoneticPr fontId="5"/>
  </si>
  <si>
    <r>
      <t>平12老企43
第2の</t>
    </r>
    <r>
      <rPr>
        <sz val="9"/>
        <color rgb="FFFF0000"/>
        <rFont val="游ゴシック Medium"/>
        <family val="3"/>
        <charset val="128"/>
      </rPr>
      <t>7の</t>
    </r>
    <r>
      <rPr>
        <sz val="9"/>
        <color theme="1"/>
        <rFont val="游ゴシック Medium"/>
        <family val="3"/>
        <charset val="128"/>
      </rPr>
      <t>(4)</t>
    </r>
    <phoneticPr fontId="5"/>
  </si>
  <si>
    <r>
      <t>～前　提～
職員（常勤・非常勤ともに）の常勤換算数は「１．０」が上限となります。
残業時間等を常勤換算として計上することは認められません。
参照：平成１２年３月１７日　老企第４３号　第２－</t>
    </r>
    <r>
      <rPr>
        <sz val="16"/>
        <color rgb="FFFF0000"/>
        <rFont val="游ゴシック Medium"/>
        <family val="3"/>
        <charset val="128"/>
      </rPr>
      <t>７</t>
    </r>
    <r>
      <rPr>
        <sz val="16"/>
        <color theme="1"/>
        <rFont val="游ゴシック Medium"/>
        <family val="3"/>
        <charset val="128"/>
      </rPr>
      <t>－（２）</t>
    </r>
    <phoneticPr fontId="5"/>
  </si>
  <si>
    <r>
      <t>　</t>
    </r>
    <r>
      <rPr>
        <sz val="16"/>
        <color rgb="FFFF0000"/>
        <rFont val="游ゴシック Medium"/>
        <family val="3"/>
        <charset val="128"/>
      </rPr>
      <t>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ありません。</t>
    </r>
    <phoneticPr fontId="5"/>
  </si>
  <si>
    <r>
      <rPr>
        <sz val="9"/>
        <color rgb="FFFF0000"/>
        <rFont val="游ゴシック Medium"/>
        <family val="3"/>
        <charset val="128"/>
      </rPr>
      <t>H6.3.15</t>
    </r>
    <r>
      <rPr>
        <sz val="9"/>
        <color theme="1"/>
        <rFont val="游ゴシック Medium"/>
        <family val="3"/>
        <charset val="128"/>
      </rPr>
      <t>Q&amp;A
No.</t>
    </r>
    <r>
      <rPr>
        <sz val="9"/>
        <color rgb="FFFF0000"/>
        <rFont val="游ゴシック Medium"/>
        <family val="3"/>
        <charset val="128"/>
      </rPr>
      <t>178</t>
    </r>
    <phoneticPr fontId="5"/>
  </si>
  <si>
    <r>
      <t>【参考】</t>
    </r>
    <r>
      <rPr>
        <sz val="16"/>
        <color rgb="FFFF0000"/>
        <rFont val="游ゴシック Medium"/>
        <family val="3"/>
        <charset val="128"/>
      </rPr>
      <t>令和６</t>
    </r>
    <r>
      <rPr>
        <sz val="16"/>
        <color theme="1"/>
        <rFont val="游ゴシック Medium"/>
        <family val="3"/>
        <charset val="128"/>
      </rPr>
      <t>年度報酬改定Ｑ＆Ａ（Vol.1）問</t>
    </r>
    <r>
      <rPr>
        <sz val="16"/>
        <color rgb="FFFF0000"/>
        <rFont val="游ゴシック Medium"/>
        <family val="3"/>
        <charset val="128"/>
      </rPr>
      <t>１７８</t>
    </r>
    <rPh sb="4" eb="6">
      <t>レイワ</t>
    </rPh>
    <phoneticPr fontId="5"/>
  </si>
  <si>
    <r>
      <t>　身体的拘束</t>
    </r>
    <r>
      <rPr>
        <sz val="16"/>
        <color rgb="FFFF0000"/>
        <rFont val="游ゴシック Medium"/>
        <family val="3"/>
        <charset val="128"/>
      </rPr>
      <t>等</t>
    </r>
    <r>
      <rPr>
        <sz val="16"/>
        <color theme="1"/>
        <rFont val="游ゴシック Medium"/>
        <family val="3"/>
        <charset val="128"/>
      </rPr>
      <t>適正化検討委員会の開催状況等について</t>
    </r>
    <rPh sb="1" eb="4">
      <t>シンタイテキ</t>
    </rPh>
    <rPh sb="6" eb="7">
      <t>トウ</t>
    </rPh>
    <phoneticPr fontId="5"/>
  </si>
  <si>
    <r>
      <t>　身体的拘束</t>
    </r>
    <r>
      <rPr>
        <sz val="16"/>
        <color rgb="FFFF0000"/>
        <rFont val="游ゴシック Medium"/>
        <family val="3"/>
        <charset val="128"/>
      </rPr>
      <t>等</t>
    </r>
    <r>
      <rPr>
        <sz val="16"/>
        <color theme="1"/>
        <rFont val="游ゴシック Medium"/>
        <family val="3"/>
        <charset val="128"/>
      </rPr>
      <t>適正化検討委員会（テレビ電話装置等を活用して行うことができるものとする。）は、</t>
    </r>
    <r>
      <rPr>
        <u/>
        <sz val="16"/>
        <color theme="1"/>
        <rFont val="游ゴシック Medium"/>
        <family val="3"/>
        <charset val="128"/>
      </rPr>
      <t>３月に１回以上</t>
    </r>
    <r>
      <rPr>
        <sz val="16"/>
        <color theme="1"/>
        <rFont val="游ゴシック Medium"/>
        <family val="3"/>
        <charset val="128"/>
      </rPr>
      <t>開催していますか。</t>
    </r>
    <rPh sb="6" eb="7">
      <t>トウ</t>
    </rPh>
    <phoneticPr fontId="5"/>
  </si>
  <si>
    <r>
      <t>　身体的拘束</t>
    </r>
    <r>
      <rPr>
        <sz val="16"/>
        <color rgb="FFFF0000"/>
        <rFont val="游ゴシック Medium"/>
        <family val="3"/>
        <charset val="128"/>
      </rPr>
      <t>等</t>
    </r>
    <r>
      <rPr>
        <sz val="16"/>
        <color theme="1"/>
        <rFont val="游ゴシック Medium"/>
        <family val="3"/>
        <charset val="128"/>
      </rPr>
      <t>適正化検討委員会の概要等　</t>
    </r>
    <rPh sb="6" eb="7">
      <t>トウ</t>
    </rPh>
    <phoneticPr fontId="5"/>
  </si>
  <si>
    <r>
      <t>【身体的拘束</t>
    </r>
    <r>
      <rPr>
        <b/>
        <sz val="16"/>
        <color rgb="FFFF0000"/>
        <rFont val="游ゴシック Medium"/>
        <family val="3"/>
        <charset val="128"/>
      </rPr>
      <t>等</t>
    </r>
    <r>
      <rPr>
        <b/>
        <sz val="16"/>
        <color theme="1"/>
        <rFont val="游ゴシック Medium"/>
        <family val="3"/>
        <charset val="128"/>
      </rPr>
      <t>適正化検討委員会について】</t>
    </r>
    <rPh sb="6" eb="7">
      <t>トウ</t>
    </rPh>
    <phoneticPr fontId="5"/>
  </si>
  <si>
    <r>
      <t>平11厚令39
第11条 第6項 第1号
平12老企43
第4の10</t>
    </r>
    <r>
      <rPr>
        <sz val="9"/>
        <color rgb="FFFF0000"/>
        <rFont val="游ゴシック Medium"/>
        <family val="3"/>
        <charset val="128"/>
      </rPr>
      <t>の</t>
    </r>
    <r>
      <rPr>
        <sz val="9"/>
        <color theme="1"/>
        <rFont val="游ゴシック Medium"/>
        <family val="3"/>
        <charset val="128"/>
      </rPr>
      <t>(3)</t>
    </r>
    <phoneticPr fontId="5"/>
  </si>
  <si>
    <t xml:space="preserve">　なお、同一施設内での複数担当(※)の兼務や他の事業所・施設等との担当(※)の兼務については、担当者としての職務に支障がなければ差し支えありません。
　ただし、日常的に兼務先の各事業所内の業務に従事しており、入居者や施設の状況を適切に把握している者など、各担当者としての職務を遂行する上で支障がないと考えられる者を選任してください。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5"/>
  </si>
  <si>
    <r>
      <t>(c) 身体的拘束</t>
    </r>
    <r>
      <rPr>
        <sz val="16"/>
        <color rgb="FFFF0000"/>
        <rFont val="游ゴシック Medium"/>
        <family val="3"/>
        <charset val="128"/>
      </rPr>
      <t>等</t>
    </r>
    <r>
      <rPr>
        <sz val="16"/>
        <color theme="1"/>
        <rFont val="游ゴシック Medium"/>
        <family val="3"/>
        <charset val="128"/>
      </rPr>
      <t>適正化検討委員会は、運営委員会など他の委員会と独立して設置・
　運営していますか。（ただし、関係する職種、取り扱う事項等が相互に関係が深い
　と認められる他の会議体を設置している場合、これと一体的に設置・運営すること
　として差し支えありません。）</t>
    </r>
    <rPh sb="9" eb="10">
      <t>トウ</t>
    </rPh>
    <phoneticPr fontId="5"/>
  </si>
  <si>
    <r>
      <t>平12老企43
第4の10</t>
    </r>
    <r>
      <rPr>
        <sz val="9"/>
        <color rgb="FFFF0000"/>
        <rFont val="游ゴシック Medium"/>
        <family val="3"/>
        <charset val="128"/>
      </rPr>
      <t>の</t>
    </r>
    <r>
      <rPr>
        <sz val="9"/>
        <color theme="1"/>
        <rFont val="游ゴシック Medium"/>
        <family val="3"/>
        <charset val="128"/>
      </rPr>
      <t>(3)</t>
    </r>
    <phoneticPr fontId="5"/>
  </si>
  <si>
    <r>
      <t>　身体的拘束</t>
    </r>
    <r>
      <rPr>
        <sz val="16"/>
        <color rgb="FFFF0000"/>
        <rFont val="游ゴシック Medium"/>
        <family val="3"/>
        <charset val="128"/>
      </rPr>
      <t>等</t>
    </r>
    <r>
      <rPr>
        <sz val="16"/>
        <color theme="1"/>
        <rFont val="游ゴシック Medium"/>
        <family val="3"/>
        <charset val="128"/>
      </rPr>
      <t>適正化検討委員会の責任者はケア全般の責任者であることが望ましいです。また、第三者や専門家が関わることが望ましいです（具体的には、精神科専門医との連携等が考えられます）。</t>
    </r>
    <rPh sb="6" eb="7">
      <t>トウ</t>
    </rPh>
    <phoneticPr fontId="5"/>
  </si>
  <si>
    <r>
      <t>　身体的拘束</t>
    </r>
    <r>
      <rPr>
        <sz val="16"/>
        <color rgb="FFFF0000"/>
        <rFont val="游ゴシック Medium"/>
        <family val="3"/>
        <charset val="128"/>
      </rPr>
      <t>等</t>
    </r>
    <r>
      <rPr>
        <sz val="16"/>
        <color theme="1"/>
        <rFont val="游ゴシック Medium"/>
        <family val="3"/>
        <charset val="128"/>
      </rPr>
      <t>適正化検討委員会は、テレビ電話装置等（リアルタイムでの画像を介したコミュニケーションが可能な機器をいう。以下同じ。）を活用して行うことができるものとする。この際、個人情報保護委員会・ 厚生労働省「医療・介護関係事業者における個人情報の適切な取扱いのためのガイダンス」、厚生労働省「医療情報システムの安全管理に関するガイドライン」等を遵守することとされています。</t>
    </r>
    <rPh sb="6" eb="7">
      <t>トウ</t>
    </rPh>
    <phoneticPr fontId="5"/>
  </si>
  <si>
    <r>
      <t>身体的拘束</t>
    </r>
    <r>
      <rPr>
        <b/>
        <sz val="14"/>
        <color rgb="FFFF0000"/>
        <rFont val="游ゴシック Medium"/>
        <family val="3"/>
        <charset val="128"/>
      </rPr>
      <t>等</t>
    </r>
    <r>
      <rPr>
        <b/>
        <sz val="14"/>
        <color theme="1"/>
        <rFont val="游ゴシック Medium"/>
        <family val="3"/>
        <charset val="128"/>
      </rPr>
      <t>適正化検討委員会では、具体的には次のような取り組みを想定しています。</t>
    </r>
    <rPh sb="5" eb="6">
      <t>トウ</t>
    </rPh>
    <phoneticPr fontId="5"/>
  </si>
  <si>
    <r>
      <t>　身体的拘束</t>
    </r>
    <r>
      <rPr>
        <sz val="14"/>
        <color rgb="FFFF0000"/>
        <rFont val="游ゴシック Medium"/>
        <family val="3"/>
        <charset val="128"/>
      </rPr>
      <t>等</t>
    </r>
    <r>
      <rPr>
        <sz val="14"/>
        <color theme="1"/>
        <rFont val="游ゴシック Medium"/>
        <family val="3"/>
        <charset val="128"/>
      </rPr>
      <t>適正化検討委員会において、②により報告された事例を集計し、分析すること。</t>
    </r>
    <rPh sb="6" eb="7">
      <t>トウ</t>
    </rPh>
    <phoneticPr fontId="5"/>
  </si>
  <si>
    <r>
      <t>平11厚令39
第11条 第6項 第2号
平12老企43
第4の10</t>
    </r>
    <r>
      <rPr>
        <sz val="9"/>
        <color rgb="FFFF0000"/>
        <rFont val="游ゴシック Medium"/>
        <family val="3"/>
        <charset val="128"/>
      </rPr>
      <t>の</t>
    </r>
    <r>
      <rPr>
        <sz val="9"/>
        <color theme="1"/>
        <rFont val="游ゴシック Medium"/>
        <family val="3"/>
        <charset val="128"/>
      </rPr>
      <t>(4)</t>
    </r>
    <phoneticPr fontId="5"/>
  </si>
  <si>
    <r>
      <t>　身体的拘束</t>
    </r>
    <r>
      <rPr>
        <sz val="14"/>
        <color rgb="FFFF0000"/>
        <rFont val="游ゴシック Medium"/>
        <family val="3"/>
        <charset val="128"/>
      </rPr>
      <t>等</t>
    </r>
    <r>
      <rPr>
        <sz val="14"/>
        <color theme="1"/>
        <rFont val="游ゴシック Medium"/>
        <family val="3"/>
        <charset val="128"/>
      </rPr>
      <t>適正化検討委員会その他施設内の組織に関する事項</t>
    </r>
    <rPh sb="6" eb="7">
      <t>トウ</t>
    </rPh>
    <phoneticPr fontId="5"/>
  </si>
  <si>
    <r>
      <t>平11厚令39
第11条 第6項 第3号
平12老企43
第4の10</t>
    </r>
    <r>
      <rPr>
        <sz val="9"/>
        <color rgb="FFFF0000"/>
        <rFont val="游ゴシック Medium"/>
        <family val="3"/>
        <charset val="128"/>
      </rPr>
      <t>の</t>
    </r>
    <r>
      <rPr>
        <sz val="9"/>
        <color theme="1"/>
        <rFont val="游ゴシック Medium"/>
        <family val="3"/>
        <charset val="128"/>
      </rPr>
      <t>(5)</t>
    </r>
    <phoneticPr fontId="5"/>
  </si>
  <si>
    <r>
      <t>　</t>
    </r>
    <r>
      <rPr>
        <sz val="16"/>
        <color rgb="FFFF0000"/>
        <rFont val="游ゴシック Medium"/>
        <family val="3"/>
        <charset val="128"/>
      </rPr>
      <t>なお、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t>
    </r>
    <phoneticPr fontId="5"/>
  </si>
  <si>
    <t>15 生産性
　 の向上</t>
    <rPh sb="3" eb="6">
      <t>セイサンセイ</t>
    </rPh>
    <rPh sb="10" eb="12">
      <t>コウジョウ</t>
    </rPh>
    <phoneticPr fontId="5"/>
  </si>
  <si>
    <t>　本委員会は、定期的に開催することが必要ですが、開催する頻度については、本委員会の開催が形骸化することがないよう留意した上で、各事業所の状況を踏まえ、適切な開催頻度を決めることが望ましい。</t>
    <phoneticPr fontId="5"/>
  </si>
  <si>
    <t>　本委員会の開催に当たっては、厚生労働省老健局高齢者支援課「介護サービス事業における生産性向上に資するガイドライン」等を参考に取組を進めることが望ましい。</t>
    <phoneticPr fontId="5"/>
  </si>
  <si>
    <t>　事務負担軽減の観点等から、本委員会は、他に事業運営に関する会議（事故発生の防止のための委員会等）を開催している場合、これと一体的に設置・運営することとして差し支えありません。本委員会は事業所毎に実施が求められるものですが、他のサービス事業者との連携等により行うことも差し支えありません。</t>
    <phoneticPr fontId="5"/>
  </si>
  <si>
    <t>　委員会の名称について、法令では「利用者の安全並びに介護サービスの質の確保及び職員の負担軽減に資する方策を検討するための委員会」と規定されたところです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ありません。</t>
    <phoneticPr fontId="5"/>
  </si>
  <si>
    <r>
      <rPr>
        <sz val="14"/>
        <color rgb="FFFF0000"/>
        <rFont val="游ゴシック Medium"/>
        <family val="3"/>
        <charset val="128"/>
      </rPr>
      <t>16</t>
    </r>
    <r>
      <rPr>
        <sz val="14"/>
        <color theme="1"/>
        <rFont val="游ゴシック Medium"/>
        <family val="3"/>
        <charset val="128"/>
      </rPr>
      <t xml:space="preserve"> サービ
 　ス評価</t>
    </r>
    <phoneticPr fontId="5"/>
  </si>
  <si>
    <r>
      <rPr>
        <sz val="14"/>
        <color rgb="FFFF0000"/>
        <rFont val="游ゴシック Medium"/>
        <family val="3"/>
        <charset val="128"/>
      </rPr>
      <t>17</t>
    </r>
    <r>
      <rPr>
        <sz val="14"/>
        <color theme="1"/>
        <rFont val="游ゴシック Medium"/>
        <family val="3"/>
        <charset val="128"/>
      </rPr>
      <t xml:space="preserve"> 施設
　サービス
　計画の
　作成</t>
    </r>
    <phoneticPr fontId="5"/>
  </si>
  <si>
    <r>
      <rPr>
        <sz val="14"/>
        <color rgb="FFFF0000"/>
        <rFont val="游ゴシック Medium"/>
        <family val="3"/>
        <charset val="128"/>
      </rPr>
      <t>18</t>
    </r>
    <r>
      <rPr>
        <sz val="14"/>
        <color theme="1"/>
        <rFont val="游ゴシック Medium"/>
        <family val="3"/>
        <charset val="128"/>
      </rPr>
      <t xml:space="preserve"> 介 護</t>
    </r>
    <phoneticPr fontId="5"/>
  </si>
  <si>
    <r>
      <t>「常時１人以上の常勤の介護職員を介護に従事させる」とは、夜間を含めて適切な介護を提供できるように介護職員の勤務体制を定めておくものです。
　（「８ 勤務体制の確保</t>
    </r>
    <r>
      <rPr>
        <sz val="16"/>
        <color rgb="FFFF0000"/>
        <rFont val="游ゴシック Medium"/>
        <family val="3"/>
        <charset val="128"/>
      </rPr>
      <t>等</t>
    </r>
    <r>
      <rPr>
        <sz val="16"/>
        <rFont val="游ゴシック Medium"/>
        <family val="3"/>
        <charset val="128"/>
      </rPr>
      <t>(P</t>
    </r>
    <r>
      <rPr>
        <sz val="16"/>
        <color rgb="FFFF0000"/>
        <rFont val="游ゴシック Medium"/>
        <family val="3"/>
        <charset val="128"/>
      </rPr>
      <t>19</t>
    </r>
    <r>
      <rPr>
        <sz val="16"/>
        <rFont val="游ゴシック Medium"/>
        <family val="3"/>
        <charset val="128"/>
      </rPr>
      <t>)」</t>
    </r>
    <r>
      <rPr>
        <sz val="16"/>
        <color theme="1"/>
        <rFont val="游ゴシック Medium"/>
        <family val="3"/>
        <charset val="128"/>
      </rPr>
      <t>参照）
　 ２以上の介護職員の勤務体制を組む場合は、それぞれの勤務体制において常時１人以上の常勤の介護職員の配置を行わなければならないことを規定したものです。
　 なお、介護サービスの提供に当たっては、提供内容に応じて、職員体制を適切に組むものとされています。</t>
    </r>
    <rPh sb="81" eb="82">
      <t>トウ</t>
    </rPh>
    <phoneticPr fontId="5"/>
  </si>
  <si>
    <r>
      <rPr>
        <sz val="14"/>
        <color rgb="FFFF0000"/>
        <rFont val="游ゴシック Medium"/>
        <family val="3"/>
        <charset val="128"/>
      </rPr>
      <t>19</t>
    </r>
    <r>
      <rPr>
        <sz val="14"/>
        <color theme="1"/>
        <rFont val="游ゴシック Medium"/>
        <family val="3"/>
        <charset val="128"/>
      </rPr>
      <t xml:space="preserve"> 介護職員等による喀痰吸引等について</t>
    </r>
    <phoneticPr fontId="5"/>
  </si>
  <si>
    <r>
      <rPr>
        <sz val="14"/>
        <color rgb="FFFF0000"/>
        <rFont val="游ゴシック Medium"/>
        <family val="3"/>
        <charset val="128"/>
      </rPr>
      <t>20</t>
    </r>
    <r>
      <rPr>
        <sz val="14"/>
        <color theme="1"/>
        <rFont val="游ゴシック Medium"/>
        <family val="3"/>
        <charset val="128"/>
      </rPr>
      <t xml:space="preserve"> 食 事</t>
    </r>
    <phoneticPr fontId="5"/>
  </si>
  <si>
    <r>
      <rPr>
        <sz val="14"/>
        <color rgb="FFFF0000"/>
        <rFont val="游ゴシック Medium"/>
        <family val="3"/>
        <charset val="128"/>
      </rPr>
      <t>21</t>
    </r>
    <r>
      <rPr>
        <sz val="14"/>
        <color theme="1"/>
        <rFont val="游ゴシック Medium"/>
        <family val="3"/>
        <charset val="128"/>
      </rPr>
      <t xml:space="preserve"> 相談及
　 び援助</t>
    </r>
    <rPh sb="5" eb="6">
      <t>オヨ</t>
    </rPh>
    <phoneticPr fontId="5"/>
  </si>
  <si>
    <r>
      <rPr>
        <sz val="14"/>
        <color rgb="FFFF0000"/>
        <rFont val="游ゴシック Medium"/>
        <family val="3"/>
        <charset val="128"/>
      </rPr>
      <t>22</t>
    </r>
    <r>
      <rPr>
        <sz val="14"/>
        <color theme="1"/>
        <rFont val="游ゴシック Medium"/>
        <family val="3"/>
        <charset val="128"/>
      </rPr>
      <t xml:space="preserve"> 社会生
　 活上の
　 便宜の
　 提供等</t>
    </r>
    <phoneticPr fontId="5"/>
  </si>
  <si>
    <r>
      <rPr>
        <sz val="14"/>
        <color rgb="FFFF0000"/>
        <rFont val="游ゴシック Medium"/>
        <family val="3"/>
        <charset val="128"/>
      </rPr>
      <t>23</t>
    </r>
    <r>
      <rPr>
        <sz val="14"/>
        <color theme="1"/>
        <rFont val="游ゴシック Medium"/>
        <family val="3"/>
        <charset val="128"/>
      </rPr>
      <t xml:space="preserve"> 入居者
　 預り金
　 等の取
　 扱い</t>
    </r>
    <phoneticPr fontId="5"/>
  </si>
  <si>
    <r>
      <rPr>
        <sz val="14"/>
        <color rgb="FFFF0000"/>
        <rFont val="游ゴシック Medium"/>
        <family val="3"/>
        <charset val="128"/>
      </rPr>
      <t>24</t>
    </r>
    <r>
      <rPr>
        <sz val="14"/>
        <color theme="1"/>
        <rFont val="游ゴシック Medium"/>
        <family val="3"/>
        <charset val="128"/>
      </rPr>
      <t xml:space="preserve"> 機能
　 訓練</t>
    </r>
    <rPh sb="8" eb="10">
      <t>クンレン</t>
    </rPh>
    <phoneticPr fontId="5"/>
  </si>
  <si>
    <r>
      <rPr>
        <sz val="14"/>
        <color rgb="FFFF0000"/>
        <rFont val="游ゴシック Medium"/>
        <family val="3"/>
        <charset val="128"/>
      </rPr>
      <t>25</t>
    </r>
    <r>
      <rPr>
        <sz val="14"/>
        <color theme="1"/>
        <rFont val="游ゴシック Medium"/>
        <family val="3"/>
        <charset val="128"/>
      </rPr>
      <t xml:space="preserve"> 栄養
　 管理</t>
    </r>
    <phoneticPr fontId="5"/>
  </si>
  <si>
    <t>　(1)の入所者に対する栄養管理については、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ができます。
　 栄養管理については、以下の手順により行うこととされています。</t>
    <phoneticPr fontId="5"/>
  </si>
  <si>
    <r>
      <t>　栄養ケア・マネジメントの実務等については、</t>
    </r>
    <r>
      <rPr>
        <sz val="16"/>
        <color rgb="FFFF0000"/>
        <rFont val="游ゴシック Medium"/>
        <family val="3"/>
        <charset val="128"/>
      </rPr>
      <t>別途通知（「リハビリテーション・個別機能訓練、栄養、口腔の実施及び一体的取組について」）（令和6年３月15 日老高発0315 第２号、老認発0315 第２号、老老発0315 第２号）</t>
    </r>
    <r>
      <rPr>
        <sz val="16"/>
        <color theme="1"/>
        <rFont val="游ゴシック Medium"/>
        <family val="3"/>
        <charset val="128"/>
      </rPr>
      <t>において示されているので、参考としてください。</t>
    </r>
    <rPh sb="90" eb="91">
      <t>ニン</t>
    </rPh>
    <phoneticPr fontId="5"/>
  </si>
  <si>
    <r>
      <rPr>
        <sz val="14"/>
        <color rgb="FFFF0000"/>
        <rFont val="游ゴシック Medium"/>
        <family val="3"/>
        <charset val="128"/>
      </rPr>
      <t>26</t>
    </r>
    <r>
      <rPr>
        <sz val="14"/>
        <color theme="1"/>
        <rFont val="游ゴシック Medium"/>
        <family val="3"/>
        <charset val="128"/>
      </rPr>
      <t xml:space="preserve"> 口腔衛
　 生の管
　 理</t>
    </r>
    <phoneticPr fontId="5"/>
  </si>
  <si>
    <t>　(1)は、指定施設の入所者に対する口腔衛生の管理について、入所者の口腔の健康状態に応じて、以下の手順により計画的に行うべきことを定めたものです。</t>
    <phoneticPr fontId="5"/>
  </si>
  <si>
    <r>
      <t>　</t>
    </r>
    <r>
      <rPr>
        <sz val="16"/>
        <color rgb="FFFF0000"/>
        <rFont val="游ゴシック Medium"/>
        <family val="3"/>
        <charset val="128"/>
      </rPr>
      <t>別途通知（「リハビリテーション・個別機能訓練、栄養、口腔の実施及び一体的取組について」）（令和6年３月15 日老高発0315 第２号、老認発0315 第２号、老老発0315 第２号）を参考としてください。</t>
    </r>
    <rPh sb="69" eb="70">
      <t>ニン</t>
    </rPh>
    <phoneticPr fontId="5"/>
  </si>
  <si>
    <r>
      <t>　当該施設において、歯科医師又は歯科医師の指示を受けた歯科衛生士</t>
    </r>
    <r>
      <rPr>
        <sz val="16"/>
        <color rgb="FFFF0000"/>
        <rFont val="游ゴシック Medium"/>
        <family val="3"/>
        <charset val="128"/>
      </rPr>
      <t>（以下「歯科医師等」という。）</t>
    </r>
    <r>
      <rPr>
        <sz val="16"/>
        <color theme="1"/>
        <rFont val="游ゴシック Medium"/>
        <family val="3"/>
        <charset val="128"/>
      </rPr>
      <t>が、当該施設の介護職員に対する口腔衛生の管理に係る技術的助言及び指導を年２回以上行っていますか。</t>
    </r>
    <phoneticPr fontId="5"/>
  </si>
  <si>
    <r>
      <t>平12老企43
第4の18</t>
    </r>
    <r>
      <rPr>
        <sz val="9"/>
        <color rgb="FFFF0000"/>
        <rFont val="游ゴシック Medium"/>
        <family val="3"/>
        <charset val="128"/>
      </rPr>
      <t>の</t>
    </r>
    <r>
      <rPr>
        <sz val="9"/>
        <rFont val="游ゴシック Medium"/>
        <family val="3"/>
        <charset val="128"/>
      </rPr>
      <t xml:space="preserve">(1)
</t>
    </r>
    <phoneticPr fontId="5"/>
  </si>
  <si>
    <r>
      <t>　</t>
    </r>
    <r>
      <rPr>
        <sz val="16"/>
        <color rgb="FFFF0000"/>
        <rFont val="游ゴシック Medium"/>
        <family val="3"/>
        <charset val="128"/>
      </rPr>
      <t>当該施設の従業者又は歯科医師等が入所者毎に施設入所時及び月に１回程度の口腔の健康状態の評価を実施していますか。</t>
    </r>
    <phoneticPr fontId="5"/>
  </si>
  <si>
    <r>
      <t>　</t>
    </r>
    <r>
      <rPr>
        <sz val="16"/>
        <color rgb="FFFF0000"/>
        <rFont val="游ゴシック Medium"/>
        <family val="3"/>
        <charset val="128"/>
      </rPr>
      <t>また、当該施設と計画に関する技術的助言若しくは指導又は口腔の健康状態の評価を行う歯科医師等について、実施事項等を文書で取り決めていますか。</t>
    </r>
    <phoneticPr fontId="5"/>
  </si>
  <si>
    <r>
      <rPr>
        <sz val="14"/>
        <color rgb="FFFF0000"/>
        <rFont val="游ゴシック Medium"/>
        <family val="3"/>
        <charset val="128"/>
      </rPr>
      <t>27</t>
    </r>
    <r>
      <rPr>
        <sz val="14"/>
        <color theme="1"/>
        <rFont val="游ゴシック Medium"/>
        <family val="3"/>
        <charset val="128"/>
      </rPr>
      <t xml:space="preserve"> 健康
　 管理</t>
    </r>
    <phoneticPr fontId="5"/>
  </si>
  <si>
    <r>
      <rPr>
        <sz val="14"/>
        <color rgb="FFFF0000"/>
        <rFont val="游ゴシック Medium"/>
        <family val="3"/>
        <charset val="128"/>
      </rPr>
      <t>28</t>
    </r>
    <r>
      <rPr>
        <sz val="14"/>
        <color theme="1"/>
        <rFont val="游ゴシック Medium"/>
        <family val="3"/>
        <charset val="128"/>
      </rPr>
      <t xml:space="preserve"> 入院
　 期間中
　 の取扱
　 い</t>
    </r>
    <phoneticPr fontId="5"/>
  </si>
  <si>
    <r>
      <rPr>
        <sz val="14"/>
        <color rgb="FFFF0000"/>
        <rFont val="游ゴシック Medium"/>
        <family val="3"/>
        <charset val="128"/>
      </rPr>
      <t xml:space="preserve">29 </t>
    </r>
    <r>
      <rPr>
        <sz val="14"/>
        <color theme="1"/>
        <rFont val="游ゴシック Medium"/>
        <family val="3"/>
        <charset val="128"/>
      </rPr>
      <t>入所者
　 に関す
　 る市町
　 村への
　 通知</t>
    </r>
    <phoneticPr fontId="5"/>
  </si>
  <si>
    <r>
      <rPr>
        <sz val="14"/>
        <color rgb="FFFF0000"/>
        <rFont val="游ゴシック Medium"/>
        <family val="3"/>
        <charset val="128"/>
      </rPr>
      <t>30</t>
    </r>
    <r>
      <rPr>
        <sz val="14"/>
        <color theme="1"/>
        <rFont val="游ゴシック Medium"/>
        <family val="3"/>
        <charset val="128"/>
      </rPr>
      <t xml:space="preserve"> 管理者
　 による
　 管理</t>
    </r>
    <phoneticPr fontId="5"/>
  </si>
  <si>
    <r>
      <rPr>
        <sz val="16"/>
        <rFont val="游ゴシック Medium"/>
        <family val="3"/>
        <charset val="128"/>
      </rPr>
      <t>　ただし、</t>
    </r>
    <r>
      <rPr>
        <sz val="16"/>
        <color rgb="FFFF0000"/>
        <rFont val="游ゴシック Medium"/>
        <family val="3"/>
        <charset val="128"/>
      </rPr>
      <t>以下の場合であって、</t>
    </r>
    <r>
      <rPr>
        <sz val="16"/>
        <rFont val="游ゴシック Medium"/>
        <family val="3"/>
        <charset val="128"/>
      </rPr>
      <t>当該指定</t>
    </r>
    <r>
      <rPr>
        <sz val="16"/>
        <color rgb="FFFF0000"/>
        <rFont val="游ゴシック Medium"/>
        <family val="3"/>
        <charset val="128"/>
      </rPr>
      <t>介護老人福祉</t>
    </r>
    <r>
      <rPr>
        <sz val="16"/>
        <rFont val="游ゴシック Medium"/>
        <family val="3"/>
        <charset val="128"/>
      </rPr>
      <t>施設の管理</t>
    </r>
    <r>
      <rPr>
        <sz val="16"/>
        <color rgb="FFFF0000"/>
        <rFont val="游ゴシック Medium"/>
        <family val="3"/>
        <charset val="128"/>
      </rPr>
      <t>業務に</t>
    </r>
    <r>
      <rPr>
        <sz val="16"/>
        <rFont val="游ゴシック Medium"/>
        <family val="3"/>
        <charset val="128"/>
      </rPr>
      <t>支障がない</t>
    </r>
    <r>
      <rPr>
        <sz val="16"/>
        <color rgb="FFFF0000"/>
        <rFont val="游ゴシック Medium"/>
        <family val="3"/>
        <charset val="128"/>
      </rPr>
      <t>とき</t>
    </r>
    <r>
      <rPr>
        <sz val="16"/>
        <rFont val="游ゴシック Medium"/>
        <family val="3"/>
        <charset val="128"/>
      </rPr>
      <t>は、</t>
    </r>
    <r>
      <rPr>
        <sz val="16"/>
        <color rgb="FFFF0000"/>
        <rFont val="游ゴシック Medium"/>
        <family val="3"/>
        <charset val="128"/>
      </rPr>
      <t>他の職務を兼ねることができます。</t>
    </r>
    <phoneticPr fontId="5"/>
  </si>
  <si>
    <t>　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t>
    <phoneticPr fontId="5"/>
  </si>
  <si>
    <t>　この場合の他の事業所、施設等の事業の内容は問いませんが、例えば、管理すべき事業所数が過剰であると個別に判断される場合や、事故発生時等の緊急時において管理者自身が速やかに当該指定介護老人福祉施設に駆け付けることができない体制となっている場合などは、一般的には管理業務に支障があると考えられます。</t>
    <phoneticPr fontId="5"/>
  </si>
  <si>
    <r>
      <t>　当該指定介護老人福祉施設がサテライト型居住施設の本体施設である場合であって、</t>
    </r>
    <r>
      <rPr>
        <sz val="16"/>
        <rFont val="游ゴシック Medium"/>
        <family val="3"/>
        <charset val="128"/>
      </rPr>
      <t>当該サテライト型居住施設の管理者又は従業者としての職務に従事する</t>
    </r>
    <r>
      <rPr>
        <sz val="16"/>
        <color rgb="FFFF0000"/>
        <rFont val="游ゴシック Medium"/>
        <family val="3"/>
        <charset val="128"/>
      </rPr>
      <t>場合</t>
    </r>
    <rPh sb="49" eb="51">
      <t>シセツ</t>
    </rPh>
    <phoneticPr fontId="5"/>
  </si>
  <si>
    <r>
      <rPr>
        <sz val="14"/>
        <color rgb="FFFF0000"/>
        <rFont val="游ゴシック Medium"/>
        <family val="3"/>
        <charset val="128"/>
      </rPr>
      <t>31</t>
    </r>
    <r>
      <rPr>
        <sz val="14"/>
        <color theme="1"/>
        <rFont val="游ゴシック Medium"/>
        <family val="3"/>
        <charset val="128"/>
      </rPr>
      <t xml:space="preserve"> 管理者
　 の責務</t>
    </r>
    <phoneticPr fontId="5"/>
  </si>
  <si>
    <r>
      <t xml:space="preserve">　管理者は、 </t>
    </r>
    <r>
      <rPr>
        <sz val="16"/>
        <color rgb="FFFF0000"/>
        <rFont val="游ゴシック Medium"/>
        <family val="3"/>
        <charset val="128"/>
      </rPr>
      <t>介護保険法の基本理念を踏まえた利用者本位のサービス提供を行うため、利用者へのサービス提供の場面等で生じる事象を適時かつ適切に把握しながら、</t>
    </r>
    <r>
      <rPr>
        <sz val="16"/>
        <color theme="1"/>
        <rFont val="游ゴシック Medium"/>
        <family val="3"/>
        <charset val="128"/>
      </rPr>
      <t>当該指定施設の従業者の管理、業務の実施状況の把握その他の管理を一元的に行っていますか。</t>
    </r>
    <phoneticPr fontId="5"/>
  </si>
  <si>
    <r>
      <rPr>
        <sz val="14"/>
        <color rgb="FFFF0000"/>
        <rFont val="游ゴシック Medium"/>
        <family val="3"/>
        <charset val="128"/>
      </rPr>
      <t>32</t>
    </r>
    <r>
      <rPr>
        <sz val="14"/>
        <color theme="1"/>
        <rFont val="游ゴシック Medium"/>
        <family val="3"/>
        <charset val="128"/>
      </rPr>
      <t xml:space="preserve"> 計画担
　 当介護
　 支援専
　 門員の
　 責務</t>
    </r>
    <phoneticPr fontId="5"/>
  </si>
  <si>
    <r>
      <rPr>
        <sz val="14"/>
        <color rgb="FFFF0000"/>
        <rFont val="游ゴシック Medium"/>
        <family val="3"/>
        <charset val="128"/>
      </rPr>
      <t>33</t>
    </r>
    <r>
      <rPr>
        <sz val="14"/>
        <color theme="1"/>
        <rFont val="游ゴシック Medium"/>
        <family val="3"/>
        <charset val="128"/>
      </rPr>
      <t xml:space="preserve"> 運営
　 規程</t>
    </r>
    <phoneticPr fontId="5"/>
  </si>
  <si>
    <r>
      <rPr>
        <sz val="14"/>
        <color rgb="FFFF0000"/>
        <rFont val="游ゴシック Medium"/>
        <family val="3"/>
        <charset val="128"/>
      </rPr>
      <t>34</t>
    </r>
    <r>
      <rPr>
        <sz val="14"/>
        <color theme="1"/>
        <rFont val="游ゴシック Medium"/>
        <family val="3"/>
        <charset val="128"/>
      </rPr>
      <t xml:space="preserve"> 緊急時
　 等の
　 対応</t>
    </r>
    <phoneticPr fontId="5"/>
  </si>
  <si>
    <r>
      <t>　指定施設は、入居者の病状の急変が生じた場合その他必要な場合のため、</t>
    </r>
    <r>
      <rPr>
        <sz val="16"/>
        <color rgb="FFFF0000"/>
        <rFont val="游ゴシック Medium"/>
        <family val="3"/>
        <charset val="128"/>
      </rPr>
      <t>配置医師及び協力医療機関の協力を得て、</t>
    </r>
    <r>
      <rPr>
        <sz val="16"/>
        <color theme="1"/>
        <rFont val="游ゴシック Medium"/>
        <family val="3"/>
        <charset val="128"/>
      </rPr>
      <t>あらかじめ、施設の配置医師（嘱託医）</t>
    </r>
    <r>
      <rPr>
        <sz val="16"/>
        <color rgb="FFFF0000"/>
        <rFont val="游ゴシック Medium"/>
        <family val="3"/>
        <charset val="128"/>
      </rPr>
      <t>及び協力医療機関</t>
    </r>
    <r>
      <rPr>
        <sz val="16"/>
        <color theme="1"/>
        <rFont val="游ゴシック Medium"/>
        <family val="3"/>
        <charset val="128"/>
      </rPr>
      <t>との連携方法その他の緊急時等における対応方針を定めていますか。</t>
    </r>
    <rPh sb="71" eb="72">
      <t>オヨ</t>
    </rPh>
    <rPh sb="73" eb="75">
      <t>キョウリョク</t>
    </rPh>
    <rPh sb="75" eb="79">
      <t>イリョウキカン</t>
    </rPh>
    <phoneticPr fontId="5"/>
  </si>
  <si>
    <r>
      <t>　(1)の対応方針に定める規定としては、例えば、緊急時の注意事項や病状等についての情報共有の方法、曜日や時間帯ごとの医師</t>
    </r>
    <r>
      <rPr>
        <sz val="16"/>
        <color rgb="FFFF0000"/>
        <rFont val="游ゴシック Medium"/>
        <family val="3"/>
        <charset val="128"/>
      </rPr>
      <t>や協力病院</t>
    </r>
    <r>
      <rPr>
        <sz val="16"/>
        <rFont val="游ゴシック Medium"/>
        <family val="3"/>
        <charset val="128"/>
      </rPr>
      <t>との</t>
    </r>
    <r>
      <rPr>
        <sz val="16"/>
        <color theme="1"/>
        <rFont val="游ゴシック Medium"/>
        <family val="3"/>
        <charset val="128"/>
      </rPr>
      <t>連携方法</t>
    </r>
    <r>
      <rPr>
        <sz val="16"/>
        <color rgb="FFFF0000"/>
        <rFont val="游ゴシック Medium"/>
        <family val="3"/>
        <charset val="128"/>
      </rPr>
      <t>、</t>
    </r>
    <r>
      <rPr>
        <sz val="16"/>
        <color theme="1"/>
        <rFont val="游ゴシック Medium"/>
        <family val="3"/>
        <charset val="128"/>
      </rPr>
      <t xml:space="preserve">診察を依頼するタイミング等を定めることがあげられます。
</t>
    </r>
    <rPh sb="61" eb="65">
      <t>キョウリョクビョウイン</t>
    </rPh>
    <phoneticPr fontId="5"/>
  </si>
  <si>
    <r>
      <t>（</t>
    </r>
    <r>
      <rPr>
        <sz val="16"/>
        <color rgb="FFFF0000"/>
        <rFont val="游ゴシック Medium"/>
        <family val="3"/>
        <charset val="128"/>
      </rPr>
      <t>３</t>
    </r>
    <r>
      <rPr>
        <sz val="16"/>
        <rFont val="游ゴシック Medium"/>
        <family val="3"/>
        <charset val="128"/>
      </rPr>
      <t>）</t>
    </r>
    <phoneticPr fontId="5"/>
  </si>
  <si>
    <r>
      <t>　</t>
    </r>
    <r>
      <rPr>
        <sz val="16"/>
        <color rgb="FFFF0000"/>
        <rFont val="游ゴシック Medium"/>
        <family val="3"/>
        <charset val="128"/>
      </rPr>
      <t>(1)</t>
    </r>
    <r>
      <rPr>
        <sz val="16"/>
        <color theme="1"/>
        <rFont val="游ゴシック Medium"/>
        <family val="3"/>
        <charset val="128"/>
      </rPr>
      <t>の内容について運営規程に定めていますか。　</t>
    </r>
    <phoneticPr fontId="5"/>
  </si>
  <si>
    <r>
      <rPr>
        <sz val="14"/>
        <color rgb="FFFF0000"/>
        <rFont val="游ゴシック Medium"/>
        <family val="3"/>
        <charset val="128"/>
      </rPr>
      <t>35</t>
    </r>
    <r>
      <rPr>
        <sz val="14"/>
        <color theme="1"/>
        <rFont val="游ゴシック Medium"/>
        <family val="3"/>
        <charset val="128"/>
      </rPr>
      <t xml:space="preserve"> 勤務
　 体制の
　 確保等</t>
    </r>
    <phoneticPr fontId="5"/>
  </si>
  <si>
    <r>
      <rPr>
        <sz val="14"/>
        <color rgb="FFFF0000"/>
        <rFont val="游ゴシック Medium"/>
        <family val="3"/>
        <charset val="128"/>
      </rPr>
      <t>36</t>
    </r>
    <r>
      <rPr>
        <sz val="14"/>
        <color theme="1"/>
        <rFont val="游ゴシック Medium"/>
        <family val="3"/>
        <charset val="128"/>
      </rPr>
      <t xml:space="preserve"> 定員の
　 遵守</t>
    </r>
    <phoneticPr fontId="5"/>
  </si>
  <si>
    <r>
      <rPr>
        <sz val="14"/>
        <color rgb="FFFF0000"/>
        <rFont val="游ゴシック Medium"/>
        <family val="3"/>
        <charset val="128"/>
      </rPr>
      <t>37</t>
    </r>
    <r>
      <rPr>
        <sz val="14"/>
        <color theme="1"/>
        <rFont val="游ゴシック Medium"/>
        <family val="3"/>
        <charset val="128"/>
      </rPr>
      <t xml:space="preserve"> 非常
　 災害
　 対策</t>
    </r>
    <phoneticPr fontId="5"/>
  </si>
  <si>
    <r>
      <rPr>
        <sz val="14"/>
        <color rgb="FFFF0000"/>
        <rFont val="游ゴシック Medium"/>
        <family val="3"/>
        <charset val="128"/>
      </rPr>
      <t>38</t>
    </r>
    <r>
      <rPr>
        <sz val="14"/>
        <color theme="1"/>
        <rFont val="游ゴシック Medium"/>
        <family val="3"/>
        <charset val="128"/>
      </rPr>
      <t xml:space="preserve"> 衛生
　 管理等
　(空調
　 設備等)</t>
    </r>
    <phoneticPr fontId="5"/>
  </si>
  <si>
    <r>
      <rPr>
        <sz val="14"/>
        <color rgb="FFFF0000"/>
        <rFont val="游ゴシック Medium"/>
        <family val="3"/>
        <charset val="128"/>
      </rPr>
      <t>39</t>
    </r>
    <r>
      <rPr>
        <sz val="14"/>
        <color theme="1"/>
        <rFont val="游ゴシック Medium"/>
        <family val="3"/>
        <charset val="128"/>
      </rPr>
      <t xml:space="preserve"> 協力</t>
    </r>
    <r>
      <rPr>
        <sz val="14"/>
        <color rgb="FFFF0000"/>
        <rFont val="游ゴシック Medium"/>
        <family val="3"/>
        <charset val="128"/>
      </rPr>
      <t>医
　療機関
　</t>
    </r>
    <r>
      <rPr>
        <sz val="14"/>
        <rFont val="游ゴシック Medium"/>
        <family val="3"/>
        <charset val="128"/>
      </rPr>
      <t>等</t>
    </r>
    <rPh sb="5" eb="6">
      <t>イ</t>
    </rPh>
    <rPh sb="8" eb="9">
      <t>リョウ</t>
    </rPh>
    <rPh sb="9" eb="11">
      <t>キカン</t>
    </rPh>
    <rPh sb="13" eb="14">
      <t>トウ</t>
    </rPh>
    <phoneticPr fontId="5"/>
  </si>
  <si>
    <r>
      <t xml:space="preserve">条例第66号
第310条 第1項
</t>
    </r>
    <r>
      <rPr>
        <sz val="9"/>
        <rFont val="游ゴシック Medium"/>
        <family val="3"/>
        <charset val="128"/>
      </rPr>
      <t>平11厚令39
第28条 第1項
平12老企43
第4の31</t>
    </r>
    <r>
      <rPr>
        <sz val="9"/>
        <color rgb="FFFF0000"/>
        <rFont val="游ゴシック Medium"/>
        <family val="3"/>
        <charset val="128"/>
      </rPr>
      <t>の(1)</t>
    </r>
    <phoneticPr fontId="5"/>
  </si>
  <si>
    <r>
      <rPr>
        <sz val="16"/>
        <rFont val="游ゴシック Medium"/>
        <family val="3"/>
        <charset val="128"/>
      </rPr>
      <t>　協力</t>
    </r>
    <r>
      <rPr>
        <sz val="16"/>
        <color rgb="FFFF0000"/>
        <rFont val="游ゴシック Medium"/>
        <family val="3"/>
        <charset val="128"/>
      </rPr>
      <t>医療機関</t>
    </r>
    <r>
      <rPr>
        <sz val="16"/>
        <rFont val="游ゴシック Medium"/>
        <family val="3"/>
        <charset val="128"/>
      </rPr>
      <t>及び協力歯科医療機関は、</t>
    </r>
    <r>
      <rPr>
        <sz val="16"/>
        <color rgb="FFFF0000"/>
        <rFont val="游ゴシック Medium"/>
        <family val="3"/>
        <charset val="128"/>
      </rPr>
      <t>何れも</t>
    </r>
    <r>
      <rPr>
        <sz val="16"/>
        <rFont val="游ゴシック Medium"/>
        <family val="3"/>
        <charset val="128"/>
      </rPr>
      <t>指定施設から近距離にあることが望ましい。</t>
    </r>
    <rPh sb="3" eb="5">
      <t>イリョウ</t>
    </rPh>
    <rPh sb="19" eb="20">
      <t>イズ</t>
    </rPh>
    <phoneticPr fontId="5"/>
  </si>
  <si>
    <r>
      <rPr>
        <sz val="16"/>
        <rFont val="游ゴシック Medium"/>
        <family val="3"/>
        <charset val="128"/>
      </rPr>
      <t xml:space="preserve"> 協 力 </t>
    </r>
    <r>
      <rPr>
        <strike/>
        <sz val="16"/>
        <color rgb="FFFF0000"/>
        <rFont val="游ゴシック Medium"/>
        <family val="3"/>
        <charset val="128"/>
      </rPr>
      <t>病 院</t>
    </r>
    <r>
      <rPr>
        <sz val="16"/>
        <color rgb="FFFF0000"/>
        <rFont val="游ゴシック Medium"/>
        <family val="3"/>
        <charset val="128"/>
      </rPr>
      <t xml:space="preserve"> 医 療 機 関</t>
    </r>
    <r>
      <rPr>
        <sz val="16"/>
        <rFont val="游ゴシック Medium"/>
        <family val="3"/>
        <charset val="128"/>
      </rPr>
      <t xml:space="preserve"> 名</t>
    </r>
    <rPh sb="1" eb="2">
      <t>キョウ</t>
    </rPh>
    <rPh sb="3" eb="4">
      <t>チカラ</t>
    </rPh>
    <rPh sb="5" eb="6">
      <t>ヤマイ</t>
    </rPh>
    <rPh sb="7" eb="8">
      <t>イン</t>
    </rPh>
    <rPh sb="9" eb="10">
      <t>イ</t>
    </rPh>
    <rPh sb="11" eb="12">
      <t>リョウ</t>
    </rPh>
    <rPh sb="13" eb="14">
      <t>キ</t>
    </rPh>
    <rPh sb="15" eb="16">
      <t>カン</t>
    </rPh>
    <rPh sb="17" eb="18">
      <t>ナ</t>
    </rPh>
    <phoneticPr fontId="5"/>
  </si>
  <si>
    <r>
      <t>（</t>
    </r>
    <r>
      <rPr>
        <sz val="16"/>
        <color rgb="FFFF0000"/>
        <rFont val="游ゴシック Medium"/>
        <family val="3"/>
        <charset val="128"/>
      </rPr>
      <t>６</t>
    </r>
    <r>
      <rPr>
        <sz val="16"/>
        <rFont val="游ゴシック Medium"/>
        <family val="3"/>
        <charset val="128"/>
      </rPr>
      <t>）</t>
    </r>
    <phoneticPr fontId="5"/>
  </si>
  <si>
    <r>
      <rPr>
        <sz val="14"/>
        <color rgb="FFFF0000"/>
        <rFont val="游ゴシック Medium"/>
        <family val="3"/>
        <charset val="128"/>
      </rPr>
      <t>40</t>
    </r>
    <r>
      <rPr>
        <sz val="14"/>
        <color theme="1"/>
        <rFont val="游ゴシック Medium"/>
        <family val="3"/>
        <charset val="128"/>
      </rPr>
      <t xml:space="preserve"> 掲 示</t>
    </r>
    <phoneticPr fontId="5"/>
  </si>
  <si>
    <r>
      <t>　施設内の見やすい場所に、運営規程の概要、従業者の勤務体制、</t>
    </r>
    <r>
      <rPr>
        <sz val="16"/>
        <color rgb="FFFF0000"/>
        <rFont val="游ゴシック Medium"/>
        <family val="3"/>
        <charset val="128"/>
      </rPr>
      <t>協力医療機関、</t>
    </r>
    <r>
      <rPr>
        <sz val="16"/>
        <color theme="1"/>
        <rFont val="游ゴシック Medium"/>
        <family val="3"/>
        <charset val="128"/>
      </rPr>
      <t>事故発生時の対応、苦情処理の体制、提供するサービスの第三者評価の実施状況、利用料その他の入所申込者のサービスの選択に資すると認められる重要事項を掲示していますか。</t>
    </r>
    <rPh sb="30" eb="36">
      <t>キョウリョクイリョウキカン</t>
    </rPh>
    <phoneticPr fontId="5"/>
  </si>
  <si>
    <t>　指定施設は、原則として、重要事項をウェブサイトに掲載しなければなりません。
　重要事項をウェブサイトに掲載していますか。</t>
    <rPh sb="40" eb="44">
      <t>ジュウヨウジコウ</t>
    </rPh>
    <rPh sb="52" eb="54">
      <t>ケイサイ</t>
    </rPh>
    <phoneticPr fontId="5"/>
  </si>
  <si>
    <r>
      <rPr>
        <sz val="14"/>
        <color rgb="FFFF0000"/>
        <rFont val="游ゴシック Medium"/>
        <family val="3"/>
        <charset val="128"/>
      </rPr>
      <t>41</t>
    </r>
    <r>
      <rPr>
        <sz val="14"/>
        <color theme="1"/>
        <rFont val="游ゴシック Medium"/>
        <family val="3"/>
        <charset val="128"/>
      </rPr>
      <t xml:space="preserve"> 秘密
　 保持等</t>
    </r>
    <phoneticPr fontId="5"/>
  </si>
  <si>
    <r>
      <t>条例第66号
第312条
平11厚令39
第30条 第1項
平12老企43
第4の33</t>
    </r>
    <r>
      <rPr>
        <sz val="9"/>
        <color rgb="FFFF0000"/>
        <rFont val="游ゴシック Medium"/>
        <family val="3"/>
        <charset val="128"/>
      </rPr>
      <t>の</t>
    </r>
    <r>
      <rPr>
        <sz val="9"/>
        <color theme="1"/>
        <rFont val="游ゴシック Medium"/>
        <family val="3"/>
        <charset val="128"/>
      </rPr>
      <t>(1)</t>
    </r>
    <phoneticPr fontId="5"/>
  </si>
  <si>
    <r>
      <t>条例第66号
第312条
平11厚令39
第30条 第2項
平12老企43
第4の33</t>
    </r>
    <r>
      <rPr>
        <sz val="9"/>
        <color rgb="FFFF0000"/>
        <rFont val="游ゴシック Medium"/>
        <family val="3"/>
        <charset val="128"/>
      </rPr>
      <t>の</t>
    </r>
    <r>
      <rPr>
        <sz val="9"/>
        <color theme="1"/>
        <rFont val="游ゴシック Medium"/>
        <family val="3"/>
        <charset val="128"/>
      </rPr>
      <t>(2)</t>
    </r>
    <phoneticPr fontId="5"/>
  </si>
  <si>
    <r>
      <t>条例第66号
第312条
平11厚令39
第30条 第3項
平12老企43
第4の33</t>
    </r>
    <r>
      <rPr>
        <sz val="9"/>
        <color rgb="FFFF0000"/>
        <rFont val="游ゴシック Medium"/>
        <family val="3"/>
        <charset val="128"/>
      </rPr>
      <t>の</t>
    </r>
    <r>
      <rPr>
        <sz val="9"/>
        <color theme="1"/>
        <rFont val="游ゴシック Medium"/>
        <family val="3"/>
        <charset val="128"/>
      </rPr>
      <t>(3)</t>
    </r>
    <phoneticPr fontId="5"/>
  </si>
  <si>
    <r>
      <rPr>
        <sz val="14"/>
        <color rgb="FFFF0000"/>
        <rFont val="游ゴシック Medium"/>
        <family val="3"/>
        <charset val="128"/>
      </rPr>
      <t>42</t>
    </r>
    <r>
      <rPr>
        <sz val="14"/>
        <color theme="1"/>
        <rFont val="游ゴシック Medium"/>
        <family val="3"/>
        <charset val="128"/>
      </rPr>
      <t xml:space="preserve"> 広 告</t>
    </r>
    <phoneticPr fontId="5"/>
  </si>
  <si>
    <r>
      <rPr>
        <sz val="14"/>
        <color rgb="FFFF0000"/>
        <rFont val="游ゴシック Medium"/>
        <family val="3"/>
        <charset val="128"/>
      </rPr>
      <t>43</t>
    </r>
    <r>
      <rPr>
        <sz val="14"/>
        <color theme="1"/>
        <rFont val="游ゴシック Medium"/>
        <family val="3"/>
        <charset val="128"/>
      </rPr>
      <t xml:space="preserve"> 居宅介
　 護支援
　 事業者
　 に対す
 　る利益
　 供与等
　 の禁止</t>
    </r>
    <phoneticPr fontId="5"/>
  </si>
  <si>
    <r>
      <t>条例第66号
第314条 第1項
平11厚令39
第32条 第1項
平12老企43
第4の34</t>
    </r>
    <r>
      <rPr>
        <sz val="9"/>
        <color rgb="FFFF0000"/>
        <rFont val="游ゴシック Medium"/>
        <family val="3"/>
        <charset val="128"/>
      </rPr>
      <t>の</t>
    </r>
    <r>
      <rPr>
        <sz val="9"/>
        <color theme="1"/>
        <rFont val="游ゴシック Medium"/>
        <family val="3"/>
        <charset val="128"/>
      </rPr>
      <t>(1)</t>
    </r>
    <phoneticPr fontId="5"/>
  </si>
  <si>
    <r>
      <t>条例第66号
第314条 第2項
平11厚令39
第32条 第2項
平12老企43
第4の34</t>
    </r>
    <r>
      <rPr>
        <sz val="9"/>
        <color rgb="FFFF0000"/>
        <rFont val="游ゴシック Medium"/>
        <family val="3"/>
        <charset val="128"/>
      </rPr>
      <t>の</t>
    </r>
    <r>
      <rPr>
        <sz val="9"/>
        <color theme="1"/>
        <rFont val="游ゴシック Medium"/>
        <family val="3"/>
        <charset val="128"/>
      </rPr>
      <t>(2)</t>
    </r>
    <phoneticPr fontId="5"/>
  </si>
  <si>
    <r>
      <rPr>
        <sz val="14"/>
        <color rgb="FFFF0000"/>
        <rFont val="游ゴシック Medium"/>
        <family val="3"/>
        <charset val="128"/>
      </rPr>
      <t xml:space="preserve">44 </t>
    </r>
    <r>
      <rPr>
        <sz val="14"/>
        <color theme="1"/>
        <rFont val="游ゴシック Medium"/>
        <family val="3"/>
        <charset val="128"/>
      </rPr>
      <t>苦情
　 処理</t>
    </r>
    <phoneticPr fontId="5"/>
  </si>
  <si>
    <r>
      <t>条例第66号
第315条 第1項
平11厚令39
第33条 第1項
平12老企43
第4の35</t>
    </r>
    <r>
      <rPr>
        <sz val="9"/>
        <color rgb="FFFF0000"/>
        <rFont val="游ゴシック Medium"/>
        <family val="3"/>
        <charset val="128"/>
      </rPr>
      <t>の</t>
    </r>
    <r>
      <rPr>
        <sz val="9"/>
        <color theme="1"/>
        <rFont val="游ゴシック Medium"/>
        <family val="3"/>
        <charset val="128"/>
      </rPr>
      <t>(1)</t>
    </r>
    <phoneticPr fontId="5"/>
  </si>
  <si>
    <r>
      <t>　必要な措置とは、苦情を受け付ける窓口を設置することのほか、相談窓口、苦情処理の体制及び手順等、当該施設における苦情を処理するために講ずる措置の概要について明らかにし、これを入所者又はその家族にサービスの内容を説明する文書(重要事項説明書)に記載するとともに、施設に掲示</t>
    </r>
    <r>
      <rPr>
        <sz val="15"/>
        <color rgb="FFFF0000"/>
        <rFont val="游ゴシック Medium"/>
        <family val="3"/>
        <charset val="128"/>
      </rPr>
      <t>し、かつ、ウェブサイトに掲載</t>
    </r>
    <r>
      <rPr>
        <sz val="15"/>
        <rFont val="游ゴシック Medium"/>
        <family val="3"/>
        <charset val="128"/>
      </rPr>
      <t>する</t>
    </r>
    <r>
      <rPr>
        <sz val="15"/>
        <color rgb="FFFF0000"/>
        <rFont val="游ゴシック Medium"/>
        <family val="3"/>
        <charset val="128"/>
      </rPr>
      <t>こと</t>
    </r>
    <r>
      <rPr>
        <sz val="15"/>
        <rFont val="游ゴシック Medium"/>
        <family val="3"/>
        <charset val="128"/>
      </rPr>
      <t>等</t>
    </r>
    <r>
      <rPr>
        <sz val="15"/>
        <color theme="1"/>
        <rFont val="游ゴシック Medium"/>
        <family val="3"/>
        <charset val="128"/>
      </rPr>
      <t>の措置をいいます。
　</t>
    </r>
    <r>
      <rPr>
        <sz val="15"/>
        <color rgb="FFFF0000"/>
        <rFont val="游ゴシック Medium"/>
        <family val="3"/>
        <charset val="128"/>
      </rPr>
      <t xml:space="preserve">なお、ウェブサイトへの掲載に関する取扱いは、40 掲示の項の（３）に準ずるものとします。 </t>
    </r>
    <r>
      <rPr>
        <sz val="15"/>
        <color theme="1"/>
        <rFont val="游ゴシック Medium"/>
        <family val="3"/>
        <charset val="128"/>
      </rPr>
      <t xml:space="preserve">
　</t>
    </r>
    <rPh sb="190" eb="192">
      <t>ケイジ</t>
    </rPh>
    <rPh sb="193" eb="194">
      <t>コウ</t>
    </rPh>
    <phoneticPr fontId="5"/>
  </si>
  <si>
    <r>
      <t>平12老企43
第4の35</t>
    </r>
    <r>
      <rPr>
        <sz val="9"/>
        <color rgb="FFFF0000"/>
        <rFont val="游ゴシック Medium"/>
        <family val="3"/>
        <charset val="128"/>
      </rPr>
      <t>の</t>
    </r>
    <r>
      <rPr>
        <sz val="9"/>
        <color theme="1"/>
        <rFont val="游ゴシック Medium"/>
        <family val="3"/>
        <charset val="128"/>
      </rPr>
      <t>(2)</t>
    </r>
    <phoneticPr fontId="5"/>
  </si>
  <si>
    <r>
      <t>条例第66号
第315条 第3項
平11厚令39
第33条 第3項
平12老企43
第4の35</t>
    </r>
    <r>
      <rPr>
        <sz val="9"/>
        <color rgb="FFFF0000"/>
        <rFont val="游ゴシック Medium"/>
        <family val="3"/>
        <charset val="128"/>
      </rPr>
      <t>の</t>
    </r>
    <r>
      <rPr>
        <sz val="9"/>
        <color theme="1"/>
        <rFont val="游ゴシック Medium"/>
        <family val="3"/>
        <charset val="128"/>
      </rPr>
      <t>(3)</t>
    </r>
    <phoneticPr fontId="5"/>
  </si>
  <si>
    <r>
      <t>条例第66号 
第316条 第1項 
平11厚令39 
第34条 第1項 
平12老企43 
第4の36</t>
    </r>
    <r>
      <rPr>
        <sz val="9"/>
        <color rgb="FFFF0000"/>
        <rFont val="游ゴシック Medium"/>
        <family val="3"/>
        <charset val="128"/>
      </rPr>
      <t>の</t>
    </r>
    <r>
      <rPr>
        <sz val="9"/>
        <color theme="1"/>
        <rFont val="游ゴシック Medium"/>
        <family val="3"/>
        <charset val="128"/>
      </rPr>
      <t>(1)</t>
    </r>
    <phoneticPr fontId="5"/>
  </si>
  <si>
    <r>
      <t>条例第66号 
第316条 第2項 
平11厚令39 
第34条 第2項 
平12老企43 
第4の36</t>
    </r>
    <r>
      <rPr>
        <sz val="9"/>
        <color rgb="FFFF0000"/>
        <rFont val="游ゴシック Medium"/>
        <family val="3"/>
        <charset val="128"/>
      </rPr>
      <t>の</t>
    </r>
    <r>
      <rPr>
        <sz val="9"/>
        <color theme="1"/>
        <rFont val="游ゴシック Medium"/>
        <family val="3"/>
        <charset val="128"/>
      </rPr>
      <t>(2)</t>
    </r>
    <phoneticPr fontId="5"/>
  </si>
  <si>
    <r>
      <rPr>
        <sz val="14"/>
        <color rgb="FFFF0000"/>
        <rFont val="游ゴシック Medium"/>
        <family val="3"/>
        <charset val="128"/>
      </rPr>
      <t>45</t>
    </r>
    <r>
      <rPr>
        <sz val="14"/>
        <color theme="1"/>
        <rFont val="游ゴシック Medium"/>
        <family val="3"/>
        <charset val="128"/>
      </rPr>
      <t xml:space="preserve"> 地域と
　 の連携
　 等</t>
    </r>
    <phoneticPr fontId="5"/>
  </si>
  <si>
    <r>
      <rPr>
        <sz val="14"/>
        <color rgb="FFFF0000"/>
        <rFont val="游ゴシック Medium"/>
        <family val="3"/>
        <charset val="128"/>
      </rPr>
      <t>46</t>
    </r>
    <r>
      <rPr>
        <sz val="14"/>
        <color theme="1"/>
        <rFont val="游ゴシック Medium"/>
        <family val="3"/>
        <charset val="128"/>
      </rPr>
      <t xml:space="preserve"> 事故発
　 生の防
　 止及び
　 発生時
　 の対応</t>
    </r>
    <phoneticPr fontId="5"/>
  </si>
  <si>
    <r>
      <t>条例第66号 
第317条 
平11厚令39 
第35条 第1項 第1号  
平12老企43 
第4の37</t>
    </r>
    <r>
      <rPr>
        <sz val="9"/>
        <color rgb="FFFF0000"/>
        <rFont val="游ゴシック Medium"/>
        <family val="3"/>
        <charset val="128"/>
      </rPr>
      <t>の</t>
    </r>
    <r>
      <rPr>
        <sz val="9"/>
        <color theme="1"/>
        <rFont val="游ゴシック Medium"/>
        <family val="3"/>
        <charset val="128"/>
      </rPr>
      <t>(1)</t>
    </r>
    <phoneticPr fontId="5"/>
  </si>
  <si>
    <r>
      <t>条例第66号 
第317条 
平11厚令39 
第35条 第1項 第2号 
平12老企43 
第4の37</t>
    </r>
    <r>
      <rPr>
        <sz val="9"/>
        <color rgb="FFFF0000"/>
        <rFont val="游ゴシック Medium"/>
        <family val="3"/>
        <charset val="128"/>
      </rPr>
      <t>の</t>
    </r>
    <r>
      <rPr>
        <sz val="9"/>
        <color theme="1"/>
        <rFont val="游ゴシック Medium"/>
        <family val="3"/>
        <charset val="128"/>
      </rPr>
      <t>(2)</t>
    </r>
    <phoneticPr fontId="5"/>
  </si>
  <si>
    <r>
      <t>条例第66号 
第317条 
平11厚令39　
第35条 第1項 第3号 
平12老企43 
第4の37</t>
    </r>
    <r>
      <rPr>
        <sz val="9"/>
        <color rgb="FFFF0000"/>
        <rFont val="游ゴシック Medium"/>
        <family val="3"/>
        <charset val="128"/>
      </rPr>
      <t>の</t>
    </r>
    <r>
      <rPr>
        <sz val="9"/>
        <rFont val="游ゴシック Medium"/>
        <family val="3"/>
        <charset val="128"/>
      </rPr>
      <t>(3)</t>
    </r>
    <phoneticPr fontId="5"/>
  </si>
  <si>
    <r>
      <t>条例第66号 
第317条 
平11厚令39 
第35条 第1項 第3号 
平12老企43 
第4の37</t>
    </r>
    <r>
      <rPr>
        <sz val="9"/>
        <color rgb="FFFF0000"/>
        <rFont val="游ゴシック Medium"/>
        <family val="3"/>
        <charset val="128"/>
      </rPr>
      <t>の</t>
    </r>
    <r>
      <rPr>
        <sz val="9"/>
        <color theme="1"/>
        <rFont val="游ゴシック Medium"/>
        <family val="3"/>
        <charset val="128"/>
      </rPr>
      <t xml:space="preserve">(4) </t>
    </r>
    <phoneticPr fontId="5"/>
  </si>
  <si>
    <r>
      <t>平11厚令39
第35条 第1項 第4号
平12老企40
第2の5</t>
    </r>
    <r>
      <rPr>
        <sz val="9"/>
        <color rgb="FFFF0000"/>
        <rFont val="游ゴシック Medium"/>
        <family val="3"/>
        <charset val="128"/>
      </rPr>
      <t>の</t>
    </r>
    <r>
      <rPr>
        <sz val="9"/>
        <color theme="1"/>
        <rFont val="游ゴシック Medium"/>
        <family val="3"/>
        <charset val="128"/>
      </rPr>
      <t>(6)</t>
    </r>
    <phoneticPr fontId="5"/>
  </si>
  <si>
    <r>
      <t>　</t>
    </r>
    <r>
      <rPr>
        <sz val="16"/>
        <color rgb="FFFF0000"/>
        <rFont val="游ゴシック Medium"/>
        <family val="3"/>
        <charset val="128"/>
      </rPr>
      <t>なお、同一施設内での複数担当(※)の兼務や他の事業所・施設等との担当(※)の兼務については、担当者としての職務に支障がなければ差し支えありません。</t>
    </r>
    <r>
      <rPr>
        <sz val="16"/>
        <rFont val="游ゴシック Medium"/>
        <family val="3"/>
        <charset val="128"/>
      </rPr>
      <t xml:space="preserve">
　</t>
    </r>
    <r>
      <rPr>
        <sz val="16"/>
        <color rgb="FFFF0000"/>
        <rFont val="游ゴシック Medium"/>
        <family val="3"/>
        <charset val="128"/>
      </rPr>
      <t>ただし、日常的に兼務先の各事業所内の業務に従事しており、入居者や施設の状況を適切に把握している者など、各担当者としての職務を遂行する上で支障がないと考えられる者を選任してください。</t>
    </r>
    <r>
      <rPr>
        <sz val="16"/>
        <rFont val="游ゴシック Medium"/>
        <family val="3"/>
        <charset val="128"/>
      </rPr>
      <t xml:space="preserve">
</t>
    </r>
    <r>
      <rPr>
        <sz val="16"/>
        <color rgb="FFFF0000"/>
        <rFont val="游ゴシック Medium"/>
        <family val="3"/>
        <charset val="128"/>
      </rPr>
      <t>(※)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5"/>
  </si>
  <si>
    <r>
      <rPr>
        <sz val="14"/>
        <color rgb="FFFF0000"/>
        <rFont val="游ゴシック Medium"/>
        <family val="3"/>
        <charset val="128"/>
      </rPr>
      <t xml:space="preserve">47 </t>
    </r>
    <r>
      <rPr>
        <sz val="14"/>
        <color theme="1"/>
        <rFont val="游ゴシック Medium"/>
        <family val="3"/>
        <charset val="128"/>
      </rPr>
      <t>記録の
　 整備</t>
    </r>
    <phoneticPr fontId="5"/>
  </si>
  <si>
    <r>
      <rPr>
        <sz val="14"/>
        <color rgb="FFFF0000"/>
        <rFont val="游ゴシック Medium"/>
        <family val="3"/>
        <charset val="128"/>
      </rPr>
      <t>48</t>
    </r>
    <r>
      <rPr>
        <sz val="14"/>
        <color theme="1"/>
        <rFont val="游ゴシック Medium"/>
        <family val="3"/>
        <charset val="128"/>
      </rPr>
      <t xml:space="preserve"> 介護サ
　 ービス
　 情報の
　 公表</t>
    </r>
    <phoneticPr fontId="5"/>
  </si>
  <si>
    <r>
      <rPr>
        <sz val="14"/>
        <color rgb="FFFF0000"/>
        <rFont val="游ゴシック Medium"/>
        <family val="3"/>
        <charset val="128"/>
      </rPr>
      <t xml:space="preserve">49 </t>
    </r>
    <r>
      <rPr>
        <sz val="14"/>
        <color theme="1"/>
        <rFont val="游ゴシック Medium"/>
        <family val="3"/>
        <charset val="128"/>
      </rPr>
      <t>法令遵
　 守等の
　 業務管
　 理体制
　 の整備</t>
    </r>
    <phoneticPr fontId="5"/>
  </si>
  <si>
    <r>
      <rPr>
        <sz val="14"/>
        <color rgb="FFFF0000"/>
        <rFont val="游ゴシック Medium"/>
        <family val="3"/>
        <charset val="128"/>
      </rPr>
      <t>50</t>
    </r>
    <r>
      <rPr>
        <sz val="14"/>
        <color theme="1"/>
        <rFont val="游ゴシック Medium"/>
        <family val="3"/>
        <charset val="128"/>
      </rPr>
      <t xml:space="preserve"> 開設者
　 の住所
　 変更の
　 届出等</t>
    </r>
    <phoneticPr fontId="5"/>
  </si>
  <si>
    <r>
      <rPr>
        <sz val="14"/>
        <color rgb="FFFF0000"/>
        <rFont val="游ゴシック Medium"/>
        <family val="3"/>
        <charset val="128"/>
      </rPr>
      <t>51</t>
    </r>
    <r>
      <rPr>
        <sz val="14"/>
        <color theme="1"/>
        <rFont val="游ゴシック Medium"/>
        <family val="3"/>
        <charset val="128"/>
      </rPr>
      <t xml:space="preserve"> 指定
　 更新</t>
    </r>
    <phoneticPr fontId="5"/>
  </si>
  <si>
    <r>
      <t>身体的拘束</t>
    </r>
    <r>
      <rPr>
        <sz val="16"/>
        <color rgb="FFFF0000"/>
        <rFont val="游ゴシック Medium"/>
        <family val="3"/>
        <charset val="128"/>
      </rPr>
      <t>等</t>
    </r>
    <r>
      <rPr>
        <sz val="16"/>
        <color theme="1"/>
        <rFont val="游ゴシック Medium"/>
        <family val="3"/>
        <charset val="128"/>
      </rPr>
      <t>適正化検討委員会の概要等　</t>
    </r>
    <rPh sb="5" eb="6">
      <t>トウ</t>
    </rPh>
    <phoneticPr fontId="5"/>
  </si>
  <si>
    <r>
      <t>　　</t>
    </r>
    <r>
      <rPr>
        <sz val="16"/>
        <color rgb="FFFF0000"/>
        <rFont val="游ゴシック"/>
        <family val="3"/>
        <charset val="128"/>
        <scheme val="minor"/>
      </rPr>
      <t>34</t>
    </r>
    <r>
      <rPr>
        <sz val="16"/>
        <color theme="1"/>
        <rFont val="游ゴシック"/>
        <family val="3"/>
        <charset val="128"/>
        <scheme val="minor"/>
      </rPr>
      <t>　緊急時</t>
    </r>
    <r>
      <rPr>
        <sz val="16"/>
        <color rgb="FFFF0000"/>
        <rFont val="游ゴシック"/>
        <family val="3"/>
        <charset val="128"/>
        <scheme val="minor"/>
      </rPr>
      <t>等</t>
    </r>
    <r>
      <rPr>
        <sz val="16"/>
        <color theme="1"/>
        <rFont val="游ゴシック"/>
        <family val="3"/>
        <charset val="128"/>
        <scheme val="minor"/>
      </rPr>
      <t>の対応・・・・・・・・・・・・・・・・・・・・・・</t>
    </r>
    <rPh sb="8" eb="9">
      <t>トウ</t>
    </rPh>
    <phoneticPr fontId="5"/>
  </si>
  <si>
    <t>職員の配置状況</t>
    <rPh sb="0" eb="2">
      <t>ショクイン</t>
    </rPh>
    <rPh sb="3" eb="5">
      <t>ハイチ</t>
    </rPh>
    <rPh sb="5" eb="7">
      <t>ジョウキョウ</t>
    </rPh>
    <phoneticPr fontId="5"/>
  </si>
  <si>
    <t>（感染症対応研修）</t>
    <phoneticPr fontId="5"/>
  </si>
  <si>
    <t>（災害対応研修）</t>
  </si>
  <si>
    <t>（感染症対応訓練）</t>
    <phoneticPr fontId="5"/>
  </si>
  <si>
    <t>（災害対応訓練）</t>
    <phoneticPr fontId="5"/>
  </si>
  <si>
    <t>１　認定特定行為業務従事者について</t>
  </si>
  <si>
    <t>２　登録特定行為事業者について</t>
  </si>
  <si>
    <t>３　たん吸引等の業務の実施状況について</t>
  </si>
  <si>
    <t>35 勤務体制の確保等</t>
    <rPh sb="3" eb="7">
      <t>キンムタイセイ</t>
    </rPh>
    <rPh sb="8" eb="11">
      <t>カクホトウ</t>
    </rPh>
    <phoneticPr fontId="5"/>
  </si>
  <si>
    <r>
      <rPr>
        <sz val="11"/>
        <color rgb="FFFF0000"/>
        <rFont val="游ゴシック"/>
        <family val="3"/>
        <charset val="128"/>
        <scheme val="minor"/>
      </rPr>
      <t xml:space="preserve">44 </t>
    </r>
    <r>
      <rPr>
        <sz val="11"/>
        <color theme="1"/>
        <rFont val="游ゴシック"/>
        <family val="2"/>
        <charset val="128"/>
        <scheme val="minor"/>
      </rPr>
      <t>苦情処理</t>
    </r>
    <phoneticPr fontId="5"/>
  </si>
  <si>
    <r>
      <rPr>
        <sz val="11"/>
        <color rgb="FFFF0000"/>
        <rFont val="游ゴシック"/>
        <family val="3"/>
        <charset val="128"/>
        <scheme val="minor"/>
      </rPr>
      <t>42</t>
    </r>
    <r>
      <rPr>
        <sz val="11"/>
        <color theme="1"/>
        <rFont val="游ゴシック"/>
        <family val="3"/>
        <charset val="128"/>
        <scheme val="minor"/>
      </rPr>
      <t xml:space="preserve"> 広 告</t>
    </r>
    <phoneticPr fontId="5"/>
  </si>
  <si>
    <r>
      <rPr>
        <sz val="11"/>
        <color rgb="FFFF0000"/>
        <rFont val="游ゴシック"/>
        <family val="3"/>
        <charset val="128"/>
        <scheme val="minor"/>
      </rPr>
      <t>43</t>
    </r>
    <r>
      <rPr>
        <sz val="11"/>
        <color theme="1"/>
        <rFont val="游ゴシック"/>
        <family val="3"/>
        <charset val="128"/>
        <scheme val="minor"/>
      </rPr>
      <t xml:space="preserve"> 居宅介護支援事業者に対する利益供与等の禁止</t>
    </r>
    <phoneticPr fontId="5"/>
  </si>
  <si>
    <r>
      <rPr>
        <sz val="11"/>
        <color rgb="FFFF0000"/>
        <rFont val="游ゴシック"/>
        <family val="3"/>
        <charset val="128"/>
        <scheme val="minor"/>
      </rPr>
      <t>41</t>
    </r>
    <r>
      <rPr>
        <sz val="11"/>
        <color theme="1"/>
        <rFont val="游ゴシック"/>
        <family val="2"/>
        <charset val="128"/>
        <scheme val="minor"/>
      </rPr>
      <t xml:space="preserve"> 秘密保持等</t>
    </r>
    <phoneticPr fontId="5"/>
  </si>
  <si>
    <r>
      <rPr>
        <sz val="11"/>
        <color rgb="FFFF0000"/>
        <rFont val="游ゴシック"/>
        <family val="3"/>
        <charset val="128"/>
        <scheme val="minor"/>
      </rPr>
      <t>37</t>
    </r>
    <r>
      <rPr>
        <sz val="11"/>
        <color theme="1"/>
        <rFont val="游ゴシック"/>
        <family val="2"/>
        <charset val="128"/>
        <scheme val="minor"/>
      </rPr>
      <t xml:space="preserve"> 非常災害対策</t>
    </r>
    <phoneticPr fontId="5"/>
  </si>
  <si>
    <r>
      <rPr>
        <sz val="11"/>
        <color rgb="FFFF0000"/>
        <rFont val="游ゴシック"/>
        <family val="3"/>
        <charset val="128"/>
        <scheme val="minor"/>
      </rPr>
      <t>38</t>
    </r>
    <r>
      <rPr>
        <sz val="11"/>
        <color theme="1"/>
        <rFont val="游ゴシック"/>
        <family val="2"/>
        <charset val="128"/>
        <scheme val="minor"/>
      </rPr>
      <t xml:space="preserve"> 衛生管理等</t>
    </r>
    <phoneticPr fontId="5"/>
  </si>
  <si>
    <t>（「８勤務体制の確保等」P19参照）</t>
    <phoneticPr fontId="5"/>
  </si>
  <si>
    <t>※各基準の算定方法については、P15以降「第２ 人員に関する基準」に基づき作成してください。</t>
    <phoneticPr fontId="5"/>
  </si>
  <si>
    <r>
      <t>　計画担当介護支援専門員は、身体的拘束等を行う場合には、
その態様及び時間、その際の入所者の心身の状況並びに緊急やむを得ない理由を記録していま</t>
    </r>
    <r>
      <rPr>
        <sz val="16"/>
        <rFont val="游ゴシック Medium"/>
        <family val="3"/>
        <charset val="128"/>
      </rPr>
      <t>すか。　　(P</t>
    </r>
    <r>
      <rPr>
        <sz val="16"/>
        <color rgb="FFFF0000"/>
        <rFont val="游ゴシック Medium"/>
        <family val="3"/>
        <charset val="128"/>
      </rPr>
      <t>41</t>
    </r>
    <r>
      <rPr>
        <sz val="16"/>
        <rFont val="游ゴシック Medium"/>
        <family val="3"/>
        <charset val="128"/>
      </rPr>
      <t>参照)</t>
    </r>
    <phoneticPr fontId="5"/>
  </si>
  <si>
    <t>　「８ 勤務体制の確保等」(P19)で点検してください。</t>
    <phoneticPr fontId="5"/>
  </si>
  <si>
    <t>EXCEL</t>
  </si>
  <si>
    <t>　業務継続計画には、以下の項目等を記載してください。なお、各項目の記載内容については、「介護施設・事業所における感染症発生時の業務継続ガイドライン」及び「介護施設・事業所における自然災害発生時の業務継続ガイドライン」を参照してください。また、想定される災害等は地域によって異なるものであることから、項目については実態に応じて設定してください。なお、感染症及び災害の業務継続計画を一体的に策定することを妨げるものではありません。</t>
    <phoneticPr fontId="5"/>
  </si>
  <si>
    <r>
      <t>　常勤換算方法は、指定施設の従業者の勤務延時間数（下記「勤務延時間数」参照）を当該施設において常勤の従業者が勤務すべき時間数（１週間に勤務すべき時間数が32時間を下回る場合は32時間を基本とする。）で除することにより、当該施設の従業者の員数を常勤の従業者の員数に換算する方法をいいます。
　ただし、雇用の分野における男女の均等な機会及び待遇の確保等に関する法律（昭和47 年法律第113 号）第13条第１項に規定する措置（以下「母性健康管理措置」という。）又は育児休業、介護休業等育児又は家族介護を行う労働者の福祉に関する法律（平成３年法律第76 号。以下「育児・介護休業法」という。）第23 条第１項、同 条第３項又は同法第24 条に規定する所定労働時間の短縮等の措置</t>
    </r>
    <r>
      <rPr>
        <sz val="16"/>
        <color rgb="FFFF0000"/>
        <rFont val="游ゴシック Medium"/>
        <family val="3"/>
        <charset val="128"/>
      </rPr>
      <t>若しくは厚生労働省「事業場における治療と仕事の両立支援のためのガイドライン」に沿って事業者が自主的に設ける所定労働時間の短縮措置</t>
    </r>
    <r>
      <rPr>
        <sz val="16"/>
        <color theme="1"/>
        <rFont val="游ゴシック Medium"/>
        <family val="3"/>
        <charset val="128"/>
      </rPr>
      <t xml:space="preserve"> （以下「育児</t>
    </r>
    <r>
      <rPr>
        <sz val="16"/>
        <color rgb="FFFF0000"/>
        <rFont val="游ゴシック Medium"/>
        <family val="3"/>
        <charset val="128"/>
      </rPr>
      <t xml:space="preserve"> 、</t>
    </r>
    <r>
      <rPr>
        <sz val="16"/>
        <rFont val="游ゴシック Medium"/>
        <family val="3"/>
        <charset val="128"/>
      </rPr>
      <t>介護</t>
    </r>
    <r>
      <rPr>
        <sz val="16"/>
        <color rgb="FFFF0000"/>
        <rFont val="游ゴシック Medium"/>
        <family val="3"/>
        <charset val="128"/>
      </rPr>
      <t>及び治療</t>
    </r>
    <r>
      <rPr>
        <sz val="16"/>
        <color theme="1"/>
        <rFont val="游ゴシック Medium"/>
        <family val="3"/>
        <charset val="128"/>
      </rPr>
      <t>のための所定労働時間の短縮等の措置」という。）が講じられている場合、30 時間以上の勤務で、常勤換算方法での計算に当たり、常勤の従事者が勤務すべき時間数を満たしたものとし、１として取り扱うことを可能とします。</t>
    </r>
    <phoneticPr fontId="5"/>
  </si>
  <si>
    <t>・経過措置：令和７年４月１日から義務化</t>
    <rPh sb="18" eb="19">
      <t>カ</t>
    </rPh>
    <phoneticPr fontId="5"/>
  </si>
  <si>
    <t>平11厚令39
第28条 第1項第1号</t>
    <rPh sb="16" eb="17">
      <t>ダイ</t>
    </rPh>
    <rPh sb="18" eb="19">
      <t>ゴウ</t>
    </rPh>
    <phoneticPr fontId="5"/>
  </si>
  <si>
    <t>平11厚令39
第28条 第1項第2号</t>
    <rPh sb="16" eb="17">
      <t>ダイ</t>
    </rPh>
    <rPh sb="18" eb="19">
      <t>ゴウ</t>
    </rPh>
    <phoneticPr fontId="5"/>
  </si>
  <si>
    <t>平11厚令39
第28条 第1項第3号</t>
    <rPh sb="16" eb="17">
      <t>ダイ</t>
    </rPh>
    <rPh sb="18" eb="19">
      <t>ゴウ</t>
    </rPh>
    <phoneticPr fontId="5"/>
  </si>
  <si>
    <t>平12老企43 
第4の23の(1)</t>
    <phoneticPr fontId="5"/>
  </si>
  <si>
    <t>平12老企43 
第4の23の(2)</t>
    <phoneticPr fontId="5"/>
  </si>
  <si>
    <t>平12老企43 
第4の23の(3)</t>
    <phoneticPr fontId="5"/>
  </si>
  <si>
    <t>　さらに、厚生労働大臣の定める利用者等が選定する特別な居室等の提供に係る基準等（平成 12 年厚生省告示第 123号）二のハの⑵及び居住、滞在及び宿泊並びに食事の提供に係る利用料等に関する指針（平成 17 年厚生労働省告示第 419 号）一のハに規定するウェブサイトへの掲載に関する取扱いは、この規定に準ずるものとします。</t>
    <rPh sb="148" eb="150">
      <t>キテイ</t>
    </rPh>
    <phoneticPr fontId="5"/>
  </si>
  <si>
    <r>
      <t>　(1)に規定する</t>
    </r>
    <r>
      <rPr>
        <sz val="16"/>
        <color rgb="FFFF0000"/>
        <rFont val="游ゴシック Medium"/>
        <family val="3"/>
        <charset val="128"/>
      </rPr>
      <t>重要</t>
    </r>
    <r>
      <rPr>
        <sz val="16"/>
        <color theme="1"/>
        <rFont val="游ゴシック Medium"/>
        <family val="3"/>
        <charset val="128"/>
      </rPr>
      <t>事項を記載した書面を施設内に備え付け、関係者が自由に閲覧できる体制を講じた場合は掲示に</t>
    </r>
    <r>
      <rPr>
        <sz val="16"/>
        <color rgb="FFFF0000"/>
        <rFont val="游ゴシック Medium"/>
        <family val="3"/>
        <charset val="128"/>
      </rPr>
      <t>代</t>
    </r>
    <r>
      <rPr>
        <sz val="16"/>
        <color theme="1"/>
        <rFont val="游ゴシック Medium"/>
        <family val="3"/>
        <charset val="128"/>
      </rPr>
      <t>えることができます。</t>
    </r>
    <rPh sb="9" eb="11">
      <t>ジュウヨウ</t>
    </rPh>
    <rPh sb="11" eb="13">
      <t>ジコウ</t>
    </rPh>
    <rPh sb="54" eb="55">
      <t>ダイ</t>
    </rPh>
    <phoneticPr fontId="5"/>
  </si>
  <si>
    <r>
      <t>＜常勤の計算＞
　育児・介護休業法による育児の短時間勤務制度を利用する場合に加え、同法による介護の短時間勤務制度や、</t>
    </r>
    <r>
      <rPr>
        <sz val="16"/>
        <color rgb="FFFF0000"/>
        <rFont val="游ゴシック Medium"/>
        <family val="3"/>
        <charset val="128"/>
      </rPr>
      <t>厚生労働省ガイドラインに沿った治療のための所定労働時間の短縮措置、</t>
    </r>
    <r>
      <rPr>
        <sz val="16"/>
        <color theme="1"/>
        <rFont val="游ゴシック Medium"/>
        <family val="3"/>
        <charset val="128"/>
      </rPr>
      <t>男女雇用機会均等法による母性健康管理措置としての勤務時間の短縮等を利用する場合についても、３０時間以上の勤務で、常勤扱いとする。</t>
    </r>
    <phoneticPr fontId="5"/>
  </si>
  <si>
    <r>
      <t>＜常勤換算の計算＞
　　職員が、育児・介護休業法</t>
    </r>
    <r>
      <rPr>
        <sz val="16"/>
        <color rgb="FFFF0000"/>
        <rFont val="游ゴシック Medium"/>
        <family val="3"/>
        <charset val="128"/>
      </rPr>
      <t>等</t>
    </r>
    <r>
      <rPr>
        <sz val="16"/>
        <color theme="1"/>
        <rFont val="游ゴシック Medium"/>
        <family val="3"/>
        <charset val="128"/>
      </rPr>
      <t>による短時間勤務制度や母性健康管理措置としての勤務時間の短縮等を利用する場合、
　週３０時間以上の勤務で、常勤換算上も１と扱う。</t>
    </r>
    <rPh sb="24" eb="25">
      <t>トウ</t>
    </rPh>
    <phoneticPr fontId="5"/>
  </si>
  <si>
    <t>　入居者及び職員の結核に係る定期健康診断結果について保健所に届けていますか。</t>
    <rPh sb="1" eb="4">
      <t>ニュウキョシャ</t>
    </rPh>
    <rPh sb="4" eb="5">
      <t>オヨ</t>
    </rPh>
    <rPh sb="6" eb="8">
      <t>ショクイン</t>
    </rPh>
    <rPh sb="9" eb="11">
      <t>ケッカク</t>
    </rPh>
    <rPh sb="12" eb="13">
      <t>カカ</t>
    </rPh>
    <rPh sb="14" eb="16">
      <t>テイキ</t>
    </rPh>
    <rPh sb="16" eb="20">
      <t>ケンコウシンダン</t>
    </rPh>
    <rPh sb="20" eb="22">
      <t>ケッカ</t>
    </rPh>
    <rPh sb="26" eb="29">
      <t>ホケンショ</t>
    </rPh>
    <rPh sb="30" eb="31">
      <t>トド</t>
    </rPh>
    <phoneticPr fontId="5"/>
  </si>
  <si>
    <t>感染症予防法
第53条の7</t>
    <phoneticPr fontId="5"/>
  </si>
  <si>
    <r>
      <t>注４：看護職員、介護職員の配置数については、常勤換算方法（</t>
    </r>
    <r>
      <rPr>
        <sz val="15"/>
        <color rgb="FFFF0000"/>
        <rFont val="游ゴシック Medium"/>
        <family val="3"/>
        <charset val="128"/>
      </rPr>
      <t>8</t>
    </r>
    <r>
      <rPr>
        <sz val="15"/>
        <rFont val="游ゴシック Medium"/>
        <family val="3"/>
        <charset val="128"/>
      </rPr>
      <t>ページ</t>
    </r>
    <r>
      <rPr>
        <sz val="15"/>
        <color rgb="FFFF0000"/>
        <rFont val="游ゴシック Medium"/>
        <family val="3"/>
        <charset val="128"/>
      </rPr>
      <t>～13</t>
    </r>
    <r>
      <rPr>
        <sz val="15"/>
        <rFont val="游ゴシック Medium"/>
        <family val="3"/>
        <charset val="128"/>
      </rPr>
      <t>ページ</t>
    </r>
    <r>
      <rPr>
        <sz val="15"/>
        <color theme="1"/>
        <rFont val="游ゴシック Medium"/>
        <family val="3"/>
        <charset val="128"/>
      </rPr>
      <t>を参照）で記入してください。
　　　※外国人技能実習生の「受入要件」「配置基準への算入要件」等については、厚労省ＨＰを確認してください。</t>
    </r>
    <phoneticPr fontId="5"/>
  </si>
  <si>
    <t>※　基準に満たない場合の算定の取扱いは「第5 介護給付費の算定及び取扱い」
　　を参照して下さい。</t>
    <phoneticPr fontId="5"/>
  </si>
  <si>
    <r>
      <t>　新規に指定を受けた場合、増床した場合、減床した場合は、それぞれ定められた適正な方法により入所者数を算定していますか。（</t>
    </r>
    <r>
      <rPr>
        <sz val="16"/>
        <color rgb="FFFF0000"/>
        <rFont val="游ゴシック Medium"/>
        <family val="3"/>
        <charset val="128"/>
      </rPr>
      <t xml:space="preserve">「第5 基本的事項８ 新設、増床又は減床」 </t>
    </r>
    <r>
      <rPr>
        <sz val="16"/>
        <color theme="1"/>
        <rFont val="游ゴシック Medium"/>
        <family val="3"/>
        <charset val="128"/>
      </rPr>
      <t>参照）</t>
    </r>
    <phoneticPr fontId="5"/>
  </si>
  <si>
    <r>
      <t>　</t>
    </r>
    <r>
      <rPr>
        <u/>
        <sz val="16"/>
        <color theme="1"/>
        <rFont val="游ゴシック Medium"/>
        <family val="3"/>
        <charset val="128"/>
      </rPr>
      <t>夜勤職員の加算</t>
    </r>
    <r>
      <rPr>
        <sz val="16"/>
        <color theme="1"/>
        <rFont val="游ゴシック Medium"/>
        <family val="3"/>
        <charset val="128"/>
      </rPr>
      <t>については、実人数ではなく、夜勤時間帯の延べ勤務時間数を１６時間で除した数を加算に係る夜勤者数とします。
　→</t>
    </r>
    <r>
      <rPr>
        <sz val="16"/>
        <color rgb="FFFF0000"/>
        <rFont val="游ゴシック Medium"/>
        <family val="3"/>
        <charset val="128"/>
      </rPr>
      <t>「第５ 介護福祉施設サービス ９</t>
    </r>
    <r>
      <rPr>
        <sz val="16"/>
        <color theme="1"/>
        <rFont val="游ゴシック Medium"/>
        <family val="3"/>
        <charset val="128"/>
      </rPr>
      <t>夜勤職員配置加算</t>
    </r>
    <r>
      <rPr>
        <sz val="16"/>
        <color rgb="FFFF0000"/>
        <rFont val="游ゴシック Medium"/>
        <family val="3"/>
        <charset val="128"/>
      </rPr>
      <t>」</t>
    </r>
    <r>
      <rPr>
        <sz val="16"/>
        <color theme="1"/>
        <rFont val="游ゴシック Medium"/>
        <family val="3"/>
        <charset val="128"/>
      </rPr>
      <t>の項を参照</t>
    </r>
    <phoneticPr fontId="5"/>
  </si>
  <si>
    <r>
      <t>（注）夜勤減算の基準については「</t>
    </r>
    <r>
      <rPr>
        <sz val="16"/>
        <color rgb="FFFF0000"/>
        <rFont val="游ゴシック Medium"/>
        <family val="3"/>
        <charset val="128"/>
      </rPr>
      <t xml:space="preserve">第５ 基本的事項 </t>
    </r>
    <r>
      <rPr>
        <sz val="16"/>
        <color theme="1"/>
        <rFont val="游ゴシック Medium"/>
        <family val="3"/>
        <charset val="128"/>
      </rPr>
      <t>７夜勤体制による</t>
    </r>
    <r>
      <rPr>
        <sz val="16"/>
        <rFont val="游ゴシック Medium"/>
        <family val="3"/>
        <charset val="128"/>
      </rPr>
      <t>減
         算」の項</t>
    </r>
    <r>
      <rPr>
        <sz val="16"/>
        <color theme="1"/>
        <rFont val="游ゴシック Medium"/>
        <family val="3"/>
        <charset val="128"/>
      </rPr>
      <t>を参照</t>
    </r>
    <rPh sb="16" eb="17">
      <t>ダイ</t>
    </rPh>
    <rPh sb="19" eb="22">
      <t>キホンテキ</t>
    </rPh>
    <rPh sb="22" eb="24">
      <t>ジコウ</t>
    </rPh>
    <rPh sb="47" eb="48">
      <t>コウ</t>
    </rPh>
    <phoneticPr fontId="5"/>
  </si>
  <si>
    <r>
      <t>★詳しくは</t>
    </r>
    <r>
      <rPr>
        <sz val="16"/>
        <color rgb="FFFF0000"/>
        <rFont val="游ゴシック Medium"/>
        <family val="3"/>
        <charset val="128"/>
      </rPr>
      <t>「</t>
    </r>
    <r>
      <rPr>
        <sz val="16"/>
        <rFont val="游ゴシック Medium"/>
        <family val="3"/>
        <charset val="128"/>
      </rPr>
      <t>22入所者預り金等の取扱い</t>
    </r>
    <r>
      <rPr>
        <sz val="16"/>
        <color rgb="FFFF0000"/>
        <rFont val="游ゴシック Medium"/>
        <family val="3"/>
        <charset val="128"/>
      </rPr>
      <t>」</t>
    </r>
    <r>
      <rPr>
        <sz val="16"/>
        <rFont val="游ゴシック Medium"/>
        <family val="3"/>
        <charset val="128"/>
      </rPr>
      <t>(P</t>
    </r>
    <r>
      <rPr>
        <sz val="16"/>
        <color rgb="FFFF0000"/>
        <rFont val="游ゴシック Medium"/>
        <family val="3"/>
        <charset val="128"/>
      </rPr>
      <t>58</t>
    </r>
    <r>
      <rPr>
        <sz val="16"/>
        <rFont val="游ゴシック Medium"/>
        <family val="3"/>
        <charset val="128"/>
      </rPr>
      <t>)参照</t>
    </r>
    <phoneticPr fontId="5"/>
  </si>
  <si>
    <r>
      <t xml:space="preserve"> （「</t>
    </r>
    <r>
      <rPr>
        <sz val="16"/>
        <color rgb="FFFF0000"/>
        <rFont val="游ゴシック Medium"/>
        <family val="3"/>
        <charset val="128"/>
      </rPr>
      <t>第５基本的事項４定員超過利用の場合の所定単位数の算定</t>
    </r>
    <r>
      <rPr>
        <sz val="16"/>
        <rFont val="游ゴシック Medium"/>
        <family val="3"/>
        <charset val="128"/>
      </rPr>
      <t>」参照）　</t>
    </r>
    <phoneticPr fontId="5"/>
  </si>
  <si>
    <t>第５　介護給付費の算定及び取り扱い≪基本的事項≫</t>
    <phoneticPr fontId="5"/>
  </si>
  <si>
    <t>　　　介護給付費の算定及び取り扱い≪加算等≫</t>
    <phoneticPr fontId="5"/>
  </si>
  <si>
    <r>
      <t>「医療・介護関係事業者における個人情報の適切な取扱いのためのガイダンス」
　(平29.4.14個人情報保護委員会・厚生労働省）</t>
    </r>
    <r>
      <rPr>
        <sz val="16"/>
        <color rgb="FFFF0000"/>
        <rFont val="游ゴシック Medium"/>
        <family val="3"/>
        <charset val="128"/>
      </rPr>
      <t>令6.3一部改正</t>
    </r>
    <phoneticPr fontId="5"/>
  </si>
  <si>
    <r>
      <t>　（平成29年4月14日　個人情報保護委員会・厚生労働省）</t>
    </r>
    <r>
      <rPr>
        <sz val="11"/>
        <color rgb="FFFF0000"/>
        <rFont val="游ゴシック"/>
        <family val="3"/>
        <charset val="128"/>
        <scheme val="minor"/>
      </rPr>
      <t>令和6年6月一部改正</t>
    </r>
    <phoneticPr fontId="5"/>
  </si>
  <si>
    <r>
      <t>　問：</t>
    </r>
    <r>
      <rPr>
        <sz val="16"/>
        <color rgb="FFFF0000"/>
        <rFont val="游ゴシック Medium"/>
        <family val="3"/>
        <charset val="128"/>
      </rPr>
      <t>特別養護老人ホームにおいて、</t>
    </r>
    <r>
      <rPr>
        <sz val="16"/>
        <color theme="1"/>
        <rFont val="游ゴシック Medium"/>
        <family val="3"/>
        <charset val="128"/>
      </rPr>
      <t>夜勤職員</t>
    </r>
    <r>
      <rPr>
        <sz val="16"/>
        <color rgb="FFFF0000"/>
        <rFont val="游ゴシック Medium"/>
        <family val="3"/>
        <charset val="128"/>
      </rPr>
      <t>とは別に</t>
    </r>
    <r>
      <rPr>
        <sz val="16"/>
        <color theme="1"/>
        <rFont val="游ゴシック Medium"/>
        <family val="3"/>
        <charset val="128"/>
      </rPr>
      <t>、宿直</t>
    </r>
    <r>
      <rPr>
        <sz val="16"/>
        <color rgb="FFFF0000"/>
        <rFont val="游ゴシック Medium"/>
        <family val="3"/>
        <charset val="128"/>
      </rPr>
      <t>者</t>
    </r>
    <r>
      <rPr>
        <sz val="16"/>
        <color theme="1"/>
        <rFont val="游ゴシック Medium"/>
        <family val="3"/>
        <charset val="128"/>
      </rPr>
      <t>を配置</t>
    </r>
    <r>
      <rPr>
        <sz val="16"/>
        <color rgb="FFFF0000"/>
        <rFont val="游ゴシック Medium"/>
        <family val="3"/>
        <charset val="128"/>
      </rPr>
      <t>する必要があ
　　　るのか</t>
    </r>
    <r>
      <rPr>
        <sz val="16"/>
        <color theme="1"/>
        <rFont val="游ゴシック Medium"/>
        <family val="3"/>
        <charset val="128"/>
      </rPr>
      <t>。</t>
    </r>
    <rPh sb="3" eb="5">
      <t>トクベツ</t>
    </rPh>
    <rPh sb="5" eb="7">
      <t>ヨウゴ</t>
    </rPh>
    <rPh sb="7" eb="9">
      <t>ロウジン</t>
    </rPh>
    <rPh sb="23" eb="24">
      <t>ベツ</t>
    </rPh>
    <rPh sb="28" eb="29">
      <t>シャ</t>
    </rPh>
    <rPh sb="34" eb="36">
      <t>ヒツヨウ</t>
    </rPh>
    <phoneticPr fontId="5"/>
  </si>
  <si>
    <r>
      <t>　答：</t>
    </r>
    <r>
      <rPr>
        <sz val="16"/>
        <color rgb="FFFF0000"/>
        <rFont val="游ゴシック Medium"/>
        <family val="3"/>
        <charset val="128"/>
      </rPr>
      <t>・・・夜勤職員基準を満たす夜勤職員を配置している場合には、夜勤職員と別
　　　に宿泊者を配置しなくても差支えない。・・・</t>
    </r>
    <rPh sb="6" eb="8">
      <t>ヤキン</t>
    </rPh>
    <rPh sb="8" eb="10">
      <t>ショクイン</t>
    </rPh>
    <rPh sb="10" eb="12">
      <t>キジュン</t>
    </rPh>
    <rPh sb="13" eb="14">
      <t>ミ</t>
    </rPh>
    <rPh sb="16" eb="18">
      <t>ヤキン</t>
    </rPh>
    <rPh sb="18" eb="20">
      <t>ショクイン</t>
    </rPh>
    <rPh sb="21" eb="23">
      <t>ハイチ</t>
    </rPh>
    <rPh sb="27" eb="29">
      <t>バアイ</t>
    </rPh>
    <rPh sb="32" eb="36">
      <t>ヤキンショクイン</t>
    </rPh>
    <rPh sb="37" eb="38">
      <t>ベツ</t>
    </rPh>
    <rPh sb="43" eb="46">
      <t>シュクハクシャ</t>
    </rPh>
    <rPh sb="47" eb="49">
      <t>ハイチ</t>
    </rPh>
    <rPh sb="54" eb="56">
      <t>サシツカ</t>
    </rPh>
    <phoneticPr fontId="5"/>
  </si>
  <si>
    <r>
      <t>・やむを得ず身体的拘束等をしている場合、家族等に</t>
    </r>
    <r>
      <rPr>
        <sz val="14"/>
        <color rgb="FFFF0000"/>
        <rFont val="游ゴシック Medium"/>
        <family val="3"/>
        <charset val="128"/>
      </rPr>
      <t>同意を得</t>
    </r>
    <r>
      <rPr>
        <sz val="14"/>
        <color theme="1"/>
        <rFont val="游ゴシック Medium"/>
        <family val="3"/>
        <charset val="128"/>
      </rPr>
      <t>ているか</t>
    </r>
    <rPh sb="24" eb="26">
      <t>ドウイ</t>
    </rPh>
    <rPh sb="27" eb="28">
      <t>エ</t>
    </rPh>
    <phoneticPr fontId="5"/>
  </si>
  <si>
    <r>
      <t>・アセスメントを適切に行っているか</t>
    </r>
    <r>
      <rPr>
        <sz val="14"/>
        <color rgb="FFFF0000"/>
        <rFont val="游ゴシック Medium"/>
        <family val="3"/>
        <charset val="128"/>
      </rPr>
      <t>（面接の趣旨を十分説明し理解を得ているか）</t>
    </r>
    <rPh sb="18" eb="20">
      <t>メンセツ</t>
    </rPh>
    <rPh sb="21" eb="23">
      <t>シュシ</t>
    </rPh>
    <rPh sb="24" eb="26">
      <t>ジュウブン</t>
    </rPh>
    <rPh sb="26" eb="28">
      <t>セツメイ</t>
    </rPh>
    <rPh sb="29" eb="31">
      <t>リカイ</t>
    </rPh>
    <rPh sb="32" eb="33">
      <t>エ</t>
    </rPh>
    <phoneticPr fontId="5"/>
  </si>
  <si>
    <r>
      <t>・施設サービス計画</t>
    </r>
    <r>
      <rPr>
        <sz val="14"/>
        <color rgb="FFFF0000"/>
        <rFont val="游ゴシック Medium"/>
        <family val="3"/>
        <charset val="128"/>
      </rPr>
      <t>を入居者に強制することのないよう留意しているか</t>
    </r>
    <rPh sb="10" eb="13">
      <t>ニュウキョシャ</t>
    </rPh>
    <rPh sb="14" eb="16">
      <t>キョウセイ</t>
    </rPh>
    <rPh sb="25" eb="27">
      <t>リュウイ</t>
    </rPh>
    <phoneticPr fontId="5"/>
  </si>
  <si>
    <t>褥瘡予防のための指針を作成しているか。</t>
    <rPh sb="0" eb="2">
      <t>ジョクソウ</t>
    </rPh>
    <rPh sb="2" eb="4">
      <t>ヨボウ</t>
    </rPh>
    <rPh sb="8" eb="10">
      <t>シシン</t>
    </rPh>
    <rPh sb="11" eb="13">
      <t>サクセイ</t>
    </rPh>
    <phoneticPr fontId="44"/>
  </si>
  <si>
    <r>
      <t>協力</t>
    </r>
    <r>
      <rPr>
        <sz val="14"/>
        <color rgb="FFFF0000"/>
        <rFont val="游ゴシック Medium"/>
        <family val="3"/>
        <charset val="128"/>
      </rPr>
      <t>医療機関</t>
    </r>
    <r>
      <rPr>
        <sz val="14"/>
        <color theme="1"/>
        <rFont val="游ゴシック Medium"/>
        <family val="3"/>
        <charset val="128"/>
      </rPr>
      <t>等</t>
    </r>
    <rPh sb="0" eb="2">
      <t>キョウリョク</t>
    </rPh>
    <rPh sb="2" eb="6">
      <t>イリョウキカン</t>
    </rPh>
    <rPh sb="6" eb="7">
      <t>トウ</t>
    </rPh>
    <phoneticPr fontId="44"/>
  </si>
  <si>
    <r>
      <rPr>
        <sz val="14"/>
        <rFont val="游ゴシック Medium"/>
        <family val="3"/>
        <charset val="128"/>
      </rPr>
      <t>協力</t>
    </r>
    <r>
      <rPr>
        <sz val="14"/>
        <color rgb="FFFF0000"/>
        <rFont val="游ゴシック Medium"/>
        <family val="3"/>
        <charset val="128"/>
      </rPr>
      <t>医療機関</t>
    </r>
    <r>
      <rPr>
        <sz val="14"/>
        <rFont val="游ゴシック Medium"/>
        <family val="3"/>
        <charset val="128"/>
      </rPr>
      <t>を定めているか。</t>
    </r>
    <rPh sb="0" eb="2">
      <t>キョウリョク</t>
    </rPh>
    <rPh sb="2" eb="6">
      <t>イリョウキカン</t>
    </rPh>
    <rPh sb="7" eb="8">
      <t>サダ</t>
    </rPh>
    <phoneticPr fontId="44"/>
  </si>
  <si>
    <r>
      <t>※「日用品費」、「その他の日常生活費」として徴収できない具体的な物品等
　・排せつ関連消耗品　例）トイレットペーパー　便座シート等
　・洗濯関連消耗品　例）洗濯洗剤　衣料用漂白剤　柔軟剤等
　・清掃関連消耗品　例）モップ　ブラシ　ポリ袋等
　・医療関連消耗品　例）ガーゼ　脱脂綿　使い捨て手袋等
　・その他　例）手指消毒用アルコール　健康診断費用等　
※入所者に費用負担を求め（用意させ）ることができない品目等
　・オムツ、オムツカバー、紙オムツ
　・防水シーツ、ガーゼ、介護用手袋など介護用の消耗品
　・オムツや私物の洗濯代
　・車イスやエアーマットなど「福祉用具貸与」の対象となる機材等やその電気代
　・褥瘡予防用のクッション、身体</t>
    </r>
    <r>
      <rPr>
        <sz val="15"/>
        <color rgb="FFFF0000"/>
        <rFont val="游ゴシック Medium"/>
        <family val="3"/>
        <charset val="128"/>
      </rPr>
      <t>的</t>
    </r>
    <r>
      <rPr>
        <sz val="15"/>
        <color theme="1"/>
        <rFont val="游ゴシック Medium"/>
        <family val="3"/>
        <charset val="128"/>
      </rPr>
      <t>拘束時のミトンなど介護業務に用いる物品</t>
    </r>
    <rPh sb="318" eb="319">
      <t>テキ</t>
    </rPh>
    <phoneticPr fontId="5"/>
  </si>
  <si>
    <r>
      <t>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を実施している場合の内容</t>
    </r>
    <rPh sb="9" eb="10">
      <t>テキ</t>
    </rPh>
    <rPh sb="12" eb="13">
      <t>トウ</t>
    </rPh>
    <phoneticPr fontId="5"/>
  </si>
  <si>
    <r>
      <t>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の態様</t>
    </r>
    <rPh sb="2" eb="3">
      <t>テキ</t>
    </rPh>
    <rPh sb="5" eb="6">
      <t>トウ</t>
    </rPh>
    <phoneticPr fontId="5"/>
  </si>
  <si>
    <r>
      <t>　管理者及び各職種の従業者で構成する「身体的拘束等の適正化のための対策を検討する委員会」（以下「身体的拘束</t>
    </r>
    <r>
      <rPr>
        <sz val="16"/>
        <color rgb="FFFF0000"/>
        <rFont val="游ゴシック Medium"/>
        <family val="3"/>
        <charset val="128"/>
      </rPr>
      <t>等</t>
    </r>
    <r>
      <rPr>
        <sz val="16"/>
        <color theme="1"/>
        <rFont val="游ゴシック Medium"/>
        <family val="3"/>
        <charset val="128"/>
      </rPr>
      <t>適正化検討委員会」）を設置し、施設全体で身体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廃止に取り組んでいますか。</t>
    </r>
    <rPh sb="53" eb="54">
      <t>トウ</t>
    </rPh>
    <rPh sb="76" eb="77">
      <t>テキ</t>
    </rPh>
    <rPh sb="79" eb="80">
      <t>トウ</t>
    </rPh>
    <phoneticPr fontId="5"/>
  </si>
  <si>
    <r>
      <t>　管理者(施設長)は、身体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廃止に係る、外部の研修等に参加していますか。</t>
    </r>
    <rPh sb="13" eb="14">
      <t>テキ</t>
    </rPh>
    <rPh sb="16" eb="17">
      <t>トウ</t>
    </rPh>
    <phoneticPr fontId="5"/>
  </si>
  <si>
    <r>
      <t>　身体的拘束等の適正化のための指針（又は「身体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 xml:space="preserve">廃止に向けた改善計画」など）については、以下の内容を盛り込んでいますか。 </t>
    </r>
    <rPh sb="23" eb="24">
      <t>テキ</t>
    </rPh>
    <rPh sb="26" eb="27">
      <t>トウ</t>
    </rPh>
    <phoneticPr fontId="5"/>
  </si>
  <si>
    <r>
      <t>　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を行う場合には、その態様及び時間、利用者の心身の状況並びに緊急やむを得なかった理由を記録していますか。</t>
    </r>
    <rPh sb="10" eb="11">
      <t>テキ</t>
    </rPh>
    <rPh sb="13" eb="14">
      <t>トウ</t>
    </rPh>
    <phoneticPr fontId="5"/>
  </si>
  <si>
    <r>
      <t>　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に関する上記の記録は、計画担当介護支援専門員の業務とされています。</t>
    </r>
    <r>
      <rPr>
        <sz val="16"/>
        <rFont val="游ゴシック Medium"/>
        <family val="3"/>
        <charset val="128"/>
      </rPr>
      <t>(P</t>
    </r>
    <r>
      <rPr>
        <sz val="16"/>
        <color rgb="FFFF0000"/>
        <rFont val="游ゴシック Medium"/>
        <family val="3"/>
        <charset val="128"/>
      </rPr>
      <t>64</t>
    </r>
    <r>
      <rPr>
        <sz val="16"/>
        <rFont val="游ゴシック Medium"/>
        <family val="3"/>
        <charset val="128"/>
      </rPr>
      <t>参照)</t>
    </r>
    <rPh sb="3" eb="4">
      <t>テキ</t>
    </rPh>
    <rPh sb="6" eb="7">
      <t>トウ</t>
    </rPh>
    <phoneticPr fontId="5"/>
  </si>
  <si>
    <r>
      <t>　説明書(基準に定められた身体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の記録)の作成日が拘束開始日より遅くなっていないか。</t>
    </r>
    <rPh sb="15" eb="16">
      <t>テキ</t>
    </rPh>
    <rPh sb="18" eb="19">
      <t>トウ</t>
    </rPh>
    <phoneticPr fontId="5"/>
  </si>
  <si>
    <r>
      <t>　　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は、入居者の生命等が危険にさらされる可能性が著しく高い場合など、やむなく緊
　急かつ一時的に行われるものです。</t>
    </r>
    <rPh sb="4" eb="5">
      <t>テキ</t>
    </rPh>
    <rPh sb="7" eb="8">
      <t>トウ</t>
    </rPh>
    <phoneticPr fontId="5"/>
  </si>
  <si>
    <r>
      <t>　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行った場合には、「身体拘束ゼロへの手引き」に例示されている「緊急やむを得ない身体拘束に関する経過観察・再検討記録」などを参考にして、利用者の日々の心身の状態等の観察、拘束の必要性や方法に係わる再検討を行うごとに逐次その記録を加えるとともに、従業者間、家族等関係者の間で直近の情報を共有していますか。</t>
    </r>
    <rPh sb="10" eb="11">
      <t>テキ</t>
    </rPh>
    <rPh sb="13" eb="14">
      <t>トウ</t>
    </rPh>
    <phoneticPr fontId="5"/>
  </si>
  <si>
    <r>
      <t>　平成２４年４月１日から「社会福祉士及び介護福祉士法（以下「士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t>
    </r>
    <r>
      <rPr>
        <sz val="16"/>
        <color rgb="FFFF0000"/>
        <rFont val="游ゴシック Medium"/>
        <family val="3"/>
        <charset val="128"/>
      </rPr>
      <t>が、</t>
    </r>
    <r>
      <rPr>
        <sz val="16"/>
        <color theme="1"/>
        <rFont val="游ゴシック Medium"/>
        <family val="3"/>
        <charset val="128"/>
      </rPr>
      <t>該当しますか。</t>
    </r>
    <phoneticPr fontId="5"/>
  </si>
  <si>
    <t>　検索方法：厚生労働省のホームページの検索で、「喀痰吸引等 パンフレット」及び「喀痰吸引等制度について」と入力し、該当するＰＤＦファイルを選択してください。</t>
    <phoneticPr fontId="5"/>
  </si>
  <si>
    <r>
      <t xml:space="preserve"> 　平成30年4月から、</t>
    </r>
    <r>
      <rPr>
        <u/>
        <sz val="16"/>
        <rFont val="游ゴシック Medium"/>
        <family val="3"/>
        <charset val="128"/>
      </rPr>
      <t>身体</t>
    </r>
    <r>
      <rPr>
        <u/>
        <sz val="16"/>
        <color rgb="FFFF0000"/>
        <rFont val="游ゴシック Medium"/>
        <family val="3"/>
        <charset val="128"/>
      </rPr>
      <t>的</t>
    </r>
    <r>
      <rPr>
        <u/>
        <sz val="16"/>
        <rFont val="游ゴシック Medium"/>
        <family val="3"/>
        <charset val="128"/>
      </rPr>
      <t>拘束</t>
    </r>
    <r>
      <rPr>
        <u/>
        <sz val="16"/>
        <color rgb="FFFF0000"/>
        <rFont val="游ゴシック Medium"/>
        <family val="3"/>
        <charset val="128"/>
      </rPr>
      <t>等</t>
    </r>
    <r>
      <rPr>
        <u/>
        <sz val="16"/>
        <rFont val="游ゴシック Medium"/>
        <family val="3"/>
        <charset val="128"/>
      </rPr>
      <t>実施者の有無に関わらず</t>
    </r>
    <r>
      <rPr>
        <sz val="16"/>
        <rFont val="游ゴシック Medium"/>
        <family val="3"/>
        <charset val="128"/>
      </rPr>
      <t>、委員会の開催
　（下記①②）、指針の整備（③）及び研修の実施（④）が義務付けられました。
　</t>
    </r>
    <r>
      <rPr>
        <u/>
        <sz val="16"/>
        <rFont val="游ゴシック Medium"/>
        <family val="3"/>
        <charset val="128"/>
      </rPr>
      <t>（※実施しない場合は介護報酬が減算されます。）</t>
    </r>
    <rPh sb="14" eb="15">
      <t>テキ</t>
    </rPh>
    <rPh sb="17" eb="18">
      <t>トウ</t>
    </rPh>
    <phoneticPr fontId="5"/>
  </si>
  <si>
    <t>（施設の指針の内容を確認し、各項目が規定されている場合には□内について〇を選択してください。）</t>
    <rPh sb="1" eb="3">
      <t>シセツ</t>
    </rPh>
    <rPh sb="4" eb="6">
      <t>シシン</t>
    </rPh>
    <rPh sb="7" eb="9">
      <t>ナイヨウ</t>
    </rPh>
    <rPh sb="10" eb="12">
      <t>カクニン</t>
    </rPh>
    <rPh sb="14" eb="17">
      <t>カクコウモク</t>
    </rPh>
    <rPh sb="18" eb="20">
      <t>キテイ</t>
    </rPh>
    <rPh sb="25" eb="27">
      <t>バアイ</t>
    </rPh>
    <rPh sb="30" eb="31">
      <t>ナイ</t>
    </rPh>
    <rPh sb="37" eb="39">
      <t>センタク</t>
    </rPh>
    <phoneticPr fontId="5"/>
  </si>
  <si>
    <t>（施設の運営規程の内容を確認し、各項目が規定されている場合には□内について〇を選択してください。）</t>
    <rPh sb="1" eb="3">
      <t>シセツ</t>
    </rPh>
    <rPh sb="4" eb="8">
      <t>ウンエイキテイ</t>
    </rPh>
    <rPh sb="9" eb="11">
      <t>ナイヨウ</t>
    </rPh>
    <rPh sb="12" eb="14">
      <t>カクニン</t>
    </rPh>
    <rPh sb="16" eb="19">
      <t>カクコウモク</t>
    </rPh>
    <rPh sb="20" eb="22">
      <t>キテイ</t>
    </rPh>
    <rPh sb="27" eb="29">
      <t>バアイ</t>
    </rPh>
    <rPh sb="32" eb="33">
      <t>ナイ</t>
    </rPh>
    <rPh sb="39" eb="41">
      <t>センタク</t>
    </rPh>
    <phoneticPr fontId="5"/>
  </si>
  <si>
    <t>（施設の指針の内容を確認し、規定されている場合には□内について〇を選択してください。）</t>
    <rPh sb="1" eb="3">
      <t>シセツ</t>
    </rPh>
    <rPh sb="4" eb="6">
      <t>シシン</t>
    </rPh>
    <rPh sb="7" eb="9">
      <t>ナイヨウ</t>
    </rPh>
    <rPh sb="10" eb="12">
      <t>カクニン</t>
    </rPh>
    <rPh sb="14" eb="16">
      <t>キテイ</t>
    </rPh>
    <rPh sb="21" eb="23">
      <t>バアイ</t>
    </rPh>
    <rPh sb="26" eb="27">
      <t>ナイ</t>
    </rPh>
    <rPh sb="33" eb="35">
      <t>センタク</t>
    </rPh>
    <phoneticPr fontId="5"/>
  </si>
  <si>
    <t>◎施設の運営理念（処遇の基本方針等）を記載（入力）してください。</t>
    <rPh sb="22" eb="24">
      <t>ニュウリョク</t>
    </rPh>
    <phoneticPr fontId="5"/>
  </si>
  <si>
    <t>　施設の常勤の従業者が勤務すべき就業規則上の勤務時間を記入（入力）して下さい。</t>
    <rPh sb="27" eb="29">
      <t>キニュウ</t>
    </rPh>
    <rPh sb="30" eb="32">
      <t>ニュウリョク</t>
    </rPh>
    <phoneticPr fontId="5"/>
  </si>
  <si>
    <t>施設</t>
    <rPh sb="0" eb="2">
      <t>シセツ</t>
    </rPh>
    <phoneticPr fontId="5"/>
  </si>
  <si>
    <t>施設の状況</t>
    <phoneticPr fontId="5"/>
  </si>
  <si>
    <t>　施設の直近の待機者人数は何人いますか。（</t>
    <phoneticPr fontId="5"/>
  </si>
  <si>
    <t>　施設の待機者リスト（入所申込者名簿）の更新頻度について。</t>
    <phoneticPr fontId="5"/>
  </si>
  <si>
    <r>
      <t>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禁止の対象となる具体的行為
　ア　</t>
    </r>
    <r>
      <rPr>
        <sz val="16"/>
        <color rgb="FFFF0000"/>
        <rFont val="游ゴシック Medium"/>
        <family val="3"/>
        <charset val="128"/>
      </rPr>
      <t>一人歩き</t>
    </r>
    <r>
      <rPr>
        <sz val="16"/>
        <color theme="1"/>
        <rFont val="游ゴシック Medium"/>
        <family val="3"/>
        <charset val="128"/>
      </rPr>
      <t>しないように、車いすやいす、ベッドに体幹や四肢をひも等で縛る。
　イ　転落しないように、ベッドに体幹や四肢をひも等で縛る。
　ウ　自分で降りられないようにベッドを柵(サイドレール)で囲む
　　　（4点柵又はベッドを壁際に寄せた反対側2点柵設置）。
　エ　点滴・経管栄養等のチューブを抜かないように、四肢をひも等で縛る。
　オ　点滴・経管栄養等のチューブを抜かないように、または皮膚をかきむしらな
　　　いように、手指の機能を制限するミトン型の手袋等をつける。
　カ　車いすやいすからずり落ちたり、立ち上がったりしないように、Ｙ字型拘束
　　　帯や腰ベルト、車いすテーブルをつける。
　キ　立ち上がる能力のある人の立ち上がりを妨げるようないすを使用する。
　ク　脱衣やおむつはずしを制限するために、介護衣(つなぎ服)を着せる。
　ケ　他人への迷惑行為を防ぐために、ベッドなどに体幹や四肢をひも等で縛る。
　コ　行動を落ち着かせるために、向精神薬を過剰に服用させる。
　サ　自分の意思で開けることのできない居室等に隔離する。</t>
    </r>
    <rPh sb="2" eb="3">
      <t>テキ</t>
    </rPh>
    <rPh sb="5" eb="6">
      <t>トウ</t>
    </rPh>
    <rPh sb="23" eb="25">
      <t>ヒトリ</t>
    </rPh>
    <rPh sb="25" eb="26">
      <t>アル</t>
    </rPh>
    <phoneticPr fontId="5"/>
  </si>
  <si>
    <t>　業務の効率化、介護サービスの質の向上その他の生産性の向上に資する取組の促進を図るため、利用者の安全並びに介護サービスの質の確保及び職員の負担軽減に資する方策を検討するための委員会（テレビ電話装置等を活用して行うことができるものとする。）を定期的に開催していますか。</t>
    <rPh sb="50" eb="51">
      <t>ナラ</t>
    </rPh>
    <rPh sb="124" eb="126">
      <t>カイサイ</t>
    </rPh>
    <phoneticPr fontId="5"/>
  </si>
  <si>
    <t>② 技能実習を行わせる事業所において実習を開始した日から６月を経過していない者であって、事業者が、当該者の日本語の能力及び指導の実施状況並びに事業所の管理者、実習責任者等の意見等を勘案し、配置基準において職員等とみなすこととした者</t>
    <phoneticPr fontId="5"/>
  </si>
  <si>
    <t>ア</t>
    <phoneticPr fontId="5"/>
  </si>
  <si>
    <t>イ</t>
    <phoneticPr fontId="5"/>
  </si>
  <si>
    <t>　技能実習を行わせる事業所において実習を開始した日から６月を経過していない者であって、事業者が、当該者の日本語の能力及び指導の実施状況並びに事業所の管理者、実習責任者等の意見等を勘案し、配置基準において職員等とみなすこととした者</t>
    <phoneticPr fontId="5"/>
  </si>
  <si>
    <t xml:space="preserve">　ただし、②に該当する者を配置基準において職員等とみなす場合は、次のア及びイを満たすこと。 </t>
    <phoneticPr fontId="5"/>
  </si>
  <si>
    <t>　一定の経験のある職員とチームでケアを行う体制とすること</t>
    <phoneticPr fontId="5"/>
  </si>
  <si>
    <t>　日本語能力試験のＮ２又はＮ１（平成22年３月31日までに実施された審査にあっ ては、２級又は１級）に合格している者</t>
    <phoneticPr fontId="5"/>
  </si>
  <si>
    <t>　安全対策担当者の配置、安全対策に関する指針の整備や研修の実施など、組織的に安全対策を実施する体制を整備していること 　　２（略）</t>
    <phoneticPr fontId="5"/>
  </si>
  <si>
    <r>
      <t xml:space="preserve">   </t>
    </r>
    <r>
      <rPr>
        <b/>
        <sz val="20"/>
        <rFont val="游ゴシック"/>
        <family val="3"/>
        <charset val="128"/>
        <scheme val="minor"/>
      </rPr>
      <t>(令和</t>
    </r>
    <r>
      <rPr>
        <b/>
        <sz val="20"/>
        <color rgb="FFFF0000"/>
        <rFont val="游ゴシック"/>
        <family val="3"/>
        <charset val="128"/>
        <scheme val="minor"/>
      </rPr>
      <t>６</t>
    </r>
    <r>
      <rPr>
        <b/>
        <sz val="20"/>
        <rFont val="游ゴシック"/>
        <family val="3"/>
        <charset val="128"/>
        <scheme val="minor"/>
      </rPr>
      <t>年</t>
    </r>
    <r>
      <rPr>
        <b/>
        <sz val="20"/>
        <color rgb="FFFF0000"/>
        <rFont val="游ゴシック"/>
        <family val="3"/>
        <charset val="128"/>
        <scheme val="minor"/>
      </rPr>
      <t>６</t>
    </r>
    <r>
      <rPr>
        <b/>
        <sz val="20"/>
        <rFont val="游ゴシック"/>
        <family val="3"/>
        <charset val="128"/>
        <scheme val="minor"/>
      </rPr>
      <t>月版 Ver.</t>
    </r>
    <r>
      <rPr>
        <b/>
        <sz val="20"/>
        <color rgb="FFFF0000"/>
        <rFont val="游ゴシック"/>
        <family val="3"/>
        <charset val="128"/>
        <scheme val="minor"/>
      </rPr>
      <t>1.2</t>
    </r>
    <r>
      <rPr>
        <b/>
        <sz val="20"/>
        <rFont val="游ゴシック"/>
        <family val="3"/>
        <charset val="128"/>
        <scheme val="minor"/>
      </rPr>
      <t>）</t>
    </r>
    <phoneticPr fontId="5"/>
  </si>
  <si>
    <r>
      <t xml:space="preserve">　  </t>
    </r>
    <r>
      <rPr>
        <sz val="14"/>
        <color theme="1"/>
        <rFont val="游ゴシック Medium"/>
        <family val="3"/>
        <charset val="128"/>
      </rPr>
      <t>(以下の、市長が定める「同等以上の能力を有する者」)</t>
    </r>
    <rPh sb="8" eb="10">
      <t>シチョウ</t>
    </rPh>
    <phoneticPr fontId="5"/>
  </si>
  <si>
    <t>　指定施設は、一年に一回以上、協力医療機関との間で、入所者の病状が急変した場合等の対応を確認するとともに、協力医療機関の名称等を、当該指定施設に係る指定を行った市長に届け出なければなりません。</t>
    <rPh sb="80" eb="82">
      <t>シチョウ</t>
    </rPh>
    <phoneticPr fontId="5"/>
  </si>
  <si>
    <t>　また、骨折以上の重大な事故や、特異な事故等が発生した場合は、市にも速やかに報告していますか。</t>
    <rPh sb="31" eb="32">
      <t>シ</t>
    </rPh>
    <phoneticPr fontId="5"/>
  </si>
  <si>
    <t>　施設基準上、必要な部屋等が指定時に図面上明確に位置づけられていたにも関わらず、別用途にされている事例が見受けられます。この場合、原則として指定更新が認められませんので、用途を変更等する際は、必ず市へ相談の上、必要な手続きを行って下さい。</t>
    <rPh sb="98" eb="99">
      <t>シ</t>
    </rPh>
    <phoneticPr fontId="5"/>
  </si>
  <si>
    <t>　指定施設の開設者は、開設者の住所その他介護保険法施行規則第135条に定める事項に変更があったときは、10日以内にその旨を市長に届け出ていますか。</t>
    <rPh sb="61" eb="63">
      <t>シチョウ</t>
    </rPh>
    <phoneticPr fontId="5"/>
  </si>
  <si>
    <t>　(4)(5)(6)は、実際には生活相談員等が業務を担当している場合がありますが、市ではそれを否定するものではありません。
　しかし、施設内ケアの基本はケアプランですので、処遇の基本情報として計画担当介護支援専門員が把握しておく必要があります。</t>
    <rPh sb="41" eb="42">
      <t>シ</t>
    </rPh>
    <phoneticPr fontId="5"/>
  </si>
  <si>
    <t xml:space="preserve">　認定特定行為業務従事者にたん吸引等を行わせている場合、事業所を「登録特定行為事業者」として市に登録していますか。     </t>
    <rPh sb="46" eb="47">
      <t>シ</t>
    </rPh>
    <phoneticPr fontId="5"/>
  </si>
  <si>
    <r>
      <t>　　市では身体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は、本人の人権の制限という面があるため、説明書の説明・同意につい
　ては、原則として事前又は開始時までに家族等の了解を得るよう指導しています。</t>
    </r>
    <rPh sb="2" eb="3">
      <t>シ</t>
    </rPh>
    <phoneticPr fontId="5"/>
  </si>
  <si>
    <t>和光市　長寿あんしん課</t>
    <rPh sb="0" eb="3">
      <t>ワコウシ</t>
    </rPh>
    <rPh sb="4" eb="6">
      <t>チョウジュ</t>
    </rPh>
    <rPh sb="10" eb="11">
      <t>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</si>
</sst>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0_);[Red]\(0.0\)"/>
    <numFmt numFmtId="178" formatCode="0.0_ "/>
    <numFmt numFmtId="179" formatCode="0.0"/>
    <numFmt numFmtId="180" formatCode="#,##0_ "/>
    <numFmt numFmtId="181" formatCode="#,##0.0_);[Red]\(#,##0.0\)"/>
    <numFmt numFmtId="182" formatCode="0.0_ ;[Red]\-0.0\ "/>
    <numFmt numFmtId="183" formatCode="0.00_);[Red]\(0.00\)"/>
    <numFmt numFmtId="184" formatCode="0.00_ "/>
    <numFmt numFmtId="185" formatCode="[$-411]ggge&quot;年&quot;m&quot;月&quot;d&quot;日&quot;;@"/>
    <numFmt numFmtId="186" formatCode="&quot;P&quot;0"/>
  </numFmts>
  <fonts count="102">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6"/>
      <color theme="1"/>
      <name val="游ゴシック"/>
      <family val="2"/>
      <charset val="128"/>
      <scheme val="minor"/>
    </font>
    <font>
      <b/>
      <sz val="22"/>
      <color theme="1"/>
      <name val="游ゴシック"/>
      <family val="3"/>
      <charset val="128"/>
      <scheme val="minor"/>
    </font>
    <font>
      <b/>
      <sz val="20"/>
      <color theme="1"/>
      <name val="游ゴシック"/>
      <family val="3"/>
      <charset val="128"/>
      <scheme val="minor"/>
    </font>
    <font>
      <b/>
      <sz val="18"/>
      <color theme="1"/>
      <name val="游ゴシック"/>
      <family val="3"/>
      <charset val="128"/>
      <scheme val="minor"/>
    </font>
    <font>
      <b/>
      <u/>
      <sz val="22"/>
      <color theme="1"/>
      <name val="游ゴシック"/>
      <family val="3"/>
      <charset val="128"/>
      <scheme val="minor"/>
    </font>
    <font>
      <sz val="16"/>
      <color theme="1"/>
      <name val="游ゴシック"/>
      <family val="3"/>
      <charset val="128"/>
      <scheme val="minor"/>
    </font>
    <font>
      <u/>
      <sz val="11"/>
      <color theme="10"/>
      <name val="游ゴシック"/>
      <family val="2"/>
      <charset val="128"/>
      <scheme val="minor"/>
    </font>
    <font>
      <sz val="11"/>
      <color theme="1"/>
      <name val="游ゴシック Medium"/>
      <family val="3"/>
      <charset val="128"/>
    </font>
    <font>
      <sz val="16"/>
      <color theme="1"/>
      <name val="游ゴシック Medium"/>
      <family val="3"/>
      <charset val="128"/>
    </font>
    <font>
      <sz val="9"/>
      <color theme="1"/>
      <name val="游ゴシック Medium"/>
      <family val="3"/>
      <charset val="128"/>
    </font>
    <font>
      <sz val="14"/>
      <color theme="1"/>
      <name val="游ゴシック Medium"/>
      <family val="3"/>
      <charset val="128"/>
    </font>
    <font>
      <sz val="8"/>
      <color theme="1"/>
      <name val="游ゴシック Medium"/>
      <family val="3"/>
      <charset val="128"/>
    </font>
    <font>
      <sz val="13"/>
      <color theme="1"/>
      <name val="游ゴシック Medium"/>
      <family val="3"/>
      <charset val="128"/>
    </font>
    <font>
      <sz val="10"/>
      <color theme="1"/>
      <name val="游ゴシック Medium"/>
      <family val="3"/>
      <charset val="128"/>
    </font>
    <font>
      <sz val="16"/>
      <color rgb="FFFF0000"/>
      <name val="游ゴシック Medium"/>
      <family val="3"/>
      <charset val="128"/>
    </font>
    <font>
      <sz val="16"/>
      <name val="游ゴシック Medium"/>
      <family val="3"/>
      <charset val="128"/>
    </font>
    <font>
      <u/>
      <sz val="16"/>
      <color theme="1"/>
      <name val="游ゴシック Medium"/>
      <family val="3"/>
      <charset val="128"/>
    </font>
    <font>
      <sz val="6"/>
      <color theme="1"/>
      <name val="游ゴシック Medium"/>
      <family val="3"/>
      <charset val="128"/>
    </font>
    <font>
      <b/>
      <sz val="16"/>
      <color theme="1"/>
      <name val="游ゴシック Medium"/>
      <family val="3"/>
      <charset val="128"/>
    </font>
    <font>
      <b/>
      <sz val="16"/>
      <color rgb="FFFF0000"/>
      <name val="游ゴシック Medium"/>
      <family val="3"/>
      <charset val="128"/>
    </font>
    <font>
      <sz val="12"/>
      <color theme="1"/>
      <name val="游ゴシック Medium"/>
      <family val="3"/>
      <charset val="128"/>
    </font>
    <font>
      <u/>
      <sz val="9"/>
      <color theme="1"/>
      <name val="游ゴシック Medium"/>
      <family val="3"/>
      <charset val="128"/>
    </font>
    <font>
      <u/>
      <sz val="13"/>
      <color theme="10"/>
      <name val="游ゴシック Medium"/>
      <family val="3"/>
      <charset val="128"/>
    </font>
    <font>
      <sz val="15"/>
      <color theme="1"/>
      <name val="游ゴシック Medium"/>
      <family val="3"/>
      <charset val="128"/>
    </font>
    <font>
      <sz val="14"/>
      <color rgb="FFFF0000"/>
      <name val="游ゴシック Medium"/>
      <family val="3"/>
      <charset val="128"/>
    </font>
    <font>
      <u/>
      <sz val="14"/>
      <color rgb="FFFF0000"/>
      <name val="游ゴシック Medium"/>
      <family val="3"/>
      <charset val="128"/>
    </font>
    <font>
      <u/>
      <sz val="16"/>
      <name val="游ゴシック Medium"/>
      <family val="3"/>
      <charset val="128"/>
    </font>
    <font>
      <b/>
      <sz val="14"/>
      <color theme="1"/>
      <name val="游ゴシック Medium"/>
      <family val="3"/>
      <charset val="128"/>
    </font>
    <font>
      <u/>
      <sz val="14"/>
      <color theme="1"/>
      <name val="游ゴシック Medium"/>
      <family val="3"/>
      <charset val="128"/>
    </font>
    <font>
      <b/>
      <sz val="16"/>
      <name val="游ゴシック Medium"/>
      <family val="3"/>
      <charset val="128"/>
    </font>
    <font>
      <b/>
      <sz val="9"/>
      <color rgb="FF191919"/>
      <name val="游ゴシック Medium"/>
      <family val="3"/>
      <charset val="128"/>
    </font>
    <font>
      <u/>
      <sz val="12"/>
      <color theme="1"/>
      <name val="游ゴシック Medium"/>
      <family val="3"/>
      <charset val="128"/>
    </font>
    <font>
      <u/>
      <sz val="15"/>
      <color theme="10"/>
      <name val="游ゴシック Medium"/>
      <family val="3"/>
      <charset val="128"/>
    </font>
    <font>
      <sz val="9"/>
      <color rgb="FF191919"/>
      <name val="游ゴシック Medium"/>
      <family val="3"/>
      <charset val="128"/>
    </font>
    <font>
      <sz val="15"/>
      <color rgb="FFFF0000"/>
      <name val="游ゴシック Medium"/>
      <family val="3"/>
      <charset val="128"/>
    </font>
    <font>
      <u/>
      <sz val="16"/>
      <color rgb="FFFF0000"/>
      <name val="游ゴシック Medium"/>
      <family val="3"/>
      <charset val="128"/>
    </font>
    <font>
      <sz val="12"/>
      <color theme="1"/>
      <name val="HG丸ｺﾞｼｯｸM-PRO"/>
      <family val="3"/>
      <charset val="128"/>
    </font>
    <font>
      <sz val="6"/>
      <name val="ＭＳ Ｐゴシック"/>
      <family val="2"/>
      <charset val="128"/>
    </font>
    <font>
      <sz val="14"/>
      <color theme="1"/>
      <name val="HG丸ｺﾞｼｯｸM-PRO"/>
      <family val="3"/>
      <charset val="128"/>
    </font>
    <font>
      <u/>
      <sz val="14"/>
      <color theme="1"/>
      <name val="HG丸ｺﾞｼｯｸM-PRO"/>
      <family val="3"/>
      <charset val="128"/>
    </font>
    <font>
      <sz val="12"/>
      <name val="游ゴシック Medium"/>
      <family val="3"/>
      <charset val="128"/>
    </font>
    <font>
      <sz val="14"/>
      <name val="游ゴシック Medium"/>
      <family val="3"/>
      <charset val="128"/>
    </font>
    <font>
      <sz val="11"/>
      <name val="游ゴシック Medium"/>
      <family val="3"/>
      <charset val="128"/>
    </font>
    <font>
      <sz val="12"/>
      <color theme="1"/>
      <name val="游ゴシック"/>
      <family val="2"/>
      <charset val="128"/>
      <scheme val="minor"/>
    </font>
    <font>
      <sz val="9"/>
      <color theme="0" tint="-0.499984740745262"/>
      <name val="游ゴシック Medium"/>
      <family val="3"/>
      <charset val="128"/>
    </font>
    <font>
      <sz val="16"/>
      <color theme="1"/>
      <name val="Segoe UI Symbol"/>
      <family val="2"/>
    </font>
    <font>
      <sz val="14"/>
      <color rgb="FF00B0F0"/>
      <name val="游ゴシック Medium"/>
      <family val="3"/>
      <charset val="128"/>
    </font>
    <font>
      <sz val="14"/>
      <color rgb="FF333333"/>
      <name val="游ゴシック Medium"/>
      <family val="3"/>
      <charset val="128"/>
    </font>
    <font>
      <sz val="20"/>
      <color theme="1"/>
      <name val="游ゴシック Medium"/>
      <family val="3"/>
      <charset val="128"/>
    </font>
    <font>
      <sz val="24"/>
      <color theme="1"/>
      <name val="游ゴシック Medium"/>
      <family val="3"/>
      <charset val="128"/>
    </font>
    <font>
      <sz val="24"/>
      <color rgb="FFFF0000"/>
      <name val="游ゴシック Medium"/>
      <family val="3"/>
      <charset val="128"/>
    </font>
    <font>
      <sz val="18"/>
      <color theme="1"/>
      <name val="游ゴシック Medium"/>
      <family val="3"/>
      <charset val="128"/>
    </font>
    <font>
      <sz val="22"/>
      <color theme="1"/>
      <name val="游ゴシック Medium"/>
      <family val="3"/>
      <charset val="128"/>
    </font>
    <font>
      <sz val="14"/>
      <color rgb="FFFF0000"/>
      <name val="Segoe UI Symbol"/>
      <family val="3"/>
    </font>
    <font>
      <b/>
      <u/>
      <sz val="16"/>
      <color theme="1"/>
      <name val="游ゴシック Medium"/>
      <family val="3"/>
      <charset val="128"/>
    </font>
    <font>
      <sz val="9"/>
      <name val="游ゴシック Medium"/>
      <family val="3"/>
      <charset val="128"/>
    </font>
    <font>
      <sz val="11"/>
      <color rgb="FFFF0000"/>
      <name val="ＭＳ Ｐゴシック"/>
      <family val="2"/>
      <charset val="128"/>
    </font>
    <font>
      <sz val="9"/>
      <color theme="1"/>
      <name val="游ゴシック"/>
      <family val="2"/>
      <charset val="128"/>
      <scheme val="minor"/>
    </font>
    <font>
      <sz val="9"/>
      <color theme="5" tint="0.79998168889431442"/>
      <name val="游ゴシック"/>
      <family val="2"/>
      <charset val="128"/>
      <scheme val="minor"/>
    </font>
    <font>
      <sz val="6"/>
      <name val="ＭＳ Ｐゴシック"/>
      <family val="3"/>
      <charset val="128"/>
    </font>
    <font>
      <b/>
      <sz val="14"/>
      <name val="游ゴシック Medium"/>
      <family val="3"/>
      <charset val="128"/>
    </font>
    <font>
      <sz val="9"/>
      <color rgb="FFFF0000"/>
      <name val="游ゴシック Medium"/>
      <family val="3"/>
      <charset val="128"/>
    </font>
    <font>
      <sz val="15"/>
      <name val="游ゴシック Medium"/>
      <family val="3"/>
      <charset val="128"/>
    </font>
    <font>
      <sz val="8"/>
      <name val="游ゴシック Medium"/>
      <family val="3"/>
      <charset val="128"/>
    </font>
    <font>
      <b/>
      <sz val="12"/>
      <name val="游ゴシック Medium"/>
      <family val="3"/>
      <charset val="128"/>
    </font>
    <font>
      <u/>
      <sz val="14"/>
      <name val="游ゴシック Medium"/>
      <family val="3"/>
      <charset val="128"/>
    </font>
    <font>
      <sz val="11"/>
      <color rgb="FFFF0000"/>
      <name val="游ゴシック"/>
      <family val="2"/>
      <charset val="128"/>
      <scheme val="minor"/>
    </font>
    <font>
      <sz val="9"/>
      <color rgb="FFFF0000"/>
      <name val="游ゴシック"/>
      <family val="2"/>
      <charset val="128"/>
      <scheme val="minor"/>
    </font>
    <font>
      <b/>
      <sz val="20"/>
      <color rgb="FFFF0000"/>
      <name val="游ゴシック"/>
      <family val="3"/>
      <charset val="128"/>
      <scheme val="minor"/>
    </font>
    <font>
      <sz val="12"/>
      <color rgb="FFFF0000"/>
      <name val="游ゴシック"/>
      <family val="2"/>
      <charset val="128"/>
      <scheme val="minor"/>
    </font>
    <font>
      <sz val="12"/>
      <color rgb="FFFF0000"/>
      <name val="游ゴシック"/>
      <family val="3"/>
      <charset val="128"/>
      <scheme val="minor"/>
    </font>
    <font>
      <sz val="9"/>
      <color rgb="FFFF0000"/>
      <name val="游ゴシック"/>
      <family val="3"/>
      <charset val="128"/>
      <scheme val="minor"/>
    </font>
    <font>
      <strike/>
      <sz val="16"/>
      <color rgb="FFFF0000"/>
      <name val="游ゴシック Medium"/>
      <family val="3"/>
      <charset val="128"/>
    </font>
    <font>
      <u/>
      <sz val="9"/>
      <color rgb="FFFF0000"/>
      <name val="游ゴシック Medium"/>
      <family val="3"/>
      <charset val="128"/>
    </font>
    <font>
      <strike/>
      <sz val="11"/>
      <color rgb="FFFF0000"/>
      <name val="游ゴシック"/>
      <family val="2"/>
      <charset val="128"/>
      <scheme val="minor"/>
    </font>
    <font>
      <strike/>
      <sz val="14"/>
      <color rgb="FFFF0000"/>
      <name val="游ゴシック Medium"/>
      <family val="3"/>
      <charset val="128"/>
    </font>
    <font>
      <u/>
      <sz val="14"/>
      <name val="游ゴシック"/>
      <family val="2"/>
      <charset val="128"/>
      <scheme val="minor"/>
    </font>
    <font>
      <u/>
      <sz val="11"/>
      <color rgb="FFFF0000"/>
      <name val="游ゴシック"/>
      <family val="2"/>
      <charset val="128"/>
      <scheme val="minor"/>
    </font>
    <font>
      <sz val="11"/>
      <name val="游ゴシック"/>
      <family val="2"/>
      <charset val="128"/>
      <scheme val="minor"/>
    </font>
    <font>
      <sz val="16"/>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sz val="12"/>
      <color rgb="FFC00000"/>
      <name val="游ゴシック Medium"/>
      <family val="3"/>
      <charset val="128"/>
    </font>
    <font>
      <u/>
      <sz val="24"/>
      <color rgb="FFFF0000"/>
      <name val="游ゴシック Medium"/>
      <family val="3"/>
      <charset val="128"/>
    </font>
    <font>
      <strike/>
      <sz val="24"/>
      <color rgb="FFFF0000"/>
      <name val="游ゴシック Medium"/>
      <family val="3"/>
      <charset val="128"/>
    </font>
    <font>
      <sz val="11"/>
      <name val="ＭＳ Ｐゴシック"/>
      <family val="3"/>
      <charset val="128"/>
    </font>
    <font>
      <sz val="16"/>
      <color rgb="FFFF0000"/>
      <name val="游ゴシック"/>
      <family val="3"/>
      <charset val="128"/>
      <scheme val="minor"/>
    </font>
    <font>
      <sz val="16"/>
      <color rgb="FFFF0000"/>
      <name val="游ゴシック"/>
      <family val="2"/>
      <charset val="128"/>
      <scheme val="minor"/>
    </font>
    <font>
      <sz val="11"/>
      <name val="游ゴシック"/>
      <family val="3"/>
      <charset val="128"/>
      <scheme val="minor"/>
    </font>
    <font>
      <b/>
      <sz val="14"/>
      <color rgb="FFFF0000"/>
      <name val="游ゴシック Medium"/>
      <family val="3"/>
      <charset val="128"/>
    </font>
    <font>
      <sz val="8"/>
      <color rgb="FFFF0000"/>
      <name val="游ゴシック Medium"/>
      <family val="3"/>
      <charset val="128"/>
    </font>
    <font>
      <sz val="12"/>
      <color rgb="FFFF0000"/>
      <name val="游ゴシック Medium"/>
      <family val="3"/>
      <charset val="128"/>
    </font>
    <font>
      <u/>
      <sz val="14"/>
      <name val="HG丸ｺﾞｼｯｸM-PRO"/>
      <family val="3"/>
      <charset val="128"/>
    </font>
    <font>
      <b/>
      <sz val="20"/>
      <name val="游ゴシック"/>
      <family val="3"/>
      <charset val="128"/>
      <scheme val="minor"/>
    </font>
    <font>
      <strike/>
      <sz val="9"/>
      <color rgb="FFFF0000"/>
      <name val="游ゴシック Medium"/>
      <family val="3"/>
      <charset val="128"/>
    </font>
  </fonts>
  <fills count="2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CCFF"/>
        <bgColor indexed="64"/>
      </patternFill>
    </fill>
    <fill>
      <patternFill patternType="solid">
        <fgColor rgb="FF00B0F0"/>
        <bgColor indexed="64"/>
      </patternFill>
    </fill>
    <fill>
      <patternFill patternType="solid">
        <fgColor rgb="FFCCECFF"/>
        <bgColor indexed="64"/>
      </patternFill>
    </fill>
    <fill>
      <patternFill patternType="solid">
        <fgColor theme="5" tint="0.59999389629810485"/>
        <bgColor indexed="64"/>
      </patternFill>
    </fill>
    <fill>
      <patternFill patternType="solid">
        <fgColor rgb="FFFFFFCC"/>
        <bgColor indexed="64"/>
      </patternFill>
    </fill>
  </fills>
  <borders count="193">
    <border>
      <left/>
      <right/>
      <top/>
      <bottom/>
      <diagonal/>
    </border>
    <border>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diagonalDown="1">
      <left style="medium">
        <color indexed="64"/>
      </left>
      <right/>
      <top style="medium">
        <color indexed="64"/>
      </top>
      <bottom/>
      <diagonal style="medium">
        <color indexed="64"/>
      </diagonal>
    </border>
    <border diagonalDown="1">
      <left/>
      <right/>
      <top style="medium">
        <color indexed="64"/>
      </top>
      <bottom/>
      <diagonal style="medium">
        <color indexed="64"/>
      </diagonal>
    </border>
    <border diagonalDown="1">
      <left style="medium">
        <color indexed="64"/>
      </left>
      <right/>
      <top/>
      <bottom style="medium">
        <color indexed="64"/>
      </bottom>
      <diagonal style="medium">
        <color indexed="64"/>
      </diagonal>
    </border>
    <border diagonalDown="1">
      <left/>
      <right/>
      <top/>
      <bottom style="medium">
        <color indexed="64"/>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top/>
      <bottom/>
      <diagonal style="medium">
        <color indexed="64"/>
      </diagonal>
    </border>
    <border diagonalDown="1">
      <left/>
      <right style="medium">
        <color indexed="64"/>
      </right>
      <top/>
      <bottom/>
      <diagonal style="medium">
        <color indexed="64"/>
      </diagonal>
    </border>
    <border diagonalDown="1">
      <left/>
      <right style="medium">
        <color indexed="64"/>
      </right>
      <top/>
      <bottom style="medium">
        <color indexed="64"/>
      </bottom>
      <diagonal style="medium">
        <color indexed="64"/>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dotted">
        <color indexed="64"/>
      </bottom>
      <diagonal/>
    </border>
    <border>
      <left style="double">
        <color indexed="64"/>
      </left>
      <right/>
      <top style="dotted">
        <color indexed="64"/>
      </top>
      <bottom style="medium">
        <color indexed="64"/>
      </bottom>
      <diagonal/>
    </border>
    <border>
      <left style="hair">
        <color indexed="64"/>
      </left>
      <right/>
      <top/>
      <bottom/>
      <diagonal/>
    </border>
    <border>
      <left/>
      <right/>
      <top/>
      <bottom style="hair">
        <color indexed="64"/>
      </bottom>
      <diagonal/>
    </border>
    <border>
      <left/>
      <right/>
      <top style="thin">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right/>
      <top style="hair">
        <color indexed="64"/>
      </top>
      <bottom/>
      <diagonal/>
    </border>
    <border>
      <left/>
      <right style="hair">
        <color indexed="64"/>
      </right>
      <top/>
      <bottom/>
      <diagonal/>
    </border>
    <border>
      <left style="hair">
        <color auto="1"/>
      </left>
      <right style="hair">
        <color auto="1"/>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medium">
        <color indexed="64"/>
      </bottom>
      <diagonal/>
    </border>
    <border diagonalDown="1">
      <left style="double">
        <color indexed="64"/>
      </left>
      <right/>
      <top/>
      <bottom style="medium">
        <color indexed="64"/>
      </bottom>
      <diagonal style="double">
        <color indexed="64"/>
      </diagonal>
    </border>
    <border diagonalDown="1">
      <left/>
      <right/>
      <top/>
      <bottom style="medium">
        <color indexed="64"/>
      </bottom>
      <diagonal style="double">
        <color indexed="64"/>
      </diagonal>
    </border>
    <border diagonalDown="1">
      <left/>
      <right style="medium">
        <color indexed="64"/>
      </right>
      <top/>
      <bottom style="medium">
        <color indexed="64"/>
      </bottom>
      <diagonal style="double">
        <color indexed="64"/>
      </diagonal>
    </border>
    <border>
      <left style="thin">
        <color indexed="64"/>
      </left>
      <right style="thin">
        <color indexed="64"/>
      </right>
      <top style="thin">
        <color indexed="64"/>
      </top>
      <bottom style="thin">
        <color indexed="64"/>
      </bottom>
      <diagonal/>
    </border>
    <border>
      <left style="dashed">
        <color indexed="64"/>
      </left>
      <right/>
      <top/>
      <bottom style="medium">
        <color indexed="64"/>
      </bottom>
      <diagonal/>
    </border>
    <border>
      <left style="dashed">
        <color indexed="64"/>
      </left>
      <right/>
      <top/>
      <bottom/>
      <diagonal/>
    </border>
    <border>
      <left style="dashed">
        <color indexed="64"/>
      </left>
      <right/>
      <top style="medium">
        <color indexed="64"/>
      </top>
      <bottom/>
      <diagonal/>
    </border>
    <border>
      <left/>
      <right style="double">
        <color indexed="64"/>
      </right>
      <top style="medium">
        <color indexed="64"/>
      </top>
      <bottom style="hair">
        <color indexed="64"/>
      </bottom>
      <diagonal/>
    </border>
    <border>
      <left/>
      <right style="double">
        <color indexed="64"/>
      </right>
      <top/>
      <bottom style="medium">
        <color indexed="64"/>
      </bottom>
      <diagonal/>
    </border>
    <border>
      <left/>
      <right style="double">
        <color indexed="64"/>
      </right>
      <top style="hair">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hair">
        <color indexed="64"/>
      </right>
      <top/>
      <bottom style="medium">
        <color indexed="64"/>
      </bottom>
      <diagonal/>
    </border>
    <border>
      <left style="hair">
        <color auto="1"/>
      </left>
      <right style="hair">
        <color auto="1"/>
      </right>
      <top style="hair">
        <color auto="1"/>
      </top>
      <bottom style="medium">
        <color indexed="64"/>
      </bottom>
      <diagonal/>
    </border>
    <border>
      <left style="hair">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dashed">
        <color indexed="64"/>
      </bottom>
      <diagonal/>
    </border>
    <border>
      <left/>
      <right/>
      <top style="dashed">
        <color indexed="64"/>
      </top>
      <bottom style="dashed">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Dashed">
        <color indexed="64"/>
      </right>
      <top style="medium">
        <color indexed="64"/>
      </top>
      <bottom style="medium">
        <color indexed="64"/>
      </bottom>
      <diagonal/>
    </border>
    <border>
      <left/>
      <right style="mediumDashed">
        <color indexed="64"/>
      </right>
      <top/>
      <bottom/>
      <diagonal/>
    </border>
    <border>
      <left/>
      <right style="mediumDashed">
        <color indexed="64"/>
      </right>
      <top style="medium">
        <color indexed="64"/>
      </top>
      <bottom/>
      <diagonal/>
    </border>
    <border>
      <left/>
      <right style="mediumDashed">
        <color indexed="64"/>
      </right>
      <top/>
      <bottom style="medium">
        <color indexed="64"/>
      </bottom>
      <diagonal/>
    </border>
    <border>
      <left style="mediumDashed">
        <color indexed="64"/>
      </left>
      <right/>
      <top style="medium">
        <color indexed="64"/>
      </top>
      <bottom style="medium">
        <color indexed="64"/>
      </bottom>
      <diagonal/>
    </border>
    <border>
      <left style="mediumDashed">
        <color indexed="64"/>
      </left>
      <right/>
      <top style="medium">
        <color indexed="64"/>
      </top>
      <bottom/>
      <diagonal/>
    </border>
    <border>
      <left style="mediumDashed">
        <color indexed="64"/>
      </left>
      <right/>
      <top/>
      <bottom/>
      <diagonal/>
    </border>
    <border>
      <left style="mediumDashed">
        <color indexed="64"/>
      </left>
      <right/>
      <top/>
      <bottom style="medium">
        <color indexed="64"/>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hair">
        <color auto="1"/>
      </bottom>
      <diagonal/>
    </border>
    <border>
      <left style="hair">
        <color indexed="64"/>
      </left>
      <right style="hair">
        <color indexed="64"/>
      </right>
      <top/>
      <bottom style="medium">
        <color indexed="64"/>
      </bottom>
      <diagonal/>
    </border>
    <border>
      <left/>
      <right/>
      <top style="dashed">
        <color indexed="64"/>
      </top>
      <bottom/>
      <diagonal/>
    </border>
    <border>
      <left style="hair">
        <color auto="1"/>
      </left>
      <right style="hair">
        <color auto="1"/>
      </right>
      <top style="hair">
        <color auto="1"/>
      </top>
      <bottom/>
      <diagonal/>
    </border>
    <border>
      <left style="hair">
        <color auto="1"/>
      </left>
      <right style="hair">
        <color auto="1"/>
      </right>
      <top style="medium">
        <color indexed="64"/>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hair">
        <color auto="1"/>
      </right>
      <top style="medium">
        <color indexed="64"/>
      </top>
      <bottom style="hair">
        <color auto="1"/>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double">
        <color indexed="64"/>
      </right>
      <top style="medium">
        <color indexed="64"/>
      </top>
      <bottom/>
      <diagonal/>
    </border>
    <border diagonalDown="1">
      <left/>
      <right style="double">
        <color indexed="64"/>
      </right>
      <top style="medium">
        <color indexed="64"/>
      </top>
      <bottom/>
      <diagonal style="medium">
        <color indexed="64"/>
      </diagonal>
    </border>
    <border diagonalDown="1">
      <left/>
      <right style="double">
        <color indexed="64"/>
      </right>
      <top/>
      <bottom style="medium">
        <color indexed="64"/>
      </bottom>
      <diagonal style="medium">
        <color indexed="64"/>
      </diagonal>
    </border>
    <border diagonalDown="1">
      <left style="double">
        <color indexed="64"/>
      </left>
      <right/>
      <top style="medium">
        <color indexed="64"/>
      </top>
      <bottom style="medium">
        <color indexed="64"/>
      </bottom>
      <diagonal style="double">
        <color indexed="64"/>
      </diagonal>
    </border>
    <border diagonalDown="1">
      <left/>
      <right/>
      <top style="medium">
        <color indexed="64"/>
      </top>
      <bottom style="medium">
        <color indexed="64"/>
      </bottom>
      <diagonal style="double">
        <color indexed="64"/>
      </diagonal>
    </border>
    <border diagonalDown="1">
      <left/>
      <right style="medium">
        <color indexed="64"/>
      </right>
      <top style="medium">
        <color indexed="64"/>
      </top>
      <bottom style="medium">
        <color indexed="64"/>
      </bottom>
      <diagonal style="double">
        <color indexed="64"/>
      </diagonal>
    </border>
    <border diagonalDown="1">
      <left/>
      <right style="double">
        <color indexed="64"/>
      </right>
      <top/>
      <bottom/>
      <diagonal style="medium">
        <color indexed="64"/>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hair">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tted">
        <color indexed="64"/>
      </left>
      <right/>
      <top style="dotted">
        <color indexed="64"/>
      </top>
      <bottom/>
      <diagonal/>
    </border>
    <border>
      <left/>
      <right/>
      <top style="dotted">
        <color indexed="64"/>
      </top>
      <bottom/>
      <diagonal/>
    </border>
    <border>
      <left/>
      <right/>
      <top style="dotted">
        <color indexed="64"/>
      </top>
      <bottom style="thin">
        <color indexed="64"/>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medium">
        <color rgb="FFFF0000"/>
      </left>
      <right/>
      <top/>
      <bottom/>
      <diagonal/>
    </border>
    <border>
      <left/>
      <right style="medium">
        <color rgb="FFFF0000"/>
      </right>
      <top/>
      <bottom/>
      <diagonal/>
    </border>
    <border>
      <left/>
      <right/>
      <top/>
      <bottom style="medium">
        <color rgb="FFFF0000"/>
      </bottom>
      <diagonal/>
    </border>
    <border>
      <left/>
      <right/>
      <top style="medium">
        <color rgb="FFFF0000"/>
      </top>
      <bottom style="medium">
        <color rgb="FFFF0000"/>
      </bottom>
      <diagonal/>
    </border>
    <border>
      <left style="medium">
        <color indexed="64"/>
      </left>
      <right style="dashed">
        <color indexed="64"/>
      </right>
      <top/>
      <bottom/>
      <diagonal/>
    </border>
    <border>
      <left style="medium">
        <color indexed="64"/>
      </left>
      <right style="hair">
        <color indexed="64"/>
      </right>
      <top/>
      <bottom/>
      <diagonal/>
    </border>
  </borders>
  <cellStyleXfs count="7">
    <xf numFmtId="0" fontId="0" fillId="0" borderId="0">
      <alignment vertical="center"/>
    </xf>
    <xf numFmtId="0" fontId="13" fillId="0" borderId="0" applyNumberForma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2198">
    <xf numFmtId="0" fontId="0" fillId="0" borderId="0" xfId="0">
      <alignment vertical="center"/>
    </xf>
    <xf numFmtId="0" fontId="43" fillId="0" borderId="0" xfId="2" applyFont="1">
      <alignment vertical="center"/>
    </xf>
    <xf numFmtId="0" fontId="45" fillId="0" borderId="0" xfId="2" applyFont="1">
      <alignment vertical="center"/>
    </xf>
    <xf numFmtId="0" fontId="15" fillId="2" borderId="12" xfId="0" applyFont="1" applyFill="1" applyBorder="1">
      <alignment vertical="center"/>
    </xf>
    <xf numFmtId="0" fontId="15" fillId="2" borderId="13" xfId="0" applyFont="1" applyFill="1" applyBorder="1">
      <alignment vertical="center"/>
    </xf>
    <xf numFmtId="0" fontId="15" fillId="2" borderId="11" xfId="0" applyFont="1" applyFill="1" applyBorder="1">
      <alignment vertical="center"/>
    </xf>
    <xf numFmtId="0" fontId="17" fillId="0" borderId="21" xfId="0" applyFont="1" applyBorder="1">
      <alignment vertical="center"/>
    </xf>
    <xf numFmtId="0" fontId="17" fillId="0" borderId="12" xfId="0" applyFont="1" applyBorder="1">
      <alignment vertical="center"/>
    </xf>
    <xf numFmtId="0" fontId="17" fillId="0" borderId="13" xfId="0" applyFont="1" applyBorder="1">
      <alignment vertical="center"/>
    </xf>
    <xf numFmtId="0" fontId="17" fillId="0" borderId="11" xfId="0" applyFont="1" applyBorder="1">
      <alignment vertical="center"/>
    </xf>
    <xf numFmtId="0" fontId="17" fillId="0" borderId="0" xfId="0" applyFont="1">
      <alignment vertical="center"/>
    </xf>
    <xf numFmtId="0" fontId="15" fillId="0" borderId="15" xfId="0" applyFont="1" applyBorder="1">
      <alignment vertical="center"/>
    </xf>
    <xf numFmtId="0" fontId="17" fillId="0" borderId="18" xfId="0" applyFont="1" applyBorder="1">
      <alignment vertical="center"/>
    </xf>
    <xf numFmtId="0" fontId="15" fillId="0" borderId="18" xfId="0" applyFont="1" applyBorder="1">
      <alignment vertical="center"/>
    </xf>
    <xf numFmtId="0" fontId="27" fillId="0" borderId="21" xfId="0" applyFont="1" applyBorder="1">
      <alignment vertical="center"/>
    </xf>
    <xf numFmtId="0" fontId="15" fillId="0" borderId="22" xfId="0" applyFont="1" applyBorder="1">
      <alignment vertical="center"/>
    </xf>
    <xf numFmtId="0" fontId="15" fillId="0" borderId="12" xfId="0" applyFont="1" applyBorder="1">
      <alignment vertical="center"/>
    </xf>
    <xf numFmtId="0" fontId="15" fillId="0" borderId="0" xfId="0" applyFont="1">
      <alignment vertical="center"/>
    </xf>
    <xf numFmtId="0" fontId="16" fillId="0" borderId="0" xfId="0" applyFont="1">
      <alignment vertical="center"/>
    </xf>
    <xf numFmtId="0" fontId="15" fillId="0" borderId="0" xfId="0" applyFont="1" applyAlignment="1">
      <alignment vertical="center" shrinkToFit="1"/>
    </xf>
    <xf numFmtId="0" fontId="16" fillId="0" borderId="0" xfId="0" applyFont="1" applyAlignment="1">
      <alignment vertical="center" wrapText="1" shrinkToFit="1"/>
    </xf>
    <xf numFmtId="0" fontId="16" fillId="0" borderId="0" xfId="0" applyFont="1" applyAlignment="1">
      <alignment horizontal="left" vertical="center" wrapText="1"/>
    </xf>
    <xf numFmtId="0" fontId="27" fillId="0" borderId="0" xfId="0" applyFont="1">
      <alignment vertical="center"/>
    </xf>
    <xf numFmtId="0" fontId="46" fillId="0" borderId="0" xfId="2" applyFont="1">
      <alignment vertical="center"/>
    </xf>
    <xf numFmtId="0" fontId="15" fillId="0" borderId="123" xfId="0" applyFont="1" applyBorder="1" applyAlignment="1">
      <alignment horizontal="center" vertical="center"/>
    </xf>
    <xf numFmtId="0" fontId="15" fillId="0" borderId="13" xfId="0" applyFont="1" applyBorder="1">
      <alignment vertical="center"/>
    </xf>
    <xf numFmtId="0" fontId="15" fillId="0" borderId="19" xfId="0" applyFont="1" applyBorder="1">
      <alignment vertical="center"/>
    </xf>
    <xf numFmtId="0" fontId="15" fillId="0" borderId="18" xfId="0" applyFont="1" applyBorder="1" applyAlignment="1">
      <alignment horizontal="center" vertical="center"/>
    </xf>
    <xf numFmtId="0" fontId="15" fillId="0" borderId="124" xfId="0" applyFont="1" applyBorder="1" applyAlignment="1">
      <alignment horizontal="center" vertical="center"/>
    </xf>
    <xf numFmtId="0" fontId="27" fillId="0" borderId="18" xfId="0" applyFont="1" applyBorder="1">
      <alignment vertical="center"/>
    </xf>
    <xf numFmtId="0" fontId="15" fillId="0" borderId="102" xfId="0" applyFont="1" applyBorder="1" applyAlignment="1">
      <alignment horizontal="center" vertical="center"/>
    </xf>
    <xf numFmtId="0" fontId="17" fillId="0" borderId="0" xfId="0" applyFont="1" applyAlignment="1">
      <alignment vertical="center" shrinkToFit="1"/>
    </xf>
    <xf numFmtId="0" fontId="17" fillId="0" borderId="0" xfId="0" applyFont="1" applyAlignment="1">
      <alignment vertical="center" wrapText="1" shrinkToFit="1"/>
    </xf>
    <xf numFmtId="0" fontId="17" fillId="0" borderId="0" xfId="0" applyFont="1" applyAlignment="1">
      <alignment horizontal="left" vertical="center" wrapText="1"/>
    </xf>
    <xf numFmtId="0" fontId="17" fillId="0" borderId="18" xfId="0" applyFont="1" applyBorder="1" applyAlignment="1">
      <alignment horizontal="center" vertical="center"/>
    </xf>
    <xf numFmtId="0" fontId="17" fillId="0" borderId="11" xfId="2" applyFont="1" applyBorder="1">
      <alignment vertical="center"/>
    </xf>
    <xf numFmtId="0" fontId="17" fillId="0" borderId="12" xfId="2" applyFont="1" applyBorder="1">
      <alignment vertical="center"/>
    </xf>
    <xf numFmtId="0" fontId="17" fillId="0" borderId="13" xfId="2" applyFont="1" applyBorder="1">
      <alignment vertical="center"/>
    </xf>
    <xf numFmtId="0" fontId="15" fillId="0" borderId="127" xfId="0" applyFont="1" applyBorder="1" applyAlignment="1">
      <alignment horizontal="center" vertical="center"/>
    </xf>
    <xf numFmtId="0" fontId="17" fillId="0" borderId="108" xfId="0" applyFont="1" applyBorder="1">
      <alignment vertical="center"/>
    </xf>
    <xf numFmtId="0" fontId="17" fillId="6" borderId="126" xfId="0" applyFont="1" applyFill="1" applyBorder="1">
      <alignment vertical="center"/>
    </xf>
    <xf numFmtId="0" fontId="17" fillId="6" borderId="12" xfId="0" applyFont="1" applyFill="1" applyBorder="1">
      <alignment vertical="center"/>
    </xf>
    <xf numFmtId="0" fontId="17" fillId="6" borderId="13" xfId="0" applyFont="1" applyFill="1" applyBorder="1">
      <alignment vertical="center"/>
    </xf>
    <xf numFmtId="0" fontId="45" fillId="6" borderId="13" xfId="2" applyFont="1" applyFill="1" applyBorder="1">
      <alignment vertical="center"/>
    </xf>
    <xf numFmtId="0" fontId="14" fillId="0" borderId="11" xfId="0" applyFont="1" applyBorder="1">
      <alignment vertical="center"/>
    </xf>
    <xf numFmtId="0" fontId="17" fillId="0" borderId="0" xfId="2" applyFont="1">
      <alignment vertical="center"/>
    </xf>
    <xf numFmtId="0" fontId="16" fillId="0" borderId="0" xfId="0" applyFont="1" applyAlignment="1">
      <alignment vertical="center" wrapText="1"/>
    </xf>
    <xf numFmtId="0" fontId="17" fillId="0" borderId="17" xfId="0" applyFont="1" applyBorder="1">
      <alignment vertical="center"/>
    </xf>
    <xf numFmtId="0" fontId="17" fillId="0" borderId="19" xfId="0" applyFont="1" applyBorder="1">
      <alignment vertical="center"/>
    </xf>
    <xf numFmtId="0" fontId="17" fillId="0" borderId="18" xfId="0" applyFont="1" applyBorder="1" applyAlignment="1">
      <alignment vertical="center" wrapText="1"/>
    </xf>
    <xf numFmtId="0" fontId="17" fillId="0" borderId="19" xfId="0" applyFont="1" applyBorder="1" applyAlignment="1">
      <alignment vertical="center" wrapText="1"/>
    </xf>
    <xf numFmtId="0" fontId="16" fillId="0" borderId="20" xfId="0" applyFont="1" applyBorder="1" applyAlignment="1">
      <alignment vertical="center" wrapText="1"/>
    </xf>
    <xf numFmtId="0" fontId="17" fillId="0" borderId="86" xfId="0" applyFont="1" applyBorder="1" applyAlignment="1">
      <alignment horizontal="center" vertical="center"/>
    </xf>
    <xf numFmtId="0" fontId="15" fillId="0" borderId="61" xfId="0" applyFont="1" applyBorder="1" applyAlignment="1">
      <alignment vertical="center" shrinkToFit="1"/>
    </xf>
    <xf numFmtId="0" fontId="17" fillId="0" borderId="0" xfId="0" applyFont="1" applyAlignment="1">
      <alignment horizontal="center" vertical="center"/>
    </xf>
    <xf numFmtId="0" fontId="14" fillId="0" borderId="16" xfId="0" applyFont="1" applyBorder="1" applyAlignment="1">
      <alignment vertical="center" shrinkToFit="1"/>
    </xf>
    <xf numFmtId="0" fontId="17" fillId="0" borderId="23" xfId="0" applyFont="1" applyBorder="1">
      <alignment vertical="center"/>
    </xf>
    <xf numFmtId="0" fontId="17" fillId="0" borderId="22" xfId="0" applyFont="1" applyBorder="1">
      <alignment vertical="center"/>
    </xf>
    <xf numFmtId="0" fontId="15" fillId="0" borderId="85" xfId="0" applyFont="1" applyBorder="1">
      <alignment vertical="center"/>
    </xf>
    <xf numFmtId="0" fontId="15" fillId="0" borderId="21" xfId="0" applyFont="1" applyBorder="1" applyAlignment="1">
      <alignment vertical="center" shrinkToFit="1"/>
    </xf>
    <xf numFmtId="0" fontId="15" fillId="0" borderId="21" xfId="0" applyFont="1" applyBorder="1">
      <alignment vertical="center"/>
    </xf>
    <xf numFmtId="0" fontId="17" fillId="0" borderId="23" xfId="0" applyFont="1" applyBorder="1" applyAlignment="1">
      <alignment vertical="center" wrapText="1"/>
    </xf>
    <xf numFmtId="0" fontId="17" fillId="0" borderId="21" xfId="0" applyFont="1" applyBorder="1" applyAlignment="1">
      <alignment vertical="center" wrapText="1"/>
    </xf>
    <xf numFmtId="0" fontId="17" fillId="0" borderId="22" xfId="0" applyFont="1" applyBorder="1" applyAlignment="1">
      <alignment vertical="center" wrapText="1"/>
    </xf>
    <xf numFmtId="0" fontId="16" fillId="0" borderId="24" xfId="0" applyFont="1" applyBorder="1" applyAlignment="1">
      <alignment vertical="center" wrapText="1"/>
    </xf>
    <xf numFmtId="0" fontId="17" fillId="0" borderId="14" xfId="0" applyFont="1" applyBorder="1">
      <alignment vertical="center"/>
    </xf>
    <xf numFmtId="0" fontId="17" fillId="0" borderId="15" xfId="0" applyFont="1" applyBorder="1">
      <alignment vertical="center"/>
    </xf>
    <xf numFmtId="0" fontId="15" fillId="0" borderId="14" xfId="0" applyFont="1" applyBorder="1">
      <alignment vertical="center"/>
    </xf>
    <xf numFmtId="0" fontId="15" fillId="0" borderId="79" xfId="0" applyFont="1" applyBorder="1">
      <alignment vertical="center"/>
    </xf>
    <xf numFmtId="0" fontId="15" fillId="0" borderId="86" xfId="0" applyFont="1" applyBorder="1">
      <alignment vertical="center"/>
    </xf>
    <xf numFmtId="0" fontId="16" fillId="0" borderId="14" xfId="0" applyFont="1" applyBorder="1" applyAlignment="1">
      <alignment vertical="center" wrapText="1"/>
    </xf>
    <xf numFmtId="0" fontId="16" fillId="0" borderId="15" xfId="0" applyFont="1" applyBorder="1" applyAlignment="1">
      <alignment vertical="center" wrapText="1"/>
    </xf>
    <xf numFmtId="0" fontId="16" fillId="0" borderId="16" xfId="0" applyFont="1" applyBorder="1" applyAlignment="1">
      <alignment horizontal="left" vertical="center" wrapText="1"/>
    </xf>
    <xf numFmtId="0" fontId="15" fillId="0" borderId="20" xfId="0" applyFont="1" applyBorder="1">
      <alignment vertical="center"/>
    </xf>
    <xf numFmtId="0" fontId="15" fillId="0" borderId="17" xfId="0" applyFont="1" applyBorder="1">
      <alignment vertical="center"/>
    </xf>
    <xf numFmtId="0" fontId="17" fillId="0" borderId="20" xfId="0" applyFont="1" applyBorder="1">
      <alignment vertical="center"/>
    </xf>
    <xf numFmtId="0" fontId="15" fillId="0" borderId="79" xfId="0" applyFont="1" applyBorder="1" applyAlignment="1">
      <alignment vertical="center" wrapText="1"/>
    </xf>
    <xf numFmtId="0" fontId="15" fillId="0" borderId="16" xfId="0" applyFont="1" applyBorder="1">
      <alignment vertical="center"/>
    </xf>
    <xf numFmtId="0" fontId="15" fillId="0" borderId="14" xfId="0" applyFont="1" applyBorder="1" applyAlignment="1">
      <alignment horizontal="center" vertical="center"/>
    </xf>
    <xf numFmtId="0" fontId="15" fillId="0" borderId="0" xfId="0" applyFont="1" applyAlignment="1">
      <alignment horizontal="center" vertical="center"/>
    </xf>
    <xf numFmtId="0" fontId="40" fillId="0" borderId="16" xfId="0" applyFont="1" applyBorder="1" applyAlignment="1">
      <alignment horizontal="left" vertical="center" wrapText="1"/>
    </xf>
    <xf numFmtId="0" fontId="15" fillId="0" borderId="24" xfId="0" applyFont="1" applyBorder="1">
      <alignment vertical="center"/>
    </xf>
    <xf numFmtId="0" fontId="15" fillId="0" borderId="23" xfId="0" applyFont="1" applyBorder="1">
      <alignment vertical="center"/>
    </xf>
    <xf numFmtId="0" fontId="26" fillId="0" borderId="22" xfId="0" applyFont="1" applyBorder="1">
      <alignment vertical="center"/>
    </xf>
    <xf numFmtId="0" fontId="16" fillId="0" borderId="14" xfId="0" applyFont="1" applyBorder="1" applyAlignment="1">
      <alignment vertical="top" wrapText="1" shrinkToFit="1"/>
    </xf>
    <xf numFmtId="0" fontId="16" fillId="0" borderId="0" xfId="0" applyFont="1" applyAlignment="1">
      <alignment vertical="top" wrapText="1" shrinkToFit="1"/>
    </xf>
    <xf numFmtId="0" fontId="16" fillId="0" borderId="15" xfId="0" applyFont="1" applyBorder="1" applyAlignment="1">
      <alignment vertical="top" wrapText="1" shrinkToFit="1"/>
    </xf>
    <xf numFmtId="0" fontId="15" fillId="0" borderId="0" xfId="0" applyFont="1" applyAlignment="1">
      <alignment vertical="top" wrapTex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40" fillId="0" borderId="16" xfId="0" applyFont="1" applyBorder="1" applyAlignment="1">
      <alignment vertical="top" wrapText="1"/>
    </xf>
    <xf numFmtId="0" fontId="16" fillId="0" borderId="14" xfId="0" applyFont="1" applyBorder="1" applyAlignment="1">
      <alignment vertical="top" wrapText="1"/>
    </xf>
    <xf numFmtId="0" fontId="16" fillId="0" borderId="0" xfId="0" applyFont="1" applyAlignment="1">
      <alignment vertical="top" wrapText="1"/>
    </xf>
    <xf numFmtId="0" fontId="16" fillId="0" borderId="15" xfId="0" applyFont="1" applyBorder="1" applyAlignment="1">
      <alignment vertical="top" wrapText="1"/>
    </xf>
    <xf numFmtId="0" fontId="40" fillId="0" borderId="16" xfId="0" applyFont="1" applyBorder="1" applyAlignment="1">
      <alignment horizontal="left" vertical="top" wrapText="1"/>
    </xf>
    <xf numFmtId="0" fontId="15" fillId="0" borderId="0" xfId="0" applyFont="1" applyAlignment="1">
      <alignment horizontal="left" vertical="top" wrapText="1"/>
    </xf>
    <xf numFmtId="0" fontId="15" fillId="0" borderId="80" xfId="0" applyFont="1" applyBorder="1">
      <alignment vertical="center"/>
    </xf>
    <xf numFmtId="0" fontId="16" fillId="0" borderId="23" xfId="0" applyFont="1" applyBorder="1" applyAlignment="1">
      <alignment vertical="center" wrapText="1"/>
    </xf>
    <xf numFmtId="0" fontId="16" fillId="0" borderId="21" xfId="0" applyFont="1" applyBorder="1" applyAlignment="1">
      <alignment vertical="center" wrapText="1"/>
    </xf>
    <xf numFmtId="0" fontId="16" fillId="0" borderId="22" xfId="0" applyFont="1" applyBorder="1" applyAlignment="1">
      <alignment vertical="center" wrapText="1"/>
    </xf>
    <xf numFmtId="0" fontId="40" fillId="0" borderId="24" xfId="0" applyFont="1" applyBorder="1" applyAlignment="1">
      <alignment horizontal="left" vertical="center" wrapText="1"/>
    </xf>
    <xf numFmtId="0" fontId="15" fillId="0" borderId="78" xfId="0" applyFont="1" applyBorder="1">
      <alignment vertical="center"/>
    </xf>
    <xf numFmtId="0" fontId="15" fillId="0" borderId="87" xfId="0" applyFont="1" applyBorder="1">
      <alignment vertical="center"/>
    </xf>
    <xf numFmtId="0" fontId="15" fillId="0" borderId="18" xfId="0" applyFont="1" applyBorder="1" applyAlignment="1">
      <alignment vertical="center" shrinkToFit="1"/>
    </xf>
    <xf numFmtId="0" fontId="16" fillId="0" borderId="17" xfId="0" applyFont="1" applyBorder="1" applyAlignment="1">
      <alignment vertical="center" wrapText="1"/>
    </xf>
    <xf numFmtId="0" fontId="16" fillId="0" borderId="18" xfId="0" applyFont="1" applyBorder="1" applyAlignment="1">
      <alignment vertical="center" wrapText="1"/>
    </xf>
    <xf numFmtId="0" fontId="16" fillId="0" borderId="19" xfId="0" applyFont="1" applyBorder="1" applyAlignment="1">
      <alignment vertical="center" wrapText="1"/>
    </xf>
    <xf numFmtId="0" fontId="20" fillId="0" borderId="0" xfId="0" applyFont="1" applyAlignment="1" applyProtection="1">
      <alignment horizontal="center" vertical="center" wrapText="1" shrinkToFit="1"/>
      <protection locked="0"/>
    </xf>
    <xf numFmtId="0" fontId="15" fillId="0" borderId="0" xfId="0" applyFont="1" applyAlignment="1">
      <alignment vertical="center" wrapText="1"/>
    </xf>
    <xf numFmtId="0" fontId="15" fillId="0" borderId="14" xfId="0" applyFont="1" applyBorder="1" applyAlignment="1">
      <alignment horizontal="left" vertical="center"/>
    </xf>
    <xf numFmtId="0" fontId="15" fillId="0" borderId="0" xfId="0" applyFont="1" applyAlignment="1">
      <alignment horizontal="left" vertical="center"/>
    </xf>
    <xf numFmtId="0" fontId="15" fillId="0" borderId="79" xfId="0" applyFont="1" applyBorder="1" applyAlignment="1">
      <alignment horizontal="left" vertical="center"/>
    </xf>
    <xf numFmtId="0" fontId="15" fillId="0" borderId="86" xfId="0" applyFont="1" applyBorder="1" applyAlignment="1">
      <alignment horizontal="left" vertical="center"/>
    </xf>
    <xf numFmtId="0" fontId="17" fillId="0" borderId="14" xfId="0" applyFont="1" applyBorder="1" applyAlignment="1">
      <alignment horizontal="left" vertical="center"/>
    </xf>
    <xf numFmtId="0" fontId="17" fillId="0" borderId="0" xfId="0" applyFont="1" applyAlignment="1">
      <alignment horizontal="left" vertical="center"/>
    </xf>
    <xf numFmtId="0" fontId="17" fillId="0" borderId="15" xfId="0" applyFont="1" applyBorder="1" applyAlignment="1">
      <alignment horizontal="left" vertical="center"/>
    </xf>
    <xf numFmtId="0" fontId="15" fillId="0" borderId="86" xfId="0" applyFont="1" applyBorder="1" applyAlignment="1">
      <alignment vertical="center" wrapText="1"/>
    </xf>
    <xf numFmtId="0" fontId="15" fillId="0" borderId="0" xfId="0" applyFont="1" applyAlignment="1">
      <alignment horizontal="left" vertical="center" wrapText="1"/>
    </xf>
    <xf numFmtId="0" fontId="21" fillId="0" borderId="0" xfId="0" applyFont="1" applyAlignment="1">
      <alignment horizontal="left" vertical="center"/>
    </xf>
    <xf numFmtId="0" fontId="37" fillId="0" borderId="16" xfId="0" applyFont="1" applyBorder="1" applyAlignment="1">
      <alignment vertical="top" wrapText="1" shrinkToFit="1"/>
    </xf>
    <xf numFmtId="0" fontId="17" fillId="0" borderId="14" xfId="0" applyFont="1" applyBorder="1" applyAlignment="1">
      <alignment vertical="top"/>
    </xf>
    <xf numFmtId="0" fontId="17" fillId="0" borderId="0" xfId="0" applyFont="1" applyAlignment="1">
      <alignment vertical="top"/>
    </xf>
    <xf numFmtId="0" fontId="17" fillId="0" borderId="15" xfId="0" applyFont="1" applyBorder="1" applyAlignment="1">
      <alignment vertical="top"/>
    </xf>
    <xf numFmtId="0" fontId="15" fillId="0" borderId="14" xfId="0" applyFont="1" applyBorder="1" applyAlignment="1">
      <alignment vertical="top"/>
    </xf>
    <xf numFmtId="0" fontId="15" fillId="0" borderId="0" xfId="0" applyFont="1" applyAlignment="1">
      <alignment vertical="top"/>
    </xf>
    <xf numFmtId="0" fontId="15" fillId="0" borderId="79" xfId="0" applyFont="1" applyBorder="1" applyAlignment="1">
      <alignment vertical="top"/>
    </xf>
    <xf numFmtId="0" fontId="15" fillId="0" borderId="86" xfId="0" applyFont="1" applyBorder="1" applyAlignment="1">
      <alignment vertical="top"/>
    </xf>
    <xf numFmtId="0" fontId="15" fillId="0" borderId="0" xfId="0" applyFont="1" applyAlignment="1">
      <alignment vertical="top" shrinkToFit="1"/>
    </xf>
    <xf numFmtId="0" fontId="16" fillId="0" borderId="16" xfId="0" applyFont="1" applyBorder="1" applyAlignment="1">
      <alignment horizontal="left" vertical="top" wrapText="1"/>
    </xf>
    <xf numFmtId="0" fontId="16" fillId="0" borderId="24" xfId="0" applyFont="1" applyBorder="1" applyAlignment="1">
      <alignment horizontal="left" vertical="center" wrapText="1"/>
    </xf>
    <xf numFmtId="0" fontId="15" fillId="0" borderId="21" xfId="0" applyFont="1" applyBorder="1" applyAlignment="1">
      <alignment horizontal="left" vertical="center" wrapText="1"/>
    </xf>
    <xf numFmtId="0" fontId="16" fillId="0" borderId="23"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40" fillId="0" borderId="15" xfId="0" applyFont="1" applyBorder="1" applyAlignment="1">
      <alignment horizontal="left" vertical="center" wrapText="1"/>
    </xf>
    <xf numFmtId="0" fontId="16" fillId="0" borderId="15" xfId="0" applyFont="1" applyBorder="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vertical="center" wrapText="1" shrinkToFit="1"/>
    </xf>
    <xf numFmtId="0" fontId="17" fillId="0" borderId="0" xfId="0" applyFont="1" applyAlignment="1">
      <alignment horizontal="center" vertical="center" wrapText="1"/>
    </xf>
    <xf numFmtId="0" fontId="15" fillId="0" borderId="0" xfId="0" applyFont="1" applyAlignment="1">
      <alignment vertical="top" wrapText="1" shrinkToFit="1"/>
    </xf>
    <xf numFmtId="0" fontId="17" fillId="0" borderId="0" xfId="0" applyFont="1" applyAlignment="1">
      <alignment horizontal="left" vertical="top" wrapText="1"/>
    </xf>
    <xf numFmtId="0" fontId="17" fillId="0" borderId="0" xfId="0" applyFont="1" applyAlignment="1">
      <alignment vertical="top" wrapText="1"/>
    </xf>
    <xf numFmtId="0" fontId="16" fillId="0" borderId="22" xfId="0" applyFont="1" applyBorder="1" applyAlignment="1">
      <alignment horizontal="left" vertical="center" wrapText="1"/>
    </xf>
    <xf numFmtId="0" fontId="23" fillId="0" borderId="0" xfId="0" applyFont="1">
      <alignment vertical="center"/>
    </xf>
    <xf numFmtId="0" fontId="23" fillId="0" borderId="0" xfId="0" applyFont="1" applyAlignment="1">
      <alignment vertical="center" shrinkToFit="1"/>
    </xf>
    <xf numFmtId="0" fontId="15" fillId="0" borderId="23" xfId="0" quotePrefix="1" applyFont="1" applyBorder="1" applyAlignment="1">
      <alignment horizontal="right" vertical="center"/>
    </xf>
    <xf numFmtId="0" fontId="15" fillId="0" borderId="21" xfId="0" quotePrefix="1" applyFont="1" applyBorder="1">
      <alignment vertical="center"/>
    </xf>
    <xf numFmtId="0" fontId="15" fillId="0" borderId="28" xfId="0" applyFont="1" applyBorder="1">
      <alignment vertical="center"/>
    </xf>
    <xf numFmtId="0" fontId="15" fillId="0" borderId="11" xfId="0" applyFont="1" applyBorder="1">
      <alignment vertical="center"/>
    </xf>
    <xf numFmtId="0" fontId="14" fillId="0" borderId="13" xfId="0" applyFont="1" applyBorder="1">
      <alignment vertical="center"/>
    </xf>
    <xf numFmtId="0" fontId="14" fillId="0" borderId="12" xfId="0" applyFont="1" applyBorder="1">
      <alignment vertical="center"/>
    </xf>
    <xf numFmtId="0" fontId="15" fillId="0" borderId="29" xfId="0" applyFont="1" applyBorder="1">
      <alignment vertical="center"/>
    </xf>
    <xf numFmtId="0" fontId="14" fillId="0" borderId="13" xfId="0" applyFont="1" applyBorder="1" applyAlignment="1">
      <alignment vertical="center" shrinkToFit="1"/>
    </xf>
    <xf numFmtId="0" fontId="14" fillId="0" borderId="11" xfId="0" quotePrefix="1" applyFont="1" applyBorder="1" applyAlignment="1">
      <alignment horizontal="right" vertical="center"/>
    </xf>
    <xf numFmtId="0" fontId="14" fillId="0" borderId="29" xfId="0" quotePrefix="1" applyFont="1" applyBorder="1" applyAlignment="1">
      <alignment horizontal="right" vertical="center"/>
    </xf>
    <xf numFmtId="0" fontId="18" fillId="0" borderId="11" xfId="0" applyFont="1" applyBorder="1">
      <alignment vertical="center"/>
    </xf>
    <xf numFmtId="0" fontId="18" fillId="0" borderId="29" xfId="0" applyFont="1" applyBorder="1">
      <alignment vertical="center"/>
    </xf>
    <xf numFmtId="0" fontId="15" fillId="0" borderId="11" xfId="0" quotePrefix="1" applyFont="1" applyBorder="1">
      <alignment vertical="center"/>
    </xf>
    <xf numFmtId="0" fontId="14" fillId="0" borderId="12" xfId="0" applyFont="1" applyBorder="1" applyAlignment="1">
      <alignment vertical="center" shrinkToFit="1"/>
    </xf>
    <xf numFmtId="0" fontId="15" fillId="0" borderId="45" xfId="0" applyFont="1" applyBorder="1">
      <alignment vertical="center"/>
    </xf>
    <xf numFmtId="0" fontId="14" fillId="0" borderId="44" xfId="0" applyFont="1" applyBorder="1" applyAlignment="1">
      <alignment vertical="center" shrinkToFit="1"/>
    </xf>
    <xf numFmtId="0" fontId="24" fillId="0" borderId="45" xfId="0" quotePrefix="1" applyFont="1" applyBorder="1">
      <alignment vertical="center"/>
    </xf>
    <xf numFmtId="0" fontId="14" fillId="0" borderId="88" xfId="0" applyFont="1" applyBorder="1" applyAlignment="1">
      <alignment vertical="center" shrinkToFit="1"/>
    </xf>
    <xf numFmtId="0" fontId="15" fillId="0" borderId="42" xfId="0" applyFont="1" applyBorder="1">
      <alignment vertical="center"/>
    </xf>
    <xf numFmtId="0" fontId="15" fillId="0" borderId="23" xfId="0" applyFont="1" applyBorder="1" applyAlignment="1">
      <alignment horizontal="left" vertical="center"/>
    </xf>
    <xf numFmtId="0" fontId="14" fillId="0" borderId="21" xfId="0" quotePrefix="1" applyFont="1" applyBorder="1" applyAlignment="1">
      <alignment horizontal="right" vertical="center"/>
    </xf>
    <xf numFmtId="0" fontId="14" fillId="0" borderId="22" xfId="0" applyFont="1" applyBorder="1">
      <alignment vertical="center"/>
    </xf>
    <xf numFmtId="0" fontId="14" fillId="0" borderId="21" xfId="0" applyFont="1" applyBorder="1">
      <alignment vertical="center"/>
    </xf>
    <xf numFmtId="0" fontId="14" fillId="0" borderId="28" xfId="0" quotePrefix="1" applyFont="1" applyBorder="1" applyAlignment="1">
      <alignment horizontal="right" vertical="center"/>
    </xf>
    <xf numFmtId="0" fontId="14" fillId="0" borderId="43" xfId="0" applyFont="1" applyBorder="1" applyAlignment="1">
      <alignment vertical="center" shrinkToFit="1"/>
    </xf>
    <xf numFmtId="0" fontId="14" fillId="0" borderId="12" xfId="0" quotePrefix="1" applyFont="1" applyBorder="1" applyAlignment="1">
      <alignment horizontal="right" vertical="center"/>
    </xf>
    <xf numFmtId="0" fontId="14" fillId="0" borderId="29" xfId="0" applyFont="1" applyBorder="1" applyAlignment="1">
      <alignment horizontal="right" vertical="center"/>
    </xf>
    <xf numFmtId="0" fontId="14" fillId="0" borderId="11" xfId="0" applyFont="1" applyBorder="1" applyAlignment="1">
      <alignment horizontal="right" vertical="center"/>
    </xf>
    <xf numFmtId="0" fontId="15" fillId="0" borderId="45" xfId="0" quotePrefix="1" applyFont="1" applyBorder="1">
      <alignment vertical="center"/>
    </xf>
    <xf numFmtId="0" fontId="14" fillId="0" borderId="48" xfId="0" applyFont="1" applyBorder="1">
      <alignment vertical="center"/>
    </xf>
    <xf numFmtId="0" fontId="14" fillId="0" borderId="22" xfId="0" applyFont="1" applyBorder="1" applyAlignment="1">
      <alignment vertical="center" shrinkToFit="1"/>
    </xf>
    <xf numFmtId="0" fontId="14" fillId="0" borderId="76" xfId="0" applyFont="1" applyBorder="1">
      <alignment vertical="center"/>
    </xf>
    <xf numFmtId="0" fontId="17" fillId="0" borderId="75" xfId="0" quotePrefix="1" applyFont="1" applyBorder="1" applyAlignment="1">
      <alignment horizontal="right" vertical="center"/>
    </xf>
    <xf numFmtId="0" fontId="15" fillId="0" borderId="43" xfId="0" applyFont="1" applyBorder="1">
      <alignment vertical="center"/>
    </xf>
    <xf numFmtId="0" fontId="15" fillId="0" borderId="44" xfId="0" applyFont="1" applyBorder="1">
      <alignment vertical="center"/>
    </xf>
    <xf numFmtId="0" fontId="17" fillId="0" borderId="48" xfId="0" quotePrefix="1" applyFont="1" applyBorder="1" applyAlignment="1">
      <alignment horizontal="right" vertical="center"/>
    </xf>
    <xf numFmtId="0" fontId="15" fillId="0" borderId="49" xfId="0" applyFont="1" applyBorder="1">
      <alignment vertical="center"/>
    </xf>
    <xf numFmtId="0" fontId="15" fillId="0" borderId="49" xfId="0" quotePrefix="1" applyFont="1" applyBorder="1">
      <alignment vertical="center"/>
    </xf>
    <xf numFmtId="0" fontId="14" fillId="0" borderId="90" xfId="0" applyFont="1" applyBorder="1">
      <alignment vertical="center"/>
    </xf>
    <xf numFmtId="0" fontId="14" fillId="0" borderId="48" xfId="0" applyFont="1" applyBorder="1" applyAlignment="1">
      <alignment vertical="center" shrinkToFit="1"/>
    </xf>
    <xf numFmtId="0" fontId="14" fillId="0" borderId="0" xfId="0" applyFont="1">
      <alignment vertical="center"/>
    </xf>
    <xf numFmtId="0" fontId="20" fillId="0" borderId="15" xfId="0" applyFont="1" applyBorder="1">
      <alignment vertical="center"/>
    </xf>
    <xf numFmtId="0" fontId="18" fillId="0" borderId="0" xfId="0" applyFont="1">
      <alignment vertical="center"/>
    </xf>
    <xf numFmtId="0" fontId="14" fillId="0" borderId="44" xfId="0" applyFont="1" applyBorder="1">
      <alignment vertical="center"/>
    </xf>
    <xf numFmtId="0" fontId="15" fillId="0" borderId="46" xfId="0" applyFont="1" applyBorder="1">
      <alignment vertical="center"/>
    </xf>
    <xf numFmtId="0" fontId="15" fillId="0" borderId="0" xfId="0" quotePrefix="1" applyFont="1">
      <alignment vertical="center"/>
    </xf>
    <xf numFmtId="0" fontId="30" fillId="0" borderId="14" xfId="0" applyFont="1" applyBorder="1">
      <alignment vertical="center"/>
    </xf>
    <xf numFmtId="0" fontId="30" fillId="0" borderId="0" xfId="0" applyFont="1" applyAlignment="1">
      <alignment vertical="center" wrapText="1"/>
    </xf>
    <xf numFmtId="0" fontId="30" fillId="0" borderId="15" xfId="0" applyFont="1" applyBorder="1" applyAlignment="1">
      <alignment vertical="center" wrapText="1"/>
    </xf>
    <xf numFmtId="0" fontId="30" fillId="0" borderId="23" xfId="0" applyFont="1" applyBorder="1">
      <alignment vertical="center"/>
    </xf>
    <xf numFmtId="0" fontId="30" fillId="0" borderId="21" xfId="0" applyFont="1" applyBorder="1">
      <alignment vertical="center"/>
    </xf>
    <xf numFmtId="0" fontId="30" fillId="0" borderId="21" xfId="0" applyFont="1" applyBorder="1" applyAlignment="1">
      <alignment vertical="center" wrapText="1"/>
    </xf>
    <xf numFmtId="0" fontId="30" fillId="0" borderId="22" xfId="0" applyFont="1" applyBorder="1" applyAlignment="1">
      <alignment vertical="center" wrapText="1"/>
    </xf>
    <xf numFmtId="0" fontId="16" fillId="0" borderId="17" xfId="0" applyFont="1" applyBorder="1" applyAlignment="1">
      <alignment vertical="center" wrapText="1" shrinkToFit="1"/>
    </xf>
    <xf numFmtId="0" fontId="16" fillId="0" borderId="18" xfId="0" applyFont="1" applyBorder="1" applyAlignment="1">
      <alignment vertical="center" wrapText="1" shrinkToFit="1"/>
    </xf>
    <xf numFmtId="0" fontId="16" fillId="0" borderId="19" xfId="0" applyFont="1" applyBorder="1" applyAlignment="1">
      <alignment vertical="center" wrapText="1" shrinkToFit="1"/>
    </xf>
    <xf numFmtId="0" fontId="16" fillId="0" borderId="20" xfId="0" applyFont="1" applyBorder="1" applyAlignment="1">
      <alignment horizontal="left" vertical="center"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16" fillId="0" borderId="23" xfId="0" applyFont="1" applyBorder="1" applyAlignment="1">
      <alignment vertical="center" wrapText="1" shrinkToFit="1"/>
    </xf>
    <xf numFmtId="0" fontId="16" fillId="0" borderId="21" xfId="0" applyFont="1" applyBorder="1" applyAlignment="1">
      <alignment vertical="center" wrapText="1" shrinkToFit="1"/>
    </xf>
    <xf numFmtId="0" fontId="16" fillId="0" borderId="22" xfId="0" applyFont="1" applyBorder="1" applyAlignment="1">
      <alignment vertical="center" wrapText="1" shrinkToFit="1"/>
    </xf>
    <xf numFmtId="0" fontId="16" fillId="0" borderId="14" xfId="0" applyFont="1" applyBorder="1" applyAlignment="1">
      <alignment vertical="center" wrapText="1" shrinkToFit="1"/>
    </xf>
    <xf numFmtId="0" fontId="16" fillId="0" borderId="15" xfId="0" applyFont="1" applyBorder="1" applyAlignment="1">
      <alignment vertical="center" wrapText="1" shrinkToFit="1"/>
    </xf>
    <xf numFmtId="0" fontId="15" fillId="0" borderId="14" xfId="0" applyFont="1" applyBorder="1" applyAlignment="1">
      <alignment horizontal="center" vertical="center" shrinkToFit="1"/>
    </xf>
    <xf numFmtId="0" fontId="15" fillId="0" borderId="0" xfId="0" applyFont="1" applyAlignment="1">
      <alignment horizontal="center" vertical="center" shrinkToFit="1"/>
    </xf>
    <xf numFmtId="0" fontId="37" fillId="0" borderId="16" xfId="0" applyFont="1" applyBorder="1" applyAlignment="1">
      <alignment horizontal="left" vertical="top" wrapText="1" shrinkToFit="1"/>
    </xf>
    <xf numFmtId="0" fontId="15" fillId="0" borderId="10" xfId="0" applyFont="1" applyBorder="1">
      <alignment vertical="center"/>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29" fillId="0" borderId="0" xfId="1" applyFont="1" applyFill="1" applyBorder="1" applyAlignment="1">
      <alignment vertical="top"/>
    </xf>
    <xf numFmtId="0" fontId="15" fillId="0" borderId="15" xfId="0" applyFont="1" applyBorder="1" applyAlignment="1">
      <alignment vertical="top" wrapText="1"/>
    </xf>
    <xf numFmtId="0" fontId="15" fillId="0" borderId="14" xfId="0" applyFont="1" applyBorder="1" applyAlignment="1">
      <alignment vertical="top" wrapText="1"/>
    </xf>
    <xf numFmtId="0" fontId="15" fillId="0" borderId="21" xfId="0" applyFont="1" applyBorder="1" applyAlignment="1">
      <alignment vertical="top" wrapText="1"/>
    </xf>
    <xf numFmtId="0" fontId="15" fillId="0" borderId="22" xfId="0" applyFont="1" applyBorder="1" applyAlignment="1">
      <alignment vertical="top" wrapText="1"/>
    </xf>
    <xf numFmtId="0" fontId="16" fillId="0" borderId="14" xfId="0" applyFont="1" applyBorder="1" applyAlignment="1">
      <alignment horizontal="left" vertical="center" wrapText="1" shrinkToFit="1"/>
    </xf>
    <xf numFmtId="0" fontId="16" fillId="0" borderId="0" xfId="0" applyFont="1" applyAlignment="1">
      <alignment horizontal="left" vertical="center" wrapText="1" shrinkToFit="1"/>
    </xf>
    <xf numFmtId="0" fontId="16" fillId="0" borderId="15" xfId="0" applyFont="1" applyBorder="1" applyAlignment="1">
      <alignment horizontal="left" vertical="center" wrapText="1" shrinkToFit="1"/>
    </xf>
    <xf numFmtId="0" fontId="15" fillId="0" borderId="0" xfId="0" applyFont="1" applyAlignment="1">
      <alignment horizontal="left" vertical="top"/>
    </xf>
    <xf numFmtId="0" fontId="15" fillId="0" borderId="86" xfId="0" applyFont="1" applyBorder="1" applyAlignment="1">
      <alignment horizontal="left" vertical="top"/>
    </xf>
    <xf numFmtId="0" fontId="15" fillId="0" borderId="15" xfId="0" applyFont="1" applyBorder="1" applyAlignment="1">
      <alignment horizontal="left" vertical="top"/>
    </xf>
    <xf numFmtId="0" fontId="17" fillId="0" borderId="14" xfId="0" applyFont="1" applyBorder="1" applyAlignment="1">
      <alignment vertical="top" wrapText="1"/>
    </xf>
    <xf numFmtId="0" fontId="17" fillId="0" borderId="15" xfId="0" applyFont="1" applyBorder="1" applyAlignment="1">
      <alignment vertical="top" wrapText="1"/>
    </xf>
    <xf numFmtId="0" fontId="15" fillId="0" borderId="17" xfId="0" applyFont="1" applyBorder="1" applyAlignment="1">
      <alignment vertical="center" shrinkToFit="1"/>
    </xf>
    <xf numFmtId="0" fontId="15" fillId="0" borderId="18" xfId="0" applyFont="1" applyBorder="1" applyAlignment="1">
      <alignment vertical="top" wrapText="1"/>
    </xf>
    <xf numFmtId="0" fontId="15" fillId="0" borderId="19" xfId="0" applyFont="1" applyBorder="1" applyAlignment="1">
      <alignment vertical="top" wrapText="1"/>
    </xf>
    <xf numFmtId="0" fontId="15" fillId="0" borderId="21" xfId="0" applyFont="1" applyBorder="1" applyAlignment="1">
      <alignment vertical="center" wrapText="1"/>
    </xf>
    <xf numFmtId="0" fontId="15" fillId="0" borderId="22" xfId="0" applyFont="1" applyBorder="1" applyAlignment="1">
      <alignment horizontal="left" vertical="center" wrapText="1"/>
    </xf>
    <xf numFmtId="0" fontId="15" fillId="0" borderId="18" xfId="0" applyFont="1" applyBorder="1" applyAlignment="1">
      <alignmen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40" fillId="0" borderId="16" xfId="0" applyFont="1" applyBorder="1" applyAlignment="1">
      <alignment horizontal="left" vertical="top" wrapText="1" shrinkToFi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15" fillId="0" borderId="18" xfId="0" applyFont="1" applyBorder="1" applyAlignment="1">
      <alignment horizontal="left" vertical="center"/>
    </xf>
    <xf numFmtId="0" fontId="15" fillId="0" borderId="19" xfId="0" applyFont="1" applyBorder="1" applyAlignment="1">
      <alignment horizontal="left" vertical="center"/>
    </xf>
    <xf numFmtId="0" fontId="15" fillId="0" borderId="14" xfId="0" applyFont="1" applyBorder="1" applyAlignment="1">
      <alignment vertical="center" shrinkToFit="1"/>
    </xf>
    <xf numFmtId="0" fontId="25" fillId="0" borderId="0" xfId="0" applyFont="1" applyAlignment="1">
      <alignment horizontal="center" vertical="center" shrinkToFit="1"/>
    </xf>
    <xf numFmtId="0" fontId="15" fillId="0" borderId="53" xfId="0" applyFont="1" applyBorder="1">
      <alignment vertical="center"/>
    </xf>
    <xf numFmtId="0" fontId="15" fillId="0" borderId="1" xfId="0" applyFont="1" applyBorder="1">
      <alignment vertical="center"/>
    </xf>
    <xf numFmtId="0" fontId="25" fillId="0" borderId="15" xfId="0" applyFont="1" applyBorder="1" applyAlignment="1">
      <alignment vertical="center" shrinkToFit="1"/>
    </xf>
    <xf numFmtId="0" fontId="15" fillId="0" borderId="14" xfId="0" quotePrefix="1" applyFont="1" applyBorder="1" applyAlignment="1">
      <alignment horizontal="center" vertical="center"/>
    </xf>
    <xf numFmtId="0" fontId="15" fillId="0" borderId="0" xfId="0" quotePrefix="1" applyFont="1" applyAlignment="1">
      <alignment horizontal="center" vertical="center"/>
    </xf>
    <xf numFmtId="0" fontId="16" fillId="0" borderId="23" xfId="0" applyFont="1" applyBorder="1" applyAlignment="1">
      <alignment vertical="top" wrapText="1" shrinkToFit="1"/>
    </xf>
    <xf numFmtId="0" fontId="16" fillId="0" borderId="21" xfId="0" applyFont="1" applyBorder="1" applyAlignment="1">
      <alignment vertical="top" wrapText="1" shrinkToFit="1"/>
    </xf>
    <xf numFmtId="0" fontId="16" fillId="0" borderId="22" xfId="0" applyFont="1" applyBorder="1" applyAlignment="1">
      <alignment vertical="top" wrapText="1" shrinkToFit="1"/>
    </xf>
    <xf numFmtId="0" fontId="15" fillId="0" borderId="61" xfId="0" applyFont="1" applyBorder="1" applyAlignment="1">
      <alignment horizontal="center" vertical="center"/>
    </xf>
    <xf numFmtId="0" fontId="15" fillId="0" borderId="0" xfId="0" quotePrefix="1" applyFont="1" applyAlignment="1">
      <alignment horizontal="left" vertical="center"/>
    </xf>
    <xf numFmtId="0" fontId="15" fillId="0" borderId="15" xfId="0" applyFont="1" applyBorder="1" applyAlignment="1">
      <alignment horizontal="left" vertical="top" wrapText="1"/>
    </xf>
    <xf numFmtId="0" fontId="15" fillId="0" borderId="15"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63" xfId="0" applyFont="1" applyBorder="1">
      <alignment vertical="center"/>
    </xf>
    <xf numFmtId="0" fontId="15" fillId="0" borderId="66" xfId="0" applyFont="1" applyBorder="1">
      <alignment vertical="center"/>
    </xf>
    <xf numFmtId="0" fontId="15" fillId="0" borderId="54" xfId="0" applyFont="1" applyBorder="1">
      <alignment vertical="center"/>
    </xf>
    <xf numFmtId="0" fontId="21" fillId="0" borderId="0" xfId="0" applyFont="1" applyAlignment="1">
      <alignment horizontal="center" vertical="center" wrapText="1"/>
    </xf>
    <xf numFmtId="0" fontId="25" fillId="0" borderId="0" xfId="0" applyFont="1">
      <alignment vertical="center"/>
    </xf>
    <xf numFmtId="0" fontId="34" fillId="0" borderId="17" xfId="0" applyFont="1" applyBorder="1">
      <alignment vertical="center"/>
    </xf>
    <xf numFmtId="0" fontId="15" fillId="0" borderId="61" xfId="0" applyFont="1" applyBorder="1">
      <alignment vertical="center"/>
    </xf>
    <xf numFmtId="0" fontId="15" fillId="0" borderId="8" xfId="0" applyFont="1" applyBorder="1">
      <alignment vertical="center"/>
    </xf>
    <xf numFmtId="0" fontId="15" fillId="0" borderId="14" xfId="0" applyFont="1" applyBorder="1" applyAlignment="1">
      <alignment vertical="center" wrapText="1"/>
    </xf>
    <xf numFmtId="0" fontId="15" fillId="0" borderId="60" xfId="0" applyFont="1" applyBorder="1">
      <alignment vertical="center"/>
    </xf>
    <xf numFmtId="0" fontId="17" fillId="0" borderId="52" xfId="0" applyFont="1" applyBorder="1">
      <alignment vertical="center"/>
    </xf>
    <xf numFmtId="0" fontId="25" fillId="0" borderId="14" xfId="0" applyFont="1" applyBorder="1">
      <alignment vertical="center"/>
    </xf>
    <xf numFmtId="0" fontId="30" fillId="0" borderId="17" xfId="0" applyFont="1" applyBorder="1">
      <alignment vertical="center"/>
    </xf>
    <xf numFmtId="0" fontId="30" fillId="0" borderId="0" xfId="0" applyFont="1">
      <alignment vertical="center"/>
    </xf>
    <xf numFmtId="0" fontId="17" fillId="0" borderId="22" xfId="0" applyFont="1" applyBorder="1" applyAlignment="1">
      <alignment vertical="top" wrapText="1"/>
    </xf>
    <xf numFmtId="0" fontId="27" fillId="0" borderId="0" xfId="0" quotePrefix="1" applyFont="1" applyAlignment="1">
      <alignment horizontal="center" vertical="center"/>
    </xf>
    <xf numFmtId="0" fontId="15" fillId="0" borderId="106" xfId="0" applyFont="1" applyBorder="1">
      <alignment vertical="center"/>
    </xf>
    <xf numFmtId="0" fontId="15" fillId="0" borderId="107" xfId="0" applyFont="1" applyBorder="1">
      <alignment vertical="center"/>
    </xf>
    <xf numFmtId="0" fontId="16" fillId="0" borderId="23" xfId="0" applyFont="1" applyBorder="1" applyAlignment="1">
      <alignment vertical="top" wrapText="1"/>
    </xf>
    <xf numFmtId="0" fontId="16" fillId="0" borderId="21" xfId="0" applyFont="1" applyBorder="1" applyAlignment="1">
      <alignment vertical="top" wrapText="1"/>
    </xf>
    <xf numFmtId="0" fontId="16" fillId="0" borderId="22" xfId="0" applyFont="1" applyBorder="1" applyAlignment="1">
      <alignment vertical="top" wrapText="1"/>
    </xf>
    <xf numFmtId="0" fontId="15" fillId="0" borderId="2" xfId="0" applyFont="1" applyBorder="1">
      <alignment vertical="center"/>
    </xf>
    <xf numFmtId="0" fontId="15" fillId="0" borderId="3" xfId="0" applyFont="1" applyBorder="1">
      <alignment vertical="center"/>
    </xf>
    <xf numFmtId="0" fontId="15" fillId="0" borderId="4" xfId="0" applyFont="1" applyBorder="1">
      <alignment vertical="center"/>
    </xf>
    <xf numFmtId="0" fontId="15" fillId="0" borderId="5" xfId="0" applyFont="1" applyBorder="1">
      <alignment vertical="center"/>
    </xf>
    <xf numFmtId="0" fontId="15" fillId="0" borderId="6" xfId="0" applyFont="1" applyBorder="1">
      <alignment vertical="center"/>
    </xf>
    <xf numFmtId="0" fontId="15" fillId="0" borderId="7" xfId="0" applyFont="1" applyBorder="1">
      <alignment vertical="center"/>
    </xf>
    <xf numFmtId="0" fontId="15" fillId="0" borderId="9" xfId="0" applyFont="1" applyBorder="1">
      <alignment vertical="center"/>
    </xf>
    <xf numFmtId="0" fontId="30" fillId="0" borderId="0" xfId="0" applyFont="1" applyAlignment="1">
      <alignment vertical="top" wrapText="1"/>
    </xf>
    <xf numFmtId="0" fontId="30" fillId="0" borderId="0" xfId="0" applyFont="1" applyAlignment="1">
      <alignment horizontal="left" vertical="center"/>
    </xf>
    <xf numFmtId="0" fontId="13" fillId="0" borderId="0" xfId="1" applyFill="1">
      <alignment vertical="center"/>
    </xf>
    <xf numFmtId="0" fontId="15" fillId="0" borderId="118" xfId="0" applyFont="1" applyBorder="1">
      <alignment vertical="center"/>
    </xf>
    <xf numFmtId="0" fontId="15" fillId="0" borderId="120" xfId="0" applyFont="1" applyBorder="1" applyAlignment="1">
      <alignment horizontal="center" vertical="center"/>
    </xf>
    <xf numFmtId="0" fontId="15" fillId="0" borderId="121" xfId="0" applyFont="1" applyBorder="1">
      <alignment vertical="center"/>
    </xf>
    <xf numFmtId="0" fontId="16" fillId="0" borderId="0" xfId="0" applyFont="1" applyAlignment="1">
      <alignment horizontal="center" vertical="center"/>
    </xf>
    <xf numFmtId="0" fontId="50" fillId="0" borderId="0" xfId="0" applyFont="1">
      <alignment vertical="center"/>
    </xf>
    <xf numFmtId="0" fontId="7" fillId="0" borderId="0" xfId="0" applyFont="1" applyAlignment="1">
      <alignment horizontal="center" vertical="center"/>
    </xf>
    <xf numFmtId="0" fontId="0" fillId="10" borderId="1" xfId="0" quotePrefix="1" applyFill="1" applyBorder="1">
      <alignment vertical="center"/>
    </xf>
    <xf numFmtId="0" fontId="7" fillId="0" borderId="55" xfId="0" quotePrefix="1" applyFont="1" applyBorder="1" applyAlignment="1">
      <alignment horizontal="center" vertical="center"/>
    </xf>
    <xf numFmtId="0" fontId="7" fillId="0" borderId="49" xfId="0" quotePrefix="1" applyFont="1" applyBorder="1" applyAlignment="1">
      <alignment horizontal="center" vertical="center"/>
    </xf>
    <xf numFmtId="0" fontId="0" fillId="10" borderId="47" xfId="0" quotePrefix="1" applyFill="1" applyBorder="1">
      <alignment vertical="center"/>
    </xf>
    <xf numFmtId="0" fontId="7" fillId="0" borderId="74" xfId="0" quotePrefix="1" applyFont="1" applyBorder="1" applyAlignment="1">
      <alignment horizontal="center" vertical="center"/>
    </xf>
    <xf numFmtId="0" fontId="0" fillId="10" borderId="53" xfId="0" quotePrefix="1" applyFill="1" applyBorder="1">
      <alignment vertical="center"/>
    </xf>
    <xf numFmtId="0" fontId="7" fillId="6" borderId="23" xfId="0" applyFont="1" applyFill="1" applyBorder="1" applyAlignment="1">
      <alignment horizontal="center" vertical="center"/>
    </xf>
    <xf numFmtId="0" fontId="0" fillId="6" borderId="21" xfId="0" applyFill="1" applyBorder="1">
      <alignment vertical="center"/>
    </xf>
    <xf numFmtId="0" fontId="16" fillId="0" borderId="0" xfId="0" applyFont="1" applyAlignment="1">
      <alignment horizontal="right" vertical="center"/>
    </xf>
    <xf numFmtId="0" fontId="16" fillId="0" borderId="0" xfId="0" applyFont="1" applyAlignment="1">
      <alignment horizontal="right" vertical="center" shrinkToFit="1"/>
    </xf>
    <xf numFmtId="0" fontId="16" fillId="0" borderId="21" xfId="0" applyFont="1" applyBorder="1" applyAlignment="1">
      <alignment horizontal="right" vertical="center" shrinkToFit="1"/>
    </xf>
    <xf numFmtId="0" fontId="16" fillId="0" borderId="21" xfId="0" applyFont="1" applyBorder="1" applyAlignment="1">
      <alignment horizontal="right" vertical="center"/>
    </xf>
    <xf numFmtId="0" fontId="16" fillId="0" borderId="18" xfId="0" applyFont="1" applyBorder="1" applyAlignment="1">
      <alignment horizontal="right" vertical="center"/>
    </xf>
    <xf numFmtId="0" fontId="51" fillId="0" borderId="0" xfId="0" applyFont="1" applyAlignment="1">
      <alignment horizontal="right" vertical="center" wrapText="1"/>
    </xf>
    <xf numFmtId="0" fontId="16" fillId="0" borderId="0" xfId="0" applyFont="1" applyAlignment="1">
      <alignment horizontal="right" vertical="center" wrapText="1"/>
    </xf>
    <xf numFmtId="0" fontId="28" fillId="0" borderId="0" xfId="0" applyFont="1" applyAlignment="1">
      <alignment horizontal="right" vertical="center"/>
    </xf>
    <xf numFmtId="0" fontId="15" fillId="5" borderId="0" xfId="0" applyFont="1" applyFill="1">
      <alignment vertical="center"/>
    </xf>
    <xf numFmtId="0" fontId="14" fillId="5" borderId="0" xfId="0" applyFont="1" applyFill="1">
      <alignment vertical="center"/>
    </xf>
    <xf numFmtId="0" fontId="15" fillId="0" borderId="0" xfId="0" applyFont="1" applyAlignment="1">
      <alignment horizontal="left" vertical="center" shrinkToFit="1"/>
    </xf>
    <xf numFmtId="0" fontId="15" fillId="0" borderId="0" xfId="0" applyFont="1" applyAlignment="1">
      <alignment horizontal="right" vertical="center"/>
    </xf>
    <xf numFmtId="0" fontId="16" fillId="0" borderId="70" xfId="0" applyFont="1" applyBorder="1" applyAlignment="1">
      <alignment horizontal="right" vertical="center"/>
    </xf>
    <xf numFmtId="0" fontId="16" fillId="0" borderId="118" xfId="0" applyFont="1" applyBorder="1" applyAlignment="1">
      <alignment horizontal="right" vertical="center"/>
    </xf>
    <xf numFmtId="0" fontId="16" fillId="0" borderId="0" xfId="0" applyFont="1" applyAlignment="1">
      <alignment horizontal="right" vertical="center" wrapText="1" shrinkToFit="1"/>
    </xf>
    <xf numFmtId="0" fontId="15" fillId="0" borderId="0" xfId="0" applyFont="1" applyAlignment="1">
      <alignment horizontal="right" vertical="center" wrapText="1"/>
    </xf>
    <xf numFmtId="0" fontId="10" fillId="0" borderId="0" xfId="0" applyFont="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14" xfId="0" applyBorder="1">
      <alignment vertical="center"/>
    </xf>
    <xf numFmtId="0" fontId="0" fillId="0" borderId="15" xfId="0" applyBorder="1">
      <alignment vertical="center"/>
    </xf>
    <xf numFmtId="0" fontId="7" fillId="0" borderId="0" xfId="0" applyFont="1">
      <alignment vertical="center"/>
    </xf>
    <xf numFmtId="0" fontId="7" fillId="0" borderId="0" xfId="0" applyFont="1" applyAlignment="1">
      <alignment horizontal="left" vertical="center"/>
    </xf>
    <xf numFmtId="0" fontId="0" fillId="0" borderId="23" xfId="0" applyBorder="1">
      <alignment vertical="center"/>
    </xf>
    <xf numFmtId="0" fontId="0" fillId="0" borderId="21" xfId="0" applyBorder="1">
      <alignment vertical="center"/>
    </xf>
    <xf numFmtId="0" fontId="0" fillId="0" borderId="22" xfId="0" applyBorder="1">
      <alignment vertical="center"/>
    </xf>
    <xf numFmtId="0" fontId="0" fillId="0" borderId="0" xfId="0" applyAlignment="1">
      <alignment vertical="top" wrapText="1"/>
    </xf>
    <xf numFmtId="0" fontId="6" fillId="0" borderId="0" xfId="0" applyFont="1">
      <alignment vertical="center"/>
    </xf>
    <xf numFmtId="0" fontId="0" fillId="0" borderId="0" xfId="0" quotePrefix="1" applyAlignment="1">
      <alignment horizontal="right" vertical="center"/>
    </xf>
    <xf numFmtId="0" fontId="0" fillId="0" borderId="0" xfId="0" applyAlignment="1">
      <alignment horizontal="right" vertical="center"/>
    </xf>
    <xf numFmtId="0" fontId="0" fillId="0" borderId="0" xfId="0" quotePrefix="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0" fillId="0" borderId="0" xfId="0" applyAlignment="1">
      <alignment horizontal="left" vertical="center"/>
    </xf>
    <xf numFmtId="0" fontId="0" fillId="0" borderId="0" xfId="0" applyAlignment="1">
      <alignment vertical="top"/>
    </xf>
    <xf numFmtId="0" fontId="0" fillId="0" borderId="21"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17" fillId="0" borderId="12" xfId="0" applyFont="1" applyBorder="1" applyAlignment="1">
      <alignment horizontal="center" vertical="center"/>
    </xf>
    <xf numFmtId="0" fontId="15" fillId="0" borderId="1" xfId="0" applyFont="1" applyBorder="1" applyAlignment="1">
      <alignment horizontal="left" vertical="center"/>
    </xf>
    <xf numFmtId="0" fontId="15" fillId="0" borderId="56" xfId="0" applyFont="1" applyBorder="1" applyAlignment="1">
      <alignment horizontal="left" vertical="center"/>
    </xf>
    <xf numFmtId="0" fontId="0" fillId="0" borderId="20" xfId="0" applyBorder="1">
      <alignment vertical="center"/>
    </xf>
    <xf numFmtId="0" fontId="0" fillId="0" borderId="24" xfId="0" applyBorder="1">
      <alignment vertical="center"/>
    </xf>
    <xf numFmtId="0" fontId="0" fillId="11" borderId="20" xfId="0" applyFill="1" applyBorder="1">
      <alignment vertical="center"/>
    </xf>
    <xf numFmtId="0" fontId="0" fillId="11" borderId="24" xfId="0" applyFill="1" applyBorder="1">
      <alignment vertical="center"/>
    </xf>
    <xf numFmtId="0" fontId="0" fillId="9" borderId="17" xfId="0" applyFill="1" applyBorder="1">
      <alignment vertical="center"/>
    </xf>
    <xf numFmtId="0" fontId="0" fillId="9" borderId="18" xfId="0" applyFill="1" applyBorder="1">
      <alignment vertical="center"/>
    </xf>
    <xf numFmtId="0" fontId="0" fillId="9" borderId="19" xfId="0" applyFill="1" applyBorder="1">
      <alignment vertical="center"/>
    </xf>
    <xf numFmtId="0" fontId="0" fillId="4" borderId="17" xfId="0" applyFill="1" applyBorder="1">
      <alignment vertical="center"/>
    </xf>
    <xf numFmtId="0" fontId="0" fillId="4" borderId="18" xfId="0" applyFill="1" applyBorder="1">
      <alignment vertical="center"/>
    </xf>
    <xf numFmtId="0" fontId="50" fillId="4" borderId="18" xfId="0" quotePrefix="1" applyFont="1" applyFill="1" applyBorder="1">
      <alignment vertical="center"/>
    </xf>
    <xf numFmtId="0" fontId="0" fillId="9" borderId="14" xfId="0" applyFill="1" applyBorder="1">
      <alignment vertical="center"/>
    </xf>
    <xf numFmtId="0" fontId="0" fillId="9" borderId="0" xfId="0" applyFill="1">
      <alignment vertical="center"/>
    </xf>
    <xf numFmtId="0" fontId="0" fillId="9" borderId="15" xfId="0" applyFill="1" applyBorder="1">
      <alignment vertical="center"/>
    </xf>
    <xf numFmtId="0" fontId="0" fillId="4" borderId="14" xfId="0" applyFill="1" applyBorder="1">
      <alignment vertical="center"/>
    </xf>
    <xf numFmtId="0" fontId="0" fillId="4" borderId="0" xfId="0" applyFill="1">
      <alignment vertical="center"/>
    </xf>
    <xf numFmtId="0" fontId="50" fillId="4" borderId="0" xfId="0" quotePrefix="1" applyFont="1" applyFill="1">
      <alignment vertical="center"/>
    </xf>
    <xf numFmtId="0" fontId="50" fillId="4" borderId="0" xfId="0" applyFont="1" applyFill="1">
      <alignment vertical="center"/>
    </xf>
    <xf numFmtId="0" fontId="0" fillId="9" borderId="23" xfId="0" applyFill="1" applyBorder="1">
      <alignment vertical="center"/>
    </xf>
    <xf numFmtId="0" fontId="0" fillId="9" borderId="21" xfId="0" applyFill="1" applyBorder="1">
      <alignment vertical="center"/>
    </xf>
    <xf numFmtId="0" fontId="0" fillId="9" borderId="22" xfId="0" applyFill="1" applyBorder="1">
      <alignment vertical="center"/>
    </xf>
    <xf numFmtId="0" fontId="0" fillId="4" borderId="23" xfId="0" applyFill="1" applyBorder="1">
      <alignment vertical="center"/>
    </xf>
    <xf numFmtId="0" fontId="0" fillId="4" borderId="21" xfId="0" applyFill="1" applyBorder="1">
      <alignment vertical="center"/>
    </xf>
    <xf numFmtId="0" fontId="50" fillId="4" borderId="21" xfId="0" applyFont="1" applyFill="1" applyBorder="1">
      <alignment vertical="center"/>
    </xf>
    <xf numFmtId="0" fontId="7" fillId="0" borderId="45" xfId="0" quotePrefix="1" applyFont="1" applyBorder="1" applyAlignment="1">
      <alignment horizontal="center" vertical="center"/>
    </xf>
    <xf numFmtId="0" fontId="0" fillId="10" borderId="43" xfId="0" quotePrefix="1" applyFill="1" applyBorder="1">
      <alignment vertical="center"/>
    </xf>
    <xf numFmtId="0" fontId="50" fillId="4" borderId="21" xfId="0" quotePrefix="1" applyFont="1" applyFill="1" applyBorder="1">
      <alignment vertical="center"/>
    </xf>
    <xf numFmtId="0" fontId="7" fillId="0" borderId="23" xfId="0" quotePrefix="1" applyFont="1" applyBorder="1" applyAlignment="1">
      <alignment horizontal="center" vertical="center"/>
    </xf>
    <xf numFmtId="0" fontId="50" fillId="4" borderId="18" xfId="0" applyFont="1" applyFill="1" applyBorder="1">
      <alignment vertical="center"/>
    </xf>
    <xf numFmtId="0" fontId="7" fillId="0" borderId="70" xfId="0" quotePrefix="1" applyFont="1" applyBorder="1" applyAlignment="1">
      <alignment horizontal="center" vertical="center"/>
    </xf>
    <xf numFmtId="0" fontId="0" fillId="10" borderId="59" xfId="0" quotePrefix="1" applyFill="1" applyBorder="1">
      <alignment vertical="center"/>
    </xf>
    <xf numFmtId="0" fontId="0" fillId="9" borderId="11" xfId="0" applyFill="1" applyBorder="1">
      <alignment vertical="center"/>
    </xf>
    <xf numFmtId="0" fontId="0" fillId="9" borderId="12" xfId="0" applyFill="1" applyBorder="1">
      <alignment vertical="center"/>
    </xf>
    <xf numFmtId="0" fontId="0" fillId="9" borderId="13" xfId="0" applyFill="1" applyBorder="1">
      <alignment vertical="center"/>
    </xf>
    <xf numFmtId="0" fontId="0" fillId="4" borderId="11" xfId="0" applyFill="1" applyBorder="1">
      <alignment vertical="center"/>
    </xf>
    <xf numFmtId="0" fontId="0" fillId="4" borderId="12" xfId="0" applyFill="1" applyBorder="1">
      <alignment vertical="center"/>
    </xf>
    <xf numFmtId="0" fontId="50" fillId="4" borderId="12" xfId="0" quotePrefix="1" applyFont="1" applyFill="1" applyBorder="1">
      <alignment vertical="center"/>
    </xf>
    <xf numFmtId="0" fontId="7" fillId="0" borderId="11" xfId="0" quotePrefix="1" applyFont="1" applyBorder="1" applyAlignment="1">
      <alignment horizontal="center" vertical="center"/>
    </xf>
    <xf numFmtId="0" fontId="0" fillId="10" borderId="12" xfId="0" quotePrefix="1" applyFill="1" applyBorder="1">
      <alignment vertical="center"/>
    </xf>
    <xf numFmtId="0" fontId="50" fillId="4" borderId="12" xfId="0" applyFont="1" applyFill="1" applyBorder="1">
      <alignment vertical="center"/>
    </xf>
    <xf numFmtId="0" fontId="0" fillId="4" borderId="21" xfId="0" quotePrefix="1" applyFill="1" applyBorder="1">
      <alignment vertical="center"/>
    </xf>
    <xf numFmtId="0" fontId="0" fillId="0" borderId="4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97" xfId="0" applyBorder="1">
      <alignment vertical="center"/>
    </xf>
    <xf numFmtId="0" fontId="0" fillId="0" borderId="140" xfId="0" applyBorder="1">
      <alignment vertical="center"/>
    </xf>
    <xf numFmtId="0" fontId="0" fillId="0" borderId="98" xfId="0" applyBorder="1">
      <alignment vertical="center"/>
    </xf>
    <xf numFmtId="0" fontId="0" fillId="0" borderId="141" xfId="0" applyBorder="1">
      <alignment vertical="center"/>
    </xf>
    <xf numFmtId="0" fontId="0" fillId="0" borderId="142" xfId="0" applyBorder="1">
      <alignment vertical="center"/>
    </xf>
    <xf numFmtId="0" fontId="0" fillId="0" borderId="10" xfId="0" applyBorder="1">
      <alignment vertical="center"/>
    </xf>
    <xf numFmtId="0" fontId="0" fillId="7" borderId="43" xfId="0" applyFill="1" applyBorder="1" applyAlignment="1">
      <alignment horizontal="center" vertical="center"/>
    </xf>
    <xf numFmtId="0" fontId="0" fillId="7" borderId="1" xfId="0" applyFill="1" applyBorder="1" applyAlignment="1">
      <alignment horizontal="center" vertical="center"/>
    </xf>
    <xf numFmtId="0" fontId="0" fillId="7" borderId="47" xfId="0" applyFill="1" applyBorder="1" applyAlignment="1">
      <alignment horizontal="center" vertical="center"/>
    </xf>
    <xf numFmtId="0" fontId="0" fillId="0" borderId="47" xfId="0" applyBorder="1" applyAlignment="1">
      <alignment horizontal="center" vertical="center"/>
    </xf>
    <xf numFmtId="0" fontId="0" fillId="7" borderId="53" xfId="0" applyFill="1" applyBorder="1" applyAlignment="1">
      <alignment horizontal="center" vertical="center"/>
    </xf>
    <xf numFmtId="0" fontId="0" fillId="7" borderId="59" xfId="0" applyFill="1" applyBorder="1" applyAlignment="1">
      <alignment horizontal="center" vertical="center"/>
    </xf>
    <xf numFmtId="0" fontId="0" fillId="7" borderId="12" xfId="0" applyFill="1" applyBorder="1" applyAlignment="1">
      <alignment horizontal="center" vertical="center"/>
    </xf>
    <xf numFmtId="0" fontId="0" fillId="0" borderId="53" xfId="0" applyBorder="1" applyAlignment="1">
      <alignment horizontal="center" vertical="center"/>
    </xf>
    <xf numFmtId="0" fontId="0" fillId="0" borderId="59" xfId="0" applyBorder="1" applyAlignment="1">
      <alignment horizontal="center" vertical="center"/>
    </xf>
    <xf numFmtId="0" fontId="0" fillId="0" borderId="12" xfId="0" applyBorder="1" applyAlignment="1">
      <alignment horizontal="center" vertical="center"/>
    </xf>
    <xf numFmtId="0" fontId="17" fillId="0" borderId="0" xfId="0" applyFont="1" applyAlignment="1">
      <alignment horizontal="left" vertical="center" shrinkToFit="1"/>
    </xf>
    <xf numFmtId="0" fontId="17" fillId="0" borderId="0" xfId="0" applyFont="1" applyAlignment="1">
      <alignment horizontal="center" vertical="center" shrinkToFit="1"/>
    </xf>
    <xf numFmtId="0" fontId="17" fillId="0" borderId="0" xfId="0" applyFont="1" applyAlignment="1">
      <alignment vertical="top" wrapText="1" shrinkToFit="1"/>
    </xf>
    <xf numFmtId="0" fontId="17" fillId="6" borderId="11" xfId="0" applyFont="1" applyFill="1" applyBorder="1">
      <alignment vertical="center"/>
    </xf>
    <xf numFmtId="0" fontId="20" fillId="0" borderId="0" xfId="0" applyFont="1">
      <alignment vertical="center"/>
    </xf>
    <xf numFmtId="0" fontId="20" fillId="0" borderId="0" xfId="0" applyFont="1" applyAlignment="1">
      <alignment vertical="center" wrapText="1" shrinkToFit="1"/>
    </xf>
    <xf numFmtId="0" fontId="17" fillId="0" borderId="0" xfId="0" applyFont="1" applyAlignment="1">
      <alignment vertical="center" wrapText="1"/>
    </xf>
    <xf numFmtId="0" fontId="15" fillId="5" borderId="53" xfId="0" applyFont="1" applyFill="1" applyBorder="1" applyAlignment="1">
      <alignment vertical="center" shrinkToFit="1"/>
    </xf>
    <xf numFmtId="0" fontId="15" fillId="5" borderId="47" xfId="0" applyFont="1" applyFill="1" applyBorder="1" applyAlignment="1">
      <alignment vertical="center" shrinkToFit="1"/>
    </xf>
    <xf numFmtId="176" fontId="22" fillId="5" borderId="21" xfId="0" applyNumberFormat="1" applyFont="1" applyFill="1" applyBorder="1">
      <alignment vertical="center"/>
    </xf>
    <xf numFmtId="176" fontId="22" fillId="5" borderId="53" xfId="0" applyNumberFormat="1" applyFont="1" applyFill="1" applyBorder="1">
      <alignment vertical="center"/>
    </xf>
    <xf numFmtId="0" fontId="15" fillId="0" borderId="55" xfId="0" applyFont="1" applyBorder="1" applyAlignment="1">
      <alignment horizontal="left" vertical="center"/>
    </xf>
    <xf numFmtId="0" fontId="17" fillId="13" borderId="23" xfId="0" applyFont="1" applyFill="1" applyBorder="1" applyAlignment="1">
      <alignment horizontal="left" vertical="center"/>
    </xf>
    <xf numFmtId="0" fontId="17" fillId="13" borderId="21" xfId="0" applyFont="1" applyFill="1" applyBorder="1" applyAlignment="1">
      <alignment horizontal="left" vertical="center"/>
    </xf>
    <xf numFmtId="0" fontId="15" fillId="13" borderId="21" xfId="0" applyFont="1" applyFill="1" applyBorder="1" applyAlignment="1">
      <alignment horizontal="left" vertical="center"/>
    </xf>
    <xf numFmtId="0" fontId="15" fillId="13" borderId="22" xfId="0" applyFont="1" applyFill="1" applyBorder="1" applyAlignment="1">
      <alignment horizontal="left" vertical="center"/>
    </xf>
    <xf numFmtId="0" fontId="17" fillId="0" borderId="0" xfId="0" applyFont="1" applyAlignment="1">
      <alignment horizontal="right" vertical="center"/>
    </xf>
    <xf numFmtId="0" fontId="35" fillId="0" borderId="0" xfId="0" applyFont="1">
      <alignment vertical="center"/>
    </xf>
    <xf numFmtId="0" fontId="35" fillId="0" borderId="0" xfId="0" applyFont="1" applyAlignment="1">
      <alignment horizontal="right" vertical="center"/>
    </xf>
    <xf numFmtId="0" fontId="35" fillId="0" borderId="0" xfId="0" applyFont="1" applyAlignment="1">
      <alignment vertical="center" shrinkToFit="1"/>
    </xf>
    <xf numFmtId="177" fontId="17" fillId="0" borderId="0" xfId="0" applyNumberFormat="1" applyFont="1" applyAlignment="1">
      <alignment vertical="center" wrapText="1"/>
    </xf>
    <xf numFmtId="0" fontId="17" fillId="6" borderId="13" xfId="0" applyFont="1" applyFill="1" applyBorder="1" applyAlignment="1">
      <alignment horizontal="right" vertical="center"/>
    </xf>
    <xf numFmtId="0" fontId="17" fillId="13" borderId="49" xfId="0" applyFont="1" applyFill="1" applyBorder="1" applyAlignment="1">
      <alignment horizontal="left" vertical="center"/>
    </xf>
    <xf numFmtId="0" fontId="17" fillId="13" borderId="47" xfId="0" applyFont="1" applyFill="1" applyBorder="1" applyAlignment="1">
      <alignment horizontal="left" vertical="center"/>
    </xf>
    <xf numFmtId="0" fontId="15" fillId="13" borderId="47" xfId="0" applyFont="1" applyFill="1" applyBorder="1" applyAlignment="1">
      <alignment horizontal="left" vertical="center"/>
    </xf>
    <xf numFmtId="0" fontId="15" fillId="13" borderId="48" xfId="0" applyFont="1" applyFill="1" applyBorder="1" applyAlignment="1">
      <alignment horizontal="left" vertical="center"/>
    </xf>
    <xf numFmtId="177" fontId="34" fillId="0" borderId="0" xfId="0" applyNumberFormat="1" applyFont="1">
      <alignment vertical="center"/>
    </xf>
    <xf numFmtId="0" fontId="18" fillId="16" borderId="11" xfId="0" applyFont="1" applyFill="1" applyBorder="1">
      <alignment vertical="center"/>
    </xf>
    <xf numFmtId="0" fontId="14" fillId="16" borderId="13" xfId="0" applyFont="1" applyFill="1" applyBorder="1">
      <alignment vertical="center"/>
    </xf>
    <xf numFmtId="0" fontId="18" fillId="16" borderId="23" xfId="0" applyFont="1" applyFill="1" applyBorder="1">
      <alignment vertical="center"/>
    </xf>
    <xf numFmtId="0" fontId="14" fillId="16" borderId="21" xfId="0" applyFont="1" applyFill="1" applyBorder="1">
      <alignment vertical="center"/>
    </xf>
    <xf numFmtId="0" fontId="18" fillId="16" borderId="29" xfId="0" applyFont="1" applyFill="1" applyBorder="1">
      <alignment vertical="center"/>
    </xf>
    <xf numFmtId="0" fontId="14" fillId="16" borderId="13" xfId="0" applyFont="1" applyFill="1" applyBorder="1" applyAlignment="1">
      <alignment vertical="center" shrinkToFit="1"/>
    </xf>
    <xf numFmtId="0" fontId="15" fillId="7" borderId="23" xfId="0" applyFont="1" applyFill="1" applyBorder="1">
      <alignment vertical="center"/>
    </xf>
    <xf numFmtId="0" fontId="14" fillId="7" borderId="22" xfId="0" applyFont="1" applyFill="1" applyBorder="1">
      <alignment vertical="center"/>
    </xf>
    <xf numFmtId="0" fontId="14" fillId="7" borderId="89" xfId="0" applyFont="1" applyFill="1" applyBorder="1">
      <alignment vertical="center"/>
    </xf>
    <xf numFmtId="0" fontId="15" fillId="7" borderId="28" xfId="0" applyFont="1" applyFill="1" applyBorder="1">
      <alignment vertical="center"/>
    </xf>
    <xf numFmtId="0" fontId="14" fillId="7" borderId="22" xfId="0" applyFont="1" applyFill="1" applyBorder="1" applyAlignment="1">
      <alignment vertical="center" shrinkToFit="1"/>
    </xf>
    <xf numFmtId="0" fontId="17" fillId="16" borderId="0" xfId="0" applyFont="1" applyFill="1">
      <alignment vertical="center"/>
    </xf>
    <xf numFmtId="0" fontId="17" fillId="16" borderId="0" xfId="0" applyFont="1" applyFill="1" applyAlignment="1">
      <alignment horizontal="right" vertical="center"/>
    </xf>
    <xf numFmtId="178" fontId="17" fillId="16" borderId="0" xfId="0" applyNumberFormat="1" applyFont="1" applyFill="1" applyAlignment="1">
      <alignment vertical="center" shrinkToFit="1"/>
    </xf>
    <xf numFmtId="182" fontId="17" fillId="0" borderId="0" xfId="0" applyNumberFormat="1" applyFont="1" applyAlignment="1">
      <alignment vertical="center" wrapText="1"/>
    </xf>
    <xf numFmtId="0" fontId="27" fillId="0" borderId="0" xfId="0" applyFont="1" applyAlignment="1">
      <alignment vertical="center" wrapText="1"/>
    </xf>
    <xf numFmtId="0" fontId="17" fillId="6" borderId="0" xfId="2" applyFont="1" applyFill="1">
      <alignment vertical="center"/>
    </xf>
    <xf numFmtId="0" fontId="17" fillId="7" borderId="0" xfId="2" applyFont="1" applyFill="1">
      <alignment vertical="center"/>
    </xf>
    <xf numFmtId="0" fontId="17" fillId="0" borderId="61" xfId="2" applyFont="1" applyBorder="1">
      <alignment vertical="center"/>
    </xf>
    <xf numFmtId="0" fontId="17" fillId="0" borderId="0" xfId="2" applyFont="1" applyAlignment="1">
      <alignment horizontal="left" vertical="center"/>
    </xf>
    <xf numFmtId="0" fontId="17" fillId="0" borderId="8" xfId="2" applyFont="1" applyBorder="1">
      <alignment vertical="center"/>
    </xf>
    <xf numFmtId="0" fontId="54" fillId="0" borderId="0" xfId="2" applyFont="1">
      <alignment vertical="center"/>
    </xf>
    <xf numFmtId="0" fontId="17" fillId="0" borderId="0" xfId="2" quotePrefix="1" applyFont="1" applyAlignment="1">
      <alignment horizontal="center" vertical="center"/>
    </xf>
    <xf numFmtId="56" fontId="17" fillId="0" borderId="0" xfId="2" quotePrefix="1" applyNumberFormat="1" applyFont="1">
      <alignment vertical="center"/>
    </xf>
    <xf numFmtId="0" fontId="17" fillId="7" borderId="0" xfId="2" applyFont="1" applyFill="1" applyAlignment="1">
      <alignment horizontal="left" vertical="center"/>
    </xf>
    <xf numFmtId="0" fontId="17" fillId="0" borderId="0" xfId="2" applyFont="1" applyAlignment="1">
      <alignment horizontal="center" vertical="center"/>
    </xf>
    <xf numFmtId="0" fontId="17" fillId="0" borderId="0" xfId="2" applyFont="1" applyAlignment="1">
      <alignment horizontal="justify" vertical="center"/>
    </xf>
    <xf numFmtId="0" fontId="48" fillId="0" borderId="0" xfId="2" applyFont="1" applyAlignment="1">
      <alignment horizontal="left" vertical="center"/>
    </xf>
    <xf numFmtId="0" fontId="17" fillId="0" borderId="66" xfId="2" applyFont="1" applyBorder="1">
      <alignment vertical="center"/>
    </xf>
    <xf numFmtId="49" fontId="17" fillId="0" borderId="0" xfId="2" applyNumberFormat="1" applyFont="1" applyAlignment="1">
      <alignment horizontal="center" vertical="center"/>
    </xf>
    <xf numFmtId="0" fontId="17" fillId="0" borderId="0" xfId="2" quotePrefix="1" applyFont="1">
      <alignment vertical="center"/>
    </xf>
    <xf numFmtId="0" fontId="17" fillId="0" borderId="53" xfId="2" applyFont="1" applyBorder="1">
      <alignment vertical="center"/>
    </xf>
    <xf numFmtId="0" fontId="17" fillId="0" borderId="1" xfId="2" applyFont="1" applyBorder="1">
      <alignment vertical="center"/>
    </xf>
    <xf numFmtId="0" fontId="17" fillId="2" borderId="0" xfId="0" applyFont="1" applyFill="1">
      <alignment vertical="center"/>
    </xf>
    <xf numFmtId="0" fontId="17" fillId="0" borderId="0" xfId="0" applyFont="1" applyAlignment="1">
      <alignment vertical="top" shrinkToFit="1"/>
    </xf>
    <xf numFmtId="0" fontId="17" fillId="6" borderId="84" xfId="2" applyFont="1" applyFill="1" applyBorder="1">
      <alignment vertical="center"/>
    </xf>
    <xf numFmtId="179" fontId="17" fillId="0" borderId="0" xfId="2" applyNumberFormat="1" applyFont="1">
      <alignment vertical="center"/>
    </xf>
    <xf numFmtId="0" fontId="17" fillId="0" borderId="18" xfId="2" applyFont="1" applyBorder="1">
      <alignment vertical="center"/>
    </xf>
    <xf numFmtId="0" fontId="17" fillId="0" borderId="21" xfId="2" applyFont="1" applyBorder="1">
      <alignment vertical="center"/>
    </xf>
    <xf numFmtId="0" fontId="17" fillId="0" borderId="22" xfId="2" applyFont="1" applyBorder="1">
      <alignment vertical="center"/>
    </xf>
    <xf numFmtId="0" fontId="17" fillId="0" borderId="23" xfId="2" applyFont="1" applyBorder="1">
      <alignment vertical="center"/>
    </xf>
    <xf numFmtId="0" fontId="17" fillId="0" borderId="6" xfId="2" applyFont="1" applyBorder="1">
      <alignment vertical="center"/>
    </xf>
    <xf numFmtId="0" fontId="17" fillId="8" borderId="157" xfId="2" applyFont="1" applyFill="1" applyBorder="1">
      <alignment vertical="center"/>
    </xf>
    <xf numFmtId="0" fontId="17" fillId="7" borderId="12" xfId="2" applyFont="1" applyFill="1" applyBorder="1">
      <alignment vertical="center"/>
    </xf>
    <xf numFmtId="0" fontId="17" fillId="8" borderId="12" xfId="2" applyFont="1" applyFill="1" applyBorder="1">
      <alignment vertical="center"/>
    </xf>
    <xf numFmtId="0" fontId="17" fillId="6" borderId="12" xfId="2" applyFont="1" applyFill="1" applyBorder="1">
      <alignment vertical="center"/>
    </xf>
    <xf numFmtId="0" fontId="17" fillId="15" borderId="12" xfId="2" applyFont="1" applyFill="1" applyBorder="1">
      <alignment vertical="center"/>
    </xf>
    <xf numFmtId="0" fontId="48" fillId="15" borderId="84" xfId="2" applyFont="1" applyFill="1" applyBorder="1">
      <alignment vertical="center"/>
    </xf>
    <xf numFmtId="0" fontId="17" fillId="15" borderId="0" xfId="2" applyFont="1" applyFill="1">
      <alignment vertical="center"/>
    </xf>
    <xf numFmtId="0" fontId="15" fillId="0" borderId="0" xfId="2" applyFont="1" applyAlignment="1">
      <alignment horizontal="center" vertical="center"/>
    </xf>
    <xf numFmtId="0" fontId="15" fillId="0" borderId="12" xfId="2" applyFont="1" applyBorder="1" applyAlignment="1">
      <alignment horizontal="center" vertical="center"/>
    </xf>
    <xf numFmtId="0" fontId="17" fillId="0" borderId="84" xfId="2" applyFont="1" applyBorder="1">
      <alignment vertical="center"/>
    </xf>
    <xf numFmtId="0" fontId="17" fillId="3" borderId="0" xfId="2" applyFont="1" applyFill="1">
      <alignment vertical="center"/>
    </xf>
    <xf numFmtId="0" fontId="17" fillId="15" borderId="0" xfId="0" applyFont="1" applyFill="1" applyAlignment="1">
      <alignment vertical="center" wrapText="1"/>
    </xf>
    <xf numFmtId="0" fontId="17" fillId="0" borderId="0" xfId="2" quotePrefix="1" applyFont="1" applyAlignment="1">
      <alignment horizontal="right" vertical="center"/>
    </xf>
    <xf numFmtId="0" fontId="15" fillId="0" borderId="84" xfId="0" applyFont="1" applyBorder="1" applyAlignment="1">
      <alignment vertical="center" shrinkToFit="1"/>
    </xf>
    <xf numFmtId="183" fontId="27" fillId="5" borderId="43" xfId="0" applyNumberFormat="1" applyFont="1" applyFill="1" applyBorder="1">
      <alignment vertical="center"/>
    </xf>
    <xf numFmtId="183" fontId="27" fillId="0" borderId="43" xfId="0" applyNumberFormat="1" applyFont="1" applyBorder="1">
      <alignment vertical="center"/>
    </xf>
    <xf numFmtId="183" fontId="27" fillId="0" borderId="21" xfId="0" applyNumberFormat="1" applyFont="1" applyBorder="1">
      <alignment vertical="center"/>
    </xf>
    <xf numFmtId="183" fontId="27" fillId="5" borderId="53" xfId="0" applyNumberFormat="1" applyFont="1" applyFill="1" applyBorder="1">
      <alignment vertical="center"/>
    </xf>
    <xf numFmtId="0" fontId="15" fillId="0" borderId="21" xfId="0" quotePrefix="1" applyFont="1" applyBorder="1" applyAlignment="1">
      <alignment horizontal="right" vertical="center"/>
    </xf>
    <xf numFmtId="0" fontId="15" fillId="0" borderId="28" xfId="0" applyFont="1" applyBorder="1" applyAlignment="1">
      <alignment horizontal="right" vertical="center"/>
    </xf>
    <xf numFmtId="0" fontId="15" fillId="0" borderId="23" xfId="0" applyFont="1" applyBorder="1" applyAlignment="1">
      <alignment horizontal="right" vertical="center"/>
    </xf>
    <xf numFmtId="0" fontId="14" fillId="0" borderId="89" xfId="0" applyFont="1" applyBorder="1" applyAlignment="1">
      <alignment vertical="center" shrinkToFit="1"/>
    </xf>
    <xf numFmtId="0" fontId="17" fillId="0" borderId="56" xfId="0" quotePrefix="1" applyFont="1" applyBorder="1" applyAlignment="1">
      <alignment horizontal="right" vertical="center"/>
    </xf>
    <xf numFmtId="184" fontId="15" fillId="0" borderId="0" xfId="0" applyNumberFormat="1" applyFont="1">
      <alignment vertical="center"/>
    </xf>
    <xf numFmtId="184" fontId="14" fillId="5" borderId="0" xfId="0" applyNumberFormat="1" applyFont="1" applyFill="1">
      <alignment vertical="center"/>
    </xf>
    <xf numFmtId="184" fontId="17" fillId="0" borderId="0" xfId="0" applyNumberFormat="1" applyFont="1">
      <alignment vertical="center"/>
    </xf>
    <xf numFmtId="183" fontId="15" fillId="0" borderId="0" xfId="0" applyNumberFormat="1" applyFont="1">
      <alignment vertical="center"/>
    </xf>
    <xf numFmtId="183" fontId="27" fillId="5" borderId="12" xfId="0" applyNumberFormat="1" applyFont="1" applyFill="1" applyBorder="1" applyAlignment="1">
      <alignment vertical="center" shrinkToFit="1"/>
    </xf>
    <xf numFmtId="183" fontId="27" fillId="5" borderId="43" xfId="0" applyNumberFormat="1" applyFont="1" applyFill="1" applyBorder="1" applyAlignment="1">
      <alignment vertical="center" shrinkToFit="1"/>
    </xf>
    <xf numFmtId="183" fontId="27" fillId="5" borderId="21" xfId="0" applyNumberFormat="1" applyFont="1" applyFill="1" applyBorder="1" applyAlignment="1">
      <alignment vertical="center" shrinkToFit="1"/>
    </xf>
    <xf numFmtId="177" fontId="27" fillId="0" borderId="12" xfId="0" applyNumberFormat="1" applyFont="1" applyBorder="1" applyAlignment="1">
      <alignment vertical="center" shrinkToFit="1"/>
    </xf>
    <xf numFmtId="183" fontId="27" fillId="5" borderId="53" xfId="0" applyNumberFormat="1" applyFont="1" applyFill="1" applyBorder="1" applyAlignment="1">
      <alignment vertical="center" shrinkToFit="1"/>
    </xf>
    <xf numFmtId="183" fontId="27" fillId="0" borderId="12" xfId="0" applyNumberFormat="1" applyFont="1" applyBorder="1" applyAlignment="1">
      <alignment vertical="center" shrinkToFit="1"/>
    </xf>
    <xf numFmtId="183" fontId="27" fillId="0" borderId="43" xfId="0" applyNumberFormat="1" applyFont="1" applyBorder="1" applyAlignment="1">
      <alignment vertical="center" shrinkToFit="1"/>
    </xf>
    <xf numFmtId="183" fontId="27" fillId="0" borderId="21" xfId="0" applyNumberFormat="1" applyFont="1" applyBorder="1" applyAlignment="1">
      <alignment vertical="center" shrinkToFit="1"/>
    </xf>
    <xf numFmtId="183" fontId="27" fillId="0" borderId="47" xfId="0" applyNumberFormat="1" applyFont="1" applyBorder="1" applyAlignment="1">
      <alignment vertical="center" shrinkToFit="1"/>
    </xf>
    <xf numFmtId="183" fontId="27" fillId="5" borderId="47" xfId="0" applyNumberFormat="1" applyFont="1" applyFill="1" applyBorder="1" applyAlignment="1">
      <alignment vertical="center" shrinkToFit="1"/>
    </xf>
    <xf numFmtId="0" fontId="0" fillId="0" borderId="56" xfId="0" applyBorder="1" applyAlignment="1">
      <alignment horizontal="center" vertical="center"/>
    </xf>
    <xf numFmtId="0" fontId="0" fillId="0" borderId="43" xfId="0" applyBorder="1">
      <alignment vertical="center"/>
    </xf>
    <xf numFmtId="0" fontId="0" fillId="0" borderId="1" xfId="0" applyBorder="1">
      <alignment vertical="center"/>
    </xf>
    <xf numFmtId="0" fontId="0" fillId="0" borderId="47" xfId="0" applyBorder="1">
      <alignment vertical="center"/>
    </xf>
    <xf numFmtId="0" fontId="0" fillId="0" borderId="53" xfId="0" applyBorder="1">
      <alignment vertical="center"/>
    </xf>
    <xf numFmtId="0" fontId="0" fillId="0" borderId="59" xfId="0" applyBorder="1">
      <alignment vertical="center"/>
    </xf>
    <xf numFmtId="0" fontId="0" fillId="0" borderId="12" xfId="0" applyBorder="1">
      <alignment vertical="center"/>
    </xf>
    <xf numFmtId="184" fontId="48" fillId="5" borderId="12" xfId="0" applyNumberFormat="1" applyFont="1" applyFill="1" applyBorder="1">
      <alignment vertical="center"/>
    </xf>
    <xf numFmtId="0" fontId="17" fillId="0" borderId="13" xfId="0" applyFont="1" applyBorder="1" applyAlignment="1">
      <alignment vertical="center" shrinkToFit="1"/>
    </xf>
    <xf numFmtId="0" fontId="17" fillId="0" borderId="11" xfId="0" quotePrefix="1" applyFont="1" applyBorder="1">
      <alignment vertical="center"/>
    </xf>
    <xf numFmtId="0" fontId="17" fillId="0" borderId="12" xfId="0" applyFont="1" applyBorder="1" applyAlignment="1">
      <alignment vertical="center" shrinkToFit="1"/>
    </xf>
    <xf numFmtId="0" fontId="17" fillId="0" borderId="29" xfId="0" applyFont="1" applyBorder="1">
      <alignment vertical="center"/>
    </xf>
    <xf numFmtId="183" fontId="17" fillId="0" borderId="12" xfId="0" applyNumberFormat="1" applyFont="1" applyBorder="1">
      <alignment vertical="center"/>
    </xf>
    <xf numFmtId="0" fontId="17" fillId="0" borderId="45" xfId="0" applyFont="1" applyBorder="1">
      <alignment vertical="center"/>
    </xf>
    <xf numFmtId="184" fontId="48" fillId="5" borderId="43" xfId="0" applyNumberFormat="1" applyFont="1" applyFill="1" applyBorder="1">
      <alignment vertical="center"/>
    </xf>
    <xf numFmtId="0" fontId="17" fillId="0" borderId="44" xfId="0" applyFont="1" applyBorder="1" applyAlignment="1">
      <alignment vertical="center" shrinkToFit="1"/>
    </xf>
    <xf numFmtId="0" fontId="17" fillId="0" borderId="45" xfId="0" quotePrefix="1" applyFont="1" applyBorder="1">
      <alignment vertical="center"/>
    </xf>
    <xf numFmtId="0" fontId="17" fillId="0" borderId="88" xfId="0" applyFont="1" applyBorder="1" applyAlignment="1">
      <alignment vertical="center" shrinkToFit="1"/>
    </xf>
    <xf numFmtId="0" fontId="17" fillId="0" borderId="42" xfId="0" applyFont="1" applyBorder="1">
      <alignment vertical="center"/>
    </xf>
    <xf numFmtId="183" fontId="17" fillId="0" borderId="43" xfId="0" applyNumberFormat="1" applyFont="1" applyBorder="1">
      <alignment vertical="center"/>
    </xf>
    <xf numFmtId="0" fontId="17" fillId="0" borderId="21" xfId="0" quotePrefix="1" applyFont="1" applyBorder="1" applyAlignment="1">
      <alignment horizontal="right" vertical="center"/>
    </xf>
    <xf numFmtId="184" fontId="48" fillId="5" borderId="21" xfId="0" applyNumberFormat="1" applyFont="1" applyFill="1" applyBorder="1">
      <alignment vertical="center"/>
    </xf>
    <xf numFmtId="0" fontId="17" fillId="0" borderId="28" xfId="0" quotePrefix="1" applyFont="1" applyBorder="1" applyAlignment="1">
      <alignment horizontal="right" vertical="center"/>
    </xf>
    <xf numFmtId="183" fontId="17" fillId="0" borderId="21" xfId="0" applyNumberFormat="1" applyFont="1" applyBorder="1">
      <alignment vertical="center"/>
    </xf>
    <xf numFmtId="184" fontId="17" fillId="0" borderId="12" xfId="0" applyNumberFormat="1" applyFont="1" applyBorder="1">
      <alignment vertical="center"/>
    </xf>
    <xf numFmtId="0" fontId="17" fillId="0" borderId="43" xfId="0" applyFont="1" applyBorder="1" applyAlignment="1">
      <alignment vertical="center" shrinkToFit="1"/>
    </xf>
    <xf numFmtId="0" fontId="17" fillId="0" borderId="1" xfId="0" quotePrefix="1" applyFont="1" applyBorder="1" applyAlignment="1">
      <alignment horizontal="right" vertical="center"/>
    </xf>
    <xf numFmtId="184" fontId="48" fillId="5" borderId="1" xfId="0" applyNumberFormat="1" applyFont="1" applyFill="1" applyBorder="1">
      <alignment vertical="center"/>
    </xf>
    <xf numFmtId="0" fontId="17" fillId="0" borderId="56" xfId="0" applyFont="1" applyBorder="1">
      <alignment vertical="center"/>
    </xf>
    <xf numFmtId="0" fontId="17" fillId="0" borderId="1" xfId="0" applyFont="1" applyBorder="1">
      <alignment vertical="center"/>
    </xf>
    <xf numFmtId="0" fontId="17" fillId="0" borderId="150" xfId="0" quotePrefix="1" applyFont="1" applyBorder="1" applyAlignment="1">
      <alignment horizontal="right" vertical="center"/>
    </xf>
    <xf numFmtId="183" fontId="17" fillId="0" borderId="1" xfId="0" applyNumberFormat="1" applyFont="1" applyBorder="1">
      <alignment vertical="center"/>
    </xf>
    <xf numFmtId="0" fontId="17" fillId="13" borderId="21" xfId="0" quotePrefix="1" applyFont="1" applyFill="1" applyBorder="1" applyAlignment="1">
      <alignment horizontal="right" vertical="center"/>
    </xf>
    <xf numFmtId="184" fontId="48" fillId="13" borderId="21" xfId="0" applyNumberFormat="1" applyFont="1" applyFill="1" applyBorder="1">
      <alignment vertical="center"/>
    </xf>
    <xf numFmtId="0" fontId="17" fillId="13" borderId="22" xfId="0" applyFont="1" applyFill="1" applyBorder="1">
      <alignment vertical="center"/>
    </xf>
    <xf numFmtId="0" fontId="17" fillId="13" borderId="21" xfId="0" applyFont="1" applyFill="1" applyBorder="1">
      <alignment vertical="center"/>
    </xf>
    <xf numFmtId="0" fontId="17" fillId="13" borderId="28" xfId="0" quotePrefix="1" applyFont="1" applyFill="1" applyBorder="1" applyAlignment="1">
      <alignment horizontal="right" vertical="center"/>
    </xf>
    <xf numFmtId="183" fontId="17" fillId="13" borderId="21" xfId="0" applyNumberFormat="1" applyFont="1" applyFill="1" applyBorder="1">
      <alignment vertical="center"/>
    </xf>
    <xf numFmtId="0" fontId="17" fillId="0" borderId="43" xfId="0" quotePrefix="1" applyFont="1" applyBorder="1" applyAlignment="1">
      <alignment horizontal="right" vertical="center"/>
    </xf>
    <xf numFmtId="0" fontId="17" fillId="0" borderId="44" xfId="0" applyFont="1" applyBorder="1">
      <alignment vertical="center"/>
    </xf>
    <xf numFmtId="0" fontId="17" fillId="0" borderId="12" xfId="0" quotePrefix="1" applyFont="1" applyBorder="1" applyAlignment="1">
      <alignment horizontal="right" vertical="center"/>
    </xf>
    <xf numFmtId="184" fontId="48" fillId="5" borderId="53" xfId="0" applyNumberFormat="1" applyFont="1" applyFill="1" applyBorder="1">
      <alignment vertical="center"/>
    </xf>
    <xf numFmtId="0" fontId="17" fillId="0" borderId="43" xfId="0" applyFont="1" applyBorder="1">
      <alignment vertical="center"/>
    </xf>
    <xf numFmtId="0" fontId="17" fillId="0" borderId="42" xfId="0" applyFont="1" applyBorder="1" applyAlignment="1">
      <alignment horizontal="right" vertical="center"/>
    </xf>
    <xf numFmtId="0" fontId="17" fillId="0" borderId="45" xfId="0" applyFont="1" applyBorder="1" applyAlignment="1">
      <alignment horizontal="right" vertical="center"/>
    </xf>
    <xf numFmtId="184" fontId="48" fillId="5" borderId="18" xfId="0" applyNumberFormat="1" applyFont="1" applyFill="1" applyBorder="1">
      <alignment vertical="center"/>
    </xf>
    <xf numFmtId="0" fontId="17" fillId="0" borderId="19" xfId="0" applyFont="1" applyBorder="1" applyAlignment="1">
      <alignment vertical="center" shrinkToFit="1"/>
    </xf>
    <xf numFmtId="0" fontId="17" fillId="0" borderId="17" xfId="0" quotePrefix="1" applyFont="1" applyBorder="1">
      <alignment vertical="center"/>
    </xf>
    <xf numFmtId="0" fontId="17" fillId="0" borderId="18" xfId="0" applyFont="1" applyBorder="1" applyAlignment="1">
      <alignment vertical="center" shrinkToFit="1"/>
    </xf>
    <xf numFmtId="0" fontId="17" fillId="0" borderId="27" xfId="0" applyFont="1" applyBorder="1">
      <alignment vertical="center"/>
    </xf>
    <xf numFmtId="183" fontId="17" fillId="0" borderId="18" xfId="0" applyNumberFormat="1" applyFont="1" applyBorder="1">
      <alignment vertical="center"/>
    </xf>
    <xf numFmtId="0" fontId="17" fillId="0" borderId="70" xfId="0" quotePrefix="1" applyFont="1" applyBorder="1" applyAlignment="1">
      <alignment horizontal="right" vertical="center"/>
    </xf>
    <xf numFmtId="184" fontId="48" fillId="5" borderId="59" xfId="0" applyNumberFormat="1" applyFont="1" applyFill="1" applyBorder="1">
      <alignment vertical="center"/>
    </xf>
    <xf numFmtId="0" fontId="17" fillId="0" borderId="71" xfId="0" applyFont="1" applyBorder="1">
      <alignment vertical="center"/>
    </xf>
    <xf numFmtId="0" fontId="17" fillId="0" borderId="59" xfId="0" quotePrefix="1" applyFont="1" applyBorder="1" applyAlignment="1">
      <alignment horizontal="right" vertical="center"/>
    </xf>
    <xf numFmtId="0" fontId="17" fillId="0" borderId="59" xfId="0" applyFont="1" applyBorder="1">
      <alignment vertical="center"/>
    </xf>
    <xf numFmtId="0" fontId="17" fillId="0" borderId="151" xfId="0" applyFont="1" applyBorder="1" applyAlignment="1">
      <alignment horizontal="right" vertical="center"/>
    </xf>
    <xf numFmtId="183" fontId="17" fillId="0" borderId="59" xfId="0" applyNumberFormat="1" applyFont="1" applyBorder="1">
      <alignment vertical="center"/>
    </xf>
    <xf numFmtId="0" fontId="17" fillId="0" borderId="70" xfId="0" applyFont="1" applyBorder="1" applyAlignment="1">
      <alignment horizontal="right" vertical="center"/>
    </xf>
    <xf numFmtId="0" fontId="17" fillId="13" borderId="47" xfId="0" quotePrefix="1" applyFont="1" applyFill="1" applyBorder="1" applyAlignment="1">
      <alignment horizontal="right" vertical="center"/>
    </xf>
    <xf numFmtId="184" fontId="48" fillId="13" borderId="47" xfId="0" applyNumberFormat="1" applyFont="1" applyFill="1" applyBorder="1">
      <alignment vertical="center"/>
    </xf>
    <xf numFmtId="0" fontId="17" fillId="13" borderId="48" xfId="0" applyFont="1" applyFill="1" applyBorder="1">
      <alignment vertical="center"/>
    </xf>
    <xf numFmtId="0" fontId="17" fillId="13" borderId="47" xfId="0" applyFont="1" applyFill="1" applyBorder="1">
      <alignment vertical="center"/>
    </xf>
    <xf numFmtId="0" fontId="17" fillId="13" borderId="46" xfId="0" quotePrefix="1" applyFont="1" applyFill="1" applyBorder="1" applyAlignment="1">
      <alignment horizontal="right" vertical="center"/>
    </xf>
    <xf numFmtId="183" fontId="17" fillId="13" borderId="47" xfId="0" applyNumberFormat="1" applyFont="1" applyFill="1" applyBorder="1">
      <alignment vertical="center"/>
    </xf>
    <xf numFmtId="0" fontId="17" fillId="0" borderId="49" xfId="0" applyFont="1" applyBorder="1">
      <alignment vertical="center"/>
    </xf>
    <xf numFmtId="184" fontId="48" fillId="5" borderId="47" xfId="0" applyNumberFormat="1" applyFont="1" applyFill="1" applyBorder="1">
      <alignment vertical="center"/>
    </xf>
    <xf numFmtId="0" fontId="17" fillId="0" borderId="48" xfId="0" applyFont="1" applyBorder="1" applyAlignment="1">
      <alignment vertical="center" shrinkToFit="1"/>
    </xf>
    <xf numFmtId="0" fontId="17" fillId="0" borderId="90" xfId="0" applyFont="1" applyBorder="1" applyAlignment="1">
      <alignment vertical="center" shrinkToFit="1"/>
    </xf>
    <xf numFmtId="183" fontId="17" fillId="0" borderId="47" xfId="0" applyNumberFormat="1" applyFont="1" applyBorder="1">
      <alignment vertical="center"/>
    </xf>
    <xf numFmtId="0" fontId="17" fillId="0" borderId="76" xfId="0" applyFont="1" applyBorder="1">
      <alignment vertical="center"/>
    </xf>
    <xf numFmtId="0" fontId="17" fillId="0" borderId="48" xfId="0" applyFont="1" applyBorder="1">
      <alignment vertical="center"/>
    </xf>
    <xf numFmtId="0" fontId="17" fillId="0" borderId="49" xfId="0" quotePrefix="1" applyFont="1" applyBorder="1">
      <alignment vertical="center"/>
    </xf>
    <xf numFmtId="0" fontId="17" fillId="0" borderId="90" xfId="0" applyFont="1" applyBorder="1">
      <alignment vertical="center"/>
    </xf>
    <xf numFmtId="0" fontId="17" fillId="0" borderId="47" xfId="0" applyFont="1" applyBorder="1">
      <alignment vertical="center"/>
    </xf>
    <xf numFmtId="184" fontId="17" fillId="5" borderId="43" xfId="0" applyNumberFormat="1" applyFont="1" applyFill="1" applyBorder="1">
      <alignment vertical="center"/>
    </xf>
    <xf numFmtId="0" fontId="17" fillId="0" borderId="50" xfId="0" applyFont="1" applyBorder="1" applyAlignment="1">
      <alignment vertical="center" shrinkToFit="1"/>
    </xf>
    <xf numFmtId="184" fontId="17" fillId="5" borderId="21" xfId="0" applyNumberFormat="1" applyFont="1" applyFill="1" applyBorder="1">
      <alignment vertical="center"/>
    </xf>
    <xf numFmtId="0" fontId="17" fillId="0" borderId="30" xfId="0" applyFont="1" applyBorder="1">
      <alignment vertical="center"/>
    </xf>
    <xf numFmtId="0" fontId="17" fillId="0" borderId="22" xfId="0" applyFont="1" applyBorder="1" applyAlignment="1">
      <alignment vertical="center" shrinkToFit="1"/>
    </xf>
    <xf numFmtId="183" fontId="17" fillId="5" borderId="12" xfId="0" applyNumberFormat="1" applyFont="1" applyFill="1" applyBorder="1">
      <alignment vertical="center"/>
    </xf>
    <xf numFmtId="183" fontId="17" fillId="5" borderId="43" xfId="0" applyNumberFormat="1" applyFont="1" applyFill="1" applyBorder="1">
      <alignment vertical="center"/>
    </xf>
    <xf numFmtId="0" fontId="17" fillId="0" borderId="46" xfId="0" applyFont="1" applyBorder="1">
      <alignment vertical="center"/>
    </xf>
    <xf numFmtId="183" fontId="17" fillId="5" borderId="47" xfId="0" applyNumberFormat="1" applyFont="1" applyFill="1" applyBorder="1">
      <alignment vertical="center"/>
    </xf>
    <xf numFmtId="0" fontId="14" fillId="0" borderId="0" xfId="0" applyFont="1" applyAlignment="1">
      <alignment vertical="top" shrinkToFit="1"/>
    </xf>
    <xf numFmtId="0" fontId="52" fillId="6" borderId="10" xfId="0" applyFont="1" applyFill="1" applyBorder="1" applyAlignment="1">
      <alignment horizontal="center" vertical="center"/>
    </xf>
    <xf numFmtId="0" fontId="15" fillId="0" borderId="84" xfId="0" applyFont="1" applyBorder="1" applyAlignment="1" applyProtection="1">
      <alignment horizontal="left" vertical="center" shrinkToFit="1"/>
      <protection locked="0"/>
    </xf>
    <xf numFmtId="0" fontId="17" fillId="6" borderId="84" xfId="2" applyFont="1" applyFill="1" applyBorder="1" applyAlignment="1">
      <alignment horizontal="left" vertical="center"/>
    </xf>
    <xf numFmtId="0" fontId="15" fillId="0" borderId="52" xfId="0" applyFont="1" applyBorder="1">
      <alignment vertical="center"/>
    </xf>
    <xf numFmtId="0" fontId="17" fillId="5" borderId="61" xfId="2" applyFont="1" applyFill="1" applyBorder="1" applyAlignment="1">
      <alignment horizontal="center" vertical="center"/>
    </xf>
    <xf numFmtId="0" fontId="17" fillId="5" borderId="84" xfId="2" applyFont="1" applyFill="1" applyBorder="1">
      <alignment vertical="center"/>
    </xf>
    <xf numFmtId="0" fontId="17" fillId="0" borderId="7" xfId="2" applyFont="1" applyBorder="1" applyAlignment="1">
      <alignment horizontal="center" vertical="center"/>
    </xf>
    <xf numFmtId="0" fontId="17" fillId="6" borderId="10" xfId="2" applyFont="1" applyFill="1" applyBorder="1">
      <alignment vertical="center"/>
    </xf>
    <xf numFmtId="0" fontId="17" fillId="6" borderId="125" xfId="2" applyFont="1" applyFill="1" applyBorder="1">
      <alignment vertical="center"/>
    </xf>
    <xf numFmtId="0" fontId="56" fillId="0" borderId="0" xfId="2" applyFont="1">
      <alignment vertical="center"/>
    </xf>
    <xf numFmtId="0" fontId="56" fillId="0" borderId="12" xfId="2" applyFont="1" applyBorder="1">
      <alignment vertical="center"/>
    </xf>
    <xf numFmtId="0" fontId="57" fillId="0" borderId="0" xfId="2" applyFont="1" applyAlignment="1">
      <alignment horizontal="center" vertical="center"/>
    </xf>
    <xf numFmtId="0" fontId="54" fillId="6" borderId="0" xfId="2" applyFont="1" applyFill="1">
      <alignment vertical="center"/>
    </xf>
    <xf numFmtId="0" fontId="15" fillId="0" borderId="0" xfId="2" applyFont="1">
      <alignment vertical="center"/>
    </xf>
    <xf numFmtId="0" fontId="55" fillId="0" borderId="13" xfId="2" applyFont="1" applyBorder="1">
      <alignment vertical="center"/>
    </xf>
    <xf numFmtId="0" fontId="55" fillId="0" borderId="125" xfId="2" applyFont="1" applyBorder="1">
      <alignment vertical="center"/>
    </xf>
    <xf numFmtId="0" fontId="17" fillId="6" borderId="8" xfId="2" applyFont="1" applyFill="1" applyBorder="1">
      <alignment vertical="center"/>
    </xf>
    <xf numFmtId="0" fontId="55" fillId="0" borderId="0" xfId="2" applyFont="1" applyAlignment="1">
      <alignment horizontal="center" vertical="center"/>
    </xf>
    <xf numFmtId="0" fontId="56" fillId="0" borderId="21" xfId="2" applyFont="1" applyBorder="1">
      <alignment vertical="center"/>
    </xf>
    <xf numFmtId="0" fontId="15" fillId="0" borderId="21" xfId="2" applyFont="1" applyBorder="1" applyAlignment="1">
      <alignment horizontal="center" vertical="center"/>
    </xf>
    <xf numFmtId="0" fontId="17" fillId="0" borderId="21" xfId="2" applyFont="1" applyBorder="1" applyAlignment="1">
      <alignment horizontal="left" vertical="center"/>
    </xf>
    <xf numFmtId="0" fontId="17" fillId="6" borderId="66" xfId="2" applyFont="1" applyFill="1" applyBorder="1">
      <alignment vertical="center"/>
    </xf>
    <xf numFmtId="0" fontId="17" fillId="0" borderId="21" xfId="2" applyFont="1" applyBorder="1" applyAlignment="1">
      <alignment horizontal="center" vertical="center"/>
    </xf>
    <xf numFmtId="0" fontId="58" fillId="0" borderId="21" xfId="2" applyFont="1" applyBorder="1">
      <alignment vertical="center"/>
    </xf>
    <xf numFmtId="0" fontId="17" fillId="0" borderId="159" xfId="2" applyFont="1" applyBorder="1">
      <alignment vertical="center"/>
    </xf>
    <xf numFmtId="0" fontId="17" fillId="6" borderId="0" xfId="0" applyFont="1" applyFill="1" applyAlignment="1">
      <alignment vertical="top" shrinkToFit="1"/>
    </xf>
    <xf numFmtId="0" fontId="58" fillId="0" borderId="21" xfId="0" applyFont="1" applyBorder="1">
      <alignment vertical="center"/>
    </xf>
    <xf numFmtId="0" fontId="17" fillId="0" borderId="84" xfId="0" applyFont="1" applyBorder="1">
      <alignment vertical="center"/>
    </xf>
    <xf numFmtId="0" fontId="31" fillId="0" borderId="0" xfId="2" applyFont="1">
      <alignment vertical="center"/>
    </xf>
    <xf numFmtId="0" fontId="59" fillId="6" borderId="10" xfId="2" applyFont="1" applyFill="1" applyBorder="1">
      <alignment vertical="center"/>
    </xf>
    <xf numFmtId="0" fontId="17" fillId="18" borderId="2" xfId="2" applyFont="1" applyFill="1" applyBorder="1">
      <alignment vertical="center"/>
    </xf>
    <xf numFmtId="0" fontId="17" fillId="18" borderId="3" xfId="2" applyFont="1" applyFill="1" applyBorder="1">
      <alignment vertical="center"/>
    </xf>
    <xf numFmtId="0" fontId="17" fillId="18" borderId="4" xfId="2" applyFont="1" applyFill="1" applyBorder="1">
      <alignment vertical="center"/>
    </xf>
    <xf numFmtId="0" fontId="59" fillId="0" borderId="0" xfId="2" applyFont="1">
      <alignment vertical="center"/>
    </xf>
    <xf numFmtId="0" fontId="17" fillId="0" borderId="123" xfId="2" applyFont="1" applyBorder="1">
      <alignment vertical="center"/>
    </xf>
    <xf numFmtId="0" fontId="35" fillId="0" borderId="0" xfId="2" applyFont="1">
      <alignment vertical="center"/>
    </xf>
    <xf numFmtId="0" fontId="17" fillId="5" borderId="161" xfId="2" applyFont="1" applyFill="1" applyBorder="1">
      <alignment vertical="center"/>
    </xf>
    <xf numFmtId="0" fontId="17" fillId="5" borderId="162" xfId="2" applyFont="1" applyFill="1" applyBorder="1">
      <alignment vertical="center"/>
    </xf>
    <xf numFmtId="0" fontId="17" fillId="5" borderId="164" xfId="2" applyFont="1" applyFill="1" applyBorder="1">
      <alignment vertical="center"/>
    </xf>
    <xf numFmtId="0" fontId="17" fillId="5" borderId="165" xfId="2" applyFont="1" applyFill="1" applyBorder="1">
      <alignment vertical="center"/>
    </xf>
    <xf numFmtId="0" fontId="17" fillId="5" borderId="0" xfId="2" applyFont="1" applyFill="1">
      <alignment vertical="center"/>
    </xf>
    <xf numFmtId="0" fontId="17" fillId="5" borderId="0" xfId="2" applyFont="1" applyFill="1" applyAlignment="1">
      <alignment horizontal="center" vertical="center"/>
    </xf>
    <xf numFmtId="0" fontId="17" fillId="5" borderId="166" xfId="2" applyFont="1" applyFill="1" applyBorder="1">
      <alignment vertical="center"/>
    </xf>
    <xf numFmtId="0" fontId="17" fillId="5" borderId="0" xfId="2" applyFont="1" applyFill="1" applyAlignment="1">
      <alignment horizontal="left" vertical="center"/>
    </xf>
    <xf numFmtId="0" fontId="17" fillId="5" borderId="167" xfId="2" applyFont="1" applyFill="1" applyBorder="1">
      <alignment vertical="center"/>
    </xf>
    <xf numFmtId="0" fontId="17" fillId="5" borderId="168" xfId="2" applyFont="1" applyFill="1" applyBorder="1">
      <alignment vertical="center"/>
    </xf>
    <xf numFmtId="0" fontId="17" fillId="5" borderId="169" xfId="2" applyFont="1" applyFill="1" applyBorder="1">
      <alignment vertical="center"/>
    </xf>
    <xf numFmtId="0" fontId="17" fillId="0" borderId="62" xfId="2" applyFont="1" applyBorder="1">
      <alignment vertical="center"/>
    </xf>
    <xf numFmtId="0" fontId="17" fillId="0" borderId="63" xfId="2" applyFont="1" applyBorder="1">
      <alignment vertical="center"/>
    </xf>
    <xf numFmtId="0" fontId="17" fillId="0" borderId="64" xfId="2" applyFont="1" applyBorder="1">
      <alignment vertical="center"/>
    </xf>
    <xf numFmtId="0" fontId="15" fillId="0" borderId="18" xfId="2" applyFont="1" applyBorder="1" applyAlignment="1">
      <alignment horizontal="center" vertical="center"/>
    </xf>
    <xf numFmtId="0" fontId="59" fillId="0" borderId="21" xfId="2" applyFont="1" applyBorder="1">
      <alignment vertical="center"/>
    </xf>
    <xf numFmtId="0" fontId="26" fillId="0" borderId="19" xfId="0" applyFont="1" applyBorder="1">
      <alignment vertical="center"/>
    </xf>
    <xf numFmtId="0" fontId="0" fillId="7" borderId="21" xfId="0" applyFill="1" applyBorder="1" applyAlignment="1">
      <alignment horizontal="center" vertical="center"/>
    </xf>
    <xf numFmtId="0" fontId="15" fillId="3" borderId="0" xfId="0" applyFont="1" applyFill="1">
      <alignment vertical="center"/>
    </xf>
    <xf numFmtId="0" fontId="15" fillId="0" borderId="0" xfId="0" applyFont="1" applyAlignment="1">
      <alignment horizontal="left" vertical="top" wrapText="1" shrinkToFit="1"/>
    </xf>
    <xf numFmtId="0" fontId="31" fillId="0" borderId="0" xfId="2" applyFont="1" applyAlignment="1">
      <alignment horizontal="left" vertical="center"/>
    </xf>
    <xf numFmtId="0" fontId="0" fillId="10" borderId="21" xfId="0" quotePrefix="1" applyFill="1" applyBorder="1">
      <alignment vertical="center"/>
    </xf>
    <xf numFmtId="0" fontId="0" fillId="0" borderId="21" xfId="0" applyBorder="1" applyAlignment="1">
      <alignment horizontal="center" vertical="center"/>
    </xf>
    <xf numFmtId="0" fontId="15" fillId="0" borderId="174" xfId="0" applyFont="1" applyBorder="1" applyAlignment="1">
      <alignment horizontal="center" vertical="center"/>
    </xf>
    <xf numFmtId="0" fontId="15" fillId="0" borderId="176" xfId="0" applyFont="1" applyBorder="1" applyAlignment="1">
      <alignment horizontal="center" vertical="center"/>
    </xf>
    <xf numFmtId="0" fontId="15" fillId="0" borderId="22" xfId="0" applyFont="1" applyBorder="1" applyAlignment="1">
      <alignment vertical="center" wrapText="1" shrinkToFit="1"/>
    </xf>
    <xf numFmtId="0" fontId="62" fillId="0" borderId="0" xfId="0" applyFont="1" applyAlignment="1">
      <alignment horizontal="right" vertical="center"/>
    </xf>
    <xf numFmtId="0" fontId="15" fillId="0" borderId="14" xfId="0" applyFont="1" applyBorder="1" applyAlignment="1">
      <alignment vertical="top" wrapText="1" shrinkToFit="1"/>
    </xf>
    <xf numFmtId="0" fontId="15" fillId="0" borderId="23" xfId="0" applyFont="1" applyBorder="1" applyAlignment="1">
      <alignment vertical="top" wrapText="1" shrinkToFit="1"/>
    </xf>
    <xf numFmtId="0" fontId="15" fillId="0" borderId="172" xfId="0" applyFont="1" applyBorder="1" applyAlignment="1">
      <alignment horizontal="center" vertical="center"/>
    </xf>
    <xf numFmtId="0" fontId="30" fillId="0" borderId="18" xfId="0" applyFont="1" applyBorder="1">
      <alignment vertical="center"/>
    </xf>
    <xf numFmtId="0" fontId="27" fillId="0" borderId="0" xfId="2" applyFont="1" applyAlignment="1">
      <alignment horizontal="left" vertical="center"/>
    </xf>
    <xf numFmtId="0" fontId="58" fillId="6" borderId="10" xfId="2" applyFont="1" applyFill="1" applyBorder="1">
      <alignment vertical="center"/>
    </xf>
    <xf numFmtId="0" fontId="27" fillId="0" borderId="0" xfId="2" applyFont="1">
      <alignment vertical="center"/>
    </xf>
    <xf numFmtId="0" fontId="17" fillId="0" borderId="0" xfId="2" applyFont="1" applyAlignment="1">
      <alignment vertical="center" wrapText="1"/>
    </xf>
    <xf numFmtId="0" fontId="17" fillId="0" borderId="125" xfId="0" applyFont="1" applyBorder="1">
      <alignment vertical="center"/>
    </xf>
    <xf numFmtId="0" fontId="17" fillId="0" borderId="126" xfId="0" applyFont="1" applyBorder="1">
      <alignment vertical="center"/>
    </xf>
    <xf numFmtId="0" fontId="15" fillId="0" borderId="126" xfId="0" applyFont="1" applyBorder="1" applyAlignment="1">
      <alignment horizontal="center" vertical="center"/>
    </xf>
    <xf numFmtId="0" fontId="17" fillId="0" borderId="126" xfId="0" applyFont="1" applyBorder="1" applyAlignment="1">
      <alignment horizontal="center" vertical="center"/>
    </xf>
    <xf numFmtId="0" fontId="17" fillId="0" borderId="128" xfId="0" applyFont="1" applyBorder="1">
      <alignment vertical="center"/>
    </xf>
    <xf numFmtId="0" fontId="27" fillId="0" borderId="11" xfId="0" applyFont="1" applyBorder="1">
      <alignment vertical="center"/>
    </xf>
    <xf numFmtId="0" fontId="19" fillId="0" borderId="11" xfId="2" applyFont="1" applyBorder="1">
      <alignment vertical="center"/>
    </xf>
    <xf numFmtId="0" fontId="15" fillId="0" borderId="21" xfId="0" applyFont="1" applyBorder="1" applyAlignment="1">
      <alignment horizontal="right" vertical="top" wrapText="1" shrinkToFit="1"/>
    </xf>
    <xf numFmtId="0" fontId="17" fillId="6" borderId="53" xfId="2" applyFont="1" applyFill="1" applyBorder="1">
      <alignment vertical="center"/>
    </xf>
    <xf numFmtId="0" fontId="17" fillId="6" borderId="1" xfId="2" applyFont="1" applyFill="1" applyBorder="1">
      <alignment vertical="center"/>
    </xf>
    <xf numFmtId="0" fontId="15" fillId="6" borderId="61" xfId="2" applyFont="1" applyFill="1" applyBorder="1">
      <alignment vertical="center"/>
    </xf>
    <xf numFmtId="0" fontId="2" fillId="0" borderId="0" xfId="4">
      <alignment vertical="center"/>
    </xf>
    <xf numFmtId="0" fontId="63" fillId="0" borderId="0" xfId="4" applyFont="1">
      <alignment vertical="center"/>
    </xf>
    <xf numFmtId="0" fontId="13" fillId="0" borderId="0" xfId="1">
      <alignment vertical="center"/>
    </xf>
    <xf numFmtId="0" fontId="64" fillId="4" borderId="19" xfId="0" applyFont="1" applyFill="1" applyBorder="1" applyAlignment="1">
      <alignment horizontal="left" vertical="center" wrapText="1"/>
    </xf>
    <xf numFmtId="0" fontId="64" fillId="4" borderId="22" xfId="0" applyFont="1" applyFill="1" applyBorder="1" applyAlignment="1">
      <alignment horizontal="left" vertical="center" wrapText="1"/>
    </xf>
    <xf numFmtId="0" fontId="64" fillId="4" borderId="15" xfId="0" quotePrefix="1" applyFont="1" applyFill="1" applyBorder="1" applyAlignment="1">
      <alignment horizontal="left" vertical="center" wrapText="1"/>
    </xf>
    <xf numFmtId="0" fontId="64" fillId="4" borderId="22" xfId="0" quotePrefix="1" applyFont="1" applyFill="1" applyBorder="1" applyAlignment="1">
      <alignment horizontal="left" vertical="center" wrapText="1"/>
    </xf>
    <xf numFmtId="0" fontId="64" fillId="4" borderId="15" xfId="0" applyFont="1" applyFill="1" applyBorder="1" applyAlignment="1">
      <alignment horizontal="left" vertical="center" wrapText="1"/>
    </xf>
    <xf numFmtId="0" fontId="64" fillId="4" borderId="19" xfId="0" quotePrefix="1" applyFont="1" applyFill="1" applyBorder="1" applyAlignment="1">
      <alignment horizontal="left" vertical="center" wrapText="1"/>
    </xf>
    <xf numFmtId="0" fontId="64" fillId="4" borderId="13" xfId="0" applyFont="1" applyFill="1" applyBorder="1" applyAlignment="1">
      <alignment horizontal="left" vertical="center" wrapText="1"/>
    </xf>
    <xf numFmtId="0" fontId="50" fillId="0" borderId="0" xfId="0" applyFont="1" applyAlignment="1">
      <alignment horizontal="left" vertical="center"/>
    </xf>
    <xf numFmtId="0" fontId="65" fillId="4" borderId="19" xfId="0" applyFont="1" applyFill="1" applyBorder="1" applyAlignment="1">
      <alignment horizontal="left" vertical="center" wrapText="1"/>
    </xf>
    <xf numFmtId="0" fontId="65" fillId="4" borderId="15" xfId="0" applyFont="1" applyFill="1" applyBorder="1" applyAlignment="1">
      <alignment horizontal="left" vertical="center" wrapText="1"/>
    </xf>
    <xf numFmtId="0" fontId="65" fillId="4" borderId="22" xfId="0" applyFont="1" applyFill="1" applyBorder="1" applyAlignment="1">
      <alignment horizontal="left" vertical="center" wrapText="1"/>
    </xf>
    <xf numFmtId="0" fontId="56" fillId="0" borderId="0" xfId="3" applyFont="1">
      <alignment vertical="center"/>
    </xf>
    <xf numFmtId="0" fontId="56" fillId="0" borderId="12" xfId="3" applyFont="1" applyBorder="1">
      <alignment vertical="center"/>
    </xf>
    <xf numFmtId="0" fontId="56" fillId="0" borderId="21" xfId="3" applyFont="1" applyBorder="1">
      <alignment vertical="center"/>
    </xf>
    <xf numFmtId="0" fontId="17" fillId="17" borderId="84" xfId="3" applyFont="1" applyFill="1" applyBorder="1">
      <alignment vertical="center"/>
    </xf>
    <xf numFmtId="0" fontId="17" fillId="6" borderId="0" xfId="3" applyFont="1" applyFill="1">
      <alignment vertical="center"/>
    </xf>
    <xf numFmtId="0" fontId="17" fillId="17" borderId="156" xfId="3" applyFont="1" applyFill="1" applyBorder="1">
      <alignment vertical="center"/>
    </xf>
    <xf numFmtId="0" fontId="17" fillId="0" borderId="18" xfId="3" applyFont="1" applyBorder="1">
      <alignment vertical="center"/>
    </xf>
    <xf numFmtId="0" fontId="17" fillId="0" borderId="0" xfId="3" applyFont="1">
      <alignment vertical="center"/>
    </xf>
    <xf numFmtId="0" fontId="17" fillId="0" borderId="21" xfId="3" applyFont="1" applyBorder="1">
      <alignment vertical="center"/>
    </xf>
    <xf numFmtId="0" fontId="17" fillId="0" borderId="0" xfId="3" applyFont="1" applyAlignment="1">
      <alignment horizontal="left" vertical="center"/>
    </xf>
    <xf numFmtId="0" fontId="17" fillId="7" borderId="0" xfId="3" applyFont="1" applyFill="1">
      <alignment vertical="center"/>
    </xf>
    <xf numFmtId="0" fontId="17" fillId="6" borderId="84" xfId="3" applyFont="1" applyFill="1" applyBorder="1">
      <alignment vertical="center"/>
    </xf>
    <xf numFmtId="0" fontId="17" fillId="0" borderId="12" xfId="3" applyFont="1" applyBorder="1">
      <alignment vertical="center"/>
    </xf>
    <xf numFmtId="0" fontId="17" fillId="0" borderId="13" xfId="3" applyFont="1" applyBorder="1">
      <alignment vertical="center"/>
    </xf>
    <xf numFmtId="0" fontId="17" fillId="0" borderId="84" xfId="0" applyFont="1" applyBorder="1" applyAlignment="1">
      <alignment vertical="center" shrinkToFit="1"/>
    </xf>
    <xf numFmtId="0" fontId="17" fillId="0" borderId="84" xfId="0" applyFont="1" applyBorder="1" applyAlignment="1">
      <alignment vertical="center" wrapText="1"/>
    </xf>
    <xf numFmtId="0" fontId="17" fillId="0" borderId="152" xfId="0" applyFont="1" applyBorder="1">
      <alignment vertical="center"/>
    </xf>
    <xf numFmtId="0" fontId="17" fillId="0" borderId="66" xfId="0" applyFont="1" applyBorder="1" applyAlignment="1">
      <alignment horizontal="right" vertical="center"/>
    </xf>
    <xf numFmtId="0" fontId="17" fillId="0" borderId="153" xfId="0" applyFont="1" applyBorder="1">
      <alignment vertical="center"/>
    </xf>
    <xf numFmtId="0" fontId="15" fillId="0" borderId="84" xfId="0" applyFont="1" applyBorder="1" applyAlignment="1">
      <alignment vertical="center" wrapText="1"/>
    </xf>
    <xf numFmtId="0" fontId="15" fillId="0" borderId="84" xfId="0" applyFont="1" applyBorder="1">
      <alignment vertical="center"/>
    </xf>
    <xf numFmtId="0" fontId="20" fillId="0" borderId="7" xfId="0" applyFont="1" applyBorder="1">
      <alignment vertical="center"/>
    </xf>
    <xf numFmtId="0" fontId="17" fillId="0" borderId="8" xfId="0" applyFont="1" applyBorder="1" applyAlignment="1">
      <alignment horizontal="right" vertical="center"/>
    </xf>
    <xf numFmtId="0" fontId="17" fillId="0" borderId="9" xfId="0" applyFont="1" applyBorder="1">
      <alignment vertical="center"/>
    </xf>
    <xf numFmtId="177" fontId="34" fillId="0" borderId="180" xfId="0" applyNumberFormat="1" applyFont="1" applyBorder="1">
      <alignment vertical="center"/>
    </xf>
    <xf numFmtId="178" fontId="27" fillId="0" borderId="181" xfId="0" applyNumberFormat="1" applyFont="1" applyBorder="1">
      <alignment vertical="center"/>
    </xf>
    <xf numFmtId="177" fontId="34" fillId="0" borderId="182" xfId="0" applyNumberFormat="1" applyFont="1" applyBorder="1">
      <alignment vertical="center"/>
    </xf>
    <xf numFmtId="0" fontId="27" fillId="0" borderId="183" xfId="0" applyFont="1" applyBorder="1">
      <alignment vertical="center"/>
    </xf>
    <xf numFmtId="177" fontId="34" fillId="0" borderId="184" xfId="0" applyNumberFormat="1" applyFont="1" applyBorder="1">
      <alignment vertical="center"/>
    </xf>
    <xf numFmtId="0" fontId="27" fillId="0" borderId="185" xfId="0" applyFont="1" applyBorder="1">
      <alignment vertical="center"/>
    </xf>
    <xf numFmtId="0" fontId="17" fillId="0" borderId="0" xfId="5" applyFont="1">
      <alignment vertical="center"/>
    </xf>
    <xf numFmtId="0" fontId="56" fillId="0" borderId="0" xfId="5" applyFont="1">
      <alignment vertical="center"/>
    </xf>
    <xf numFmtId="0" fontId="15" fillId="0" borderId="0" xfId="5" applyFont="1" applyAlignment="1">
      <alignment horizontal="center" vertical="center"/>
    </xf>
    <xf numFmtId="0" fontId="17" fillId="6" borderId="0" xfId="6" applyFont="1" applyFill="1">
      <alignment vertical="center"/>
    </xf>
    <xf numFmtId="0" fontId="17" fillId="7" borderId="0" xfId="5" applyFont="1" applyFill="1">
      <alignment vertical="center"/>
    </xf>
    <xf numFmtId="0" fontId="17" fillId="0" borderId="11" xfId="5" applyFont="1" applyBorder="1">
      <alignment vertical="center"/>
    </xf>
    <xf numFmtId="0" fontId="17" fillId="0" borderId="12" xfId="5" applyFont="1" applyBorder="1">
      <alignment vertical="center"/>
    </xf>
    <xf numFmtId="0" fontId="56" fillId="0" borderId="12" xfId="5" applyFont="1" applyBorder="1">
      <alignment vertical="center"/>
    </xf>
    <xf numFmtId="0" fontId="17" fillId="6" borderId="12" xfId="5" applyFont="1" applyFill="1" applyBorder="1">
      <alignment vertical="center"/>
    </xf>
    <xf numFmtId="0" fontId="15" fillId="0" borderId="12" xfId="5" applyFont="1" applyBorder="1" applyAlignment="1">
      <alignment horizontal="center" vertical="center"/>
    </xf>
    <xf numFmtId="0" fontId="17" fillId="15" borderId="12" xfId="5" applyFont="1" applyFill="1" applyBorder="1">
      <alignment vertical="center"/>
    </xf>
    <xf numFmtId="0" fontId="17" fillId="17" borderId="156" xfId="6" applyFont="1" applyFill="1" applyBorder="1">
      <alignment vertical="center"/>
    </xf>
    <xf numFmtId="0" fontId="17" fillId="8" borderId="12" xfId="5" applyFont="1" applyFill="1" applyBorder="1">
      <alignment vertical="center"/>
    </xf>
    <xf numFmtId="0" fontId="17" fillId="8" borderId="157" xfId="5" applyFont="1" applyFill="1" applyBorder="1">
      <alignment vertical="center"/>
    </xf>
    <xf numFmtId="0" fontId="17" fillId="7" borderId="12" xfId="5" applyFont="1" applyFill="1" applyBorder="1">
      <alignment vertical="center"/>
    </xf>
    <xf numFmtId="0" fontId="17" fillId="0" borderId="18" xfId="5" applyFont="1" applyBorder="1">
      <alignment vertical="center"/>
    </xf>
    <xf numFmtId="0" fontId="15" fillId="0" borderId="18" xfId="5" applyFont="1" applyBorder="1" applyAlignment="1">
      <alignment horizontal="center" vertical="center"/>
    </xf>
    <xf numFmtId="0" fontId="17" fillId="0" borderId="18" xfId="6" applyFont="1" applyBorder="1">
      <alignment vertical="center"/>
    </xf>
    <xf numFmtId="0" fontId="57" fillId="0" borderId="0" xfId="5" applyFont="1" applyAlignment="1">
      <alignment horizontal="center" vertical="center"/>
    </xf>
    <xf numFmtId="0" fontId="17" fillId="0" borderId="0" xfId="6" applyFont="1">
      <alignment vertical="center"/>
    </xf>
    <xf numFmtId="0" fontId="17" fillId="6" borderId="84" xfId="5" applyFont="1" applyFill="1" applyBorder="1">
      <alignment vertical="center"/>
    </xf>
    <xf numFmtId="0" fontId="48" fillId="15" borderId="84" xfId="5" applyFont="1" applyFill="1" applyBorder="1">
      <alignment vertical="center"/>
    </xf>
    <xf numFmtId="0" fontId="17" fillId="17" borderId="84" xfId="6" applyFont="1" applyFill="1" applyBorder="1">
      <alignment vertical="center"/>
    </xf>
    <xf numFmtId="0" fontId="17" fillId="0" borderId="0" xfId="5" applyFont="1" applyAlignment="1">
      <alignment horizontal="left" vertical="center"/>
    </xf>
    <xf numFmtId="0" fontId="17" fillId="6" borderId="0" xfId="5" applyFont="1" applyFill="1">
      <alignment vertical="center"/>
    </xf>
    <xf numFmtId="0" fontId="17" fillId="0" borderId="84" xfId="5" applyFont="1" applyBorder="1">
      <alignment vertical="center"/>
    </xf>
    <xf numFmtId="0" fontId="17" fillId="0" borderId="6" xfId="5" applyFont="1" applyBorder="1">
      <alignment vertical="center"/>
    </xf>
    <xf numFmtId="0" fontId="17" fillId="3" borderId="0" xfId="5" applyFont="1" applyFill="1">
      <alignment vertical="center"/>
    </xf>
    <xf numFmtId="0" fontId="17" fillId="15" borderId="0" xfId="5" applyFont="1" applyFill="1">
      <alignment vertical="center"/>
    </xf>
    <xf numFmtId="0" fontId="17" fillId="8" borderId="0" xfId="5" applyFont="1" applyFill="1">
      <alignment vertical="center"/>
    </xf>
    <xf numFmtId="179" fontId="17" fillId="0" borderId="0" xfId="5" applyNumberFormat="1" applyFont="1">
      <alignment vertical="center"/>
    </xf>
    <xf numFmtId="0" fontId="54" fillId="0" borderId="0" xfId="5" applyFont="1">
      <alignment vertical="center"/>
    </xf>
    <xf numFmtId="0" fontId="17" fillId="0" borderId="0" xfId="5" quotePrefix="1" applyFont="1" applyAlignment="1">
      <alignment horizontal="right" vertical="center"/>
    </xf>
    <xf numFmtId="0" fontId="17" fillId="0" borderId="13" xfId="5" applyFont="1" applyBorder="1">
      <alignment vertical="center"/>
    </xf>
    <xf numFmtId="0" fontId="17" fillId="0" borderId="21" xfId="5" applyFont="1" applyBorder="1">
      <alignment vertical="center"/>
    </xf>
    <xf numFmtId="0" fontId="56" fillId="0" borderId="21" xfId="5" applyFont="1" applyBorder="1">
      <alignment vertical="center"/>
    </xf>
    <xf numFmtId="0" fontId="15" fillId="0" borderId="21" xfId="5" applyFont="1" applyBorder="1" applyAlignment="1">
      <alignment horizontal="center" vertical="center"/>
    </xf>
    <xf numFmtId="0" fontId="17" fillId="0" borderId="21" xfId="6" applyFont="1" applyBorder="1">
      <alignment vertical="center"/>
    </xf>
    <xf numFmtId="0" fontId="17" fillId="0" borderId="61" xfId="5" applyFont="1" applyBorder="1">
      <alignment vertical="center"/>
    </xf>
    <xf numFmtId="0" fontId="17" fillId="6" borderId="10" xfId="5" applyFont="1" applyFill="1" applyBorder="1">
      <alignment vertical="center"/>
    </xf>
    <xf numFmtId="0" fontId="17" fillId="0" borderId="21" xfId="5" applyFont="1" applyBorder="1" applyAlignment="1">
      <alignment horizontal="center" vertical="center"/>
    </xf>
    <xf numFmtId="0" fontId="17" fillId="13" borderId="0" xfId="5" applyFont="1" applyFill="1">
      <alignment vertical="center"/>
    </xf>
    <xf numFmtId="0" fontId="56" fillId="13" borderId="0" xfId="5" applyFont="1" applyFill="1">
      <alignment vertical="center"/>
    </xf>
    <xf numFmtId="0" fontId="17" fillId="19" borderId="152" xfId="5" applyFont="1" applyFill="1" applyBorder="1">
      <alignment vertical="center"/>
    </xf>
    <xf numFmtId="0" fontId="17" fillId="19" borderId="66" xfId="5" applyFont="1" applyFill="1" applyBorder="1">
      <alignment vertical="center"/>
    </xf>
    <xf numFmtId="0" fontId="17" fillId="19" borderId="153" xfId="5" applyFont="1" applyFill="1" applyBorder="1">
      <alignment vertical="center"/>
    </xf>
    <xf numFmtId="0" fontId="57" fillId="13" borderId="0" xfId="5" applyFont="1" applyFill="1" applyAlignment="1">
      <alignment horizontal="center" vertical="center"/>
    </xf>
    <xf numFmtId="0" fontId="17" fillId="13" borderId="0" xfId="5" applyFont="1" applyFill="1" applyAlignment="1">
      <alignment horizontal="left" vertical="center"/>
    </xf>
    <xf numFmtId="0" fontId="17" fillId="13" borderId="21" xfId="5" applyFont="1" applyFill="1" applyBorder="1">
      <alignment vertical="center"/>
    </xf>
    <xf numFmtId="0" fontId="56" fillId="13" borderId="21" xfId="5" applyFont="1" applyFill="1" applyBorder="1">
      <alignment vertical="center"/>
    </xf>
    <xf numFmtId="0" fontId="17" fillId="0" borderId="0" xfId="5" applyFont="1" applyAlignment="1">
      <alignment horizontal="justify" vertical="center"/>
    </xf>
    <xf numFmtId="0" fontId="48" fillId="0" borderId="0" xfId="5" applyFont="1" applyAlignment="1">
      <alignment horizontal="left" vertical="center"/>
    </xf>
    <xf numFmtId="0" fontId="31" fillId="13" borderId="0" xfId="5" applyFont="1" applyFill="1">
      <alignment vertical="center"/>
    </xf>
    <xf numFmtId="0" fontId="17" fillId="13" borderId="0" xfId="5" applyFont="1" applyFill="1" applyAlignment="1">
      <alignment horizontal="right" vertical="center"/>
    </xf>
    <xf numFmtId="0" fontId="17" fillId="13" borderId="0" xfId="5" applyFont="1" applyFill="1" applyAlignment="1">
      <alignment vertical="top" wrapText="1"/>
    </xf>
    <xf numFmtId="0" fontId="17" fillId="13" borderId="0" xfId="5" applyFont="1" applyFill="1" applyAlignment="1">
      <alignment vertical="center" wrapText="1"/>
    </xf>
    <xf numFmtId="0" fontId="31" fillId="0" borderId="0" xfId="5" applyFont="1">
      <alignment vertical="center"/>
    </xf>
    <xf numFmtId="0" fontId="17" fillId="0" borderId="0" xfId="5" applyFont="1" applyAlignment="1">
      <alignment horizontal="right" vertical="center"/>
    </xf>
    <xf numFmtId="0" fontId="27" fillId="0" borderId="0" xfId="5" applyFont="1">
      <alignment vertical="center"/>
    </xf>
    <xf numFmtId="0" fontId="17" fillId="13" borderId="0" xfId="5" quotePrefix="1" applyFont="1" applyFill="1" applyAlignment="1">
      <alignment horizontal="center" vertical="center"/>
    </xf>
    <xf numFmtId="0" fontId="17" fillId="13" borderId="0" xfId="5" applyFont="1" applyFill="1" applyAlignment="1">
      <alignment horizontal="left" vertical="center" wrapText="1"/>
    </xf>
    <xf numFmtId="0" fontId="17" fillId="13" borderId="0" xfId="5" applyFont="1" applyFill="1" applyAlignment="1">
      <alignment horizontal="center" vertical="center"/>
    </xf>
    <xf numFmtId="0" fontId="17" fillId="13" borderId="21" xfId="5" applyFont="1" applyFill="1" applyBorder="1" applyAlignment="1">
      <alignment horizontal="left" vertical="center"/>
    </xf>
    <xf numFmtId="0" fontId="17" fillId="0" borderId="0" xfId="5" quotePrefix="1" applyFont="1" applyAlignment="1">
      <alignment horizontal="center" vertical="center"/>
    </xf>
    <xf numFmtId="0" fontId="17" fillId="5" borderId="61" xfId="5" applyFont="1" applyFill="1" applyBorder="1" applyAlignment="1">
      <alignment horizontal="center" vertical="center"/>
    </xf>
    <xf numFmtId="0" fontId="17" fillId="0" borderId="8" xfId="5" applyFont="1" applyBorder="1">
      <alignment vertical="center"/>
    </xf>
    <xf numFmtId="0" fontId="17" fillId="5" borderId="84" xfId="5" applyFont="1" applyFill="1" applyBorder="1">
      <alignment vertical="center"/>
    </xf>
    <xf numFmtId="0" fontId="17" fillId="8" borderId="152" xfId="5" applyFont="1" applyFill="1" applyBorder="1">
      <alignment vertical="center"/>
    </xf>
    <xf numFmtId="0" fontId="17" fillId="8" borderId="153" xfId="5" applyFont="1" applyFill="1" applyBorder="1">
      <alignment vertical="center"/>
    </xf>
    <xf numFmtId="0" fontId="17" fillId="6" borderId="125" xfId="5" applyFont="1" applyFill="1" applyBorder="1">
      <alignment vertical="center"/>
    </xf>
    <xf numFmtId="56" fontId="17" fillId="0" borderId="0" xfId="5" quotePrefix="1" applyNumberFormat="1" applyFont="1" applyAlignment="1">
      <alignment horizontal="right" vertical="center"/>
    </xf>
    <xf numFmtId="0" fontId="55" fillId="0" borderId="0" xfId="5" applyFont="1" applyAlignment="1">
      <alignment horizontal="center" vertical="center"/>
    </xf>
    <xf numFmtId="0" fontId="35" fillId="0" borderId="0" xfId="5" applyFont="1">
      <alignment vertical="center"/>
    </xf>
    <xf numFmtId="0" fontId="17" fillId="6" borderId="8" xfId="5" applyFont="1" applyFill="1" applyBorder="1">
      <alignment vertical="center"/>
    </xf>
    <xf numFmtId="0" fontId="17" fillId="0" borderId="66" xfId="5" applyFont="1" applyBorder="1">
      <alignment vertical="center"/>
    </xf>
    <xf numFmtId="0" fontId="17" fillId="6" borderId="66" xfId="5" applyFont="1" applyFill="1" applyBorder="1">
      <alignment vertical="center"/>
    </xf>
    <xf numFmtId="0" fontId="17" fillId="6" borderId="53" xfId="5" applyFont="1" applyFill="1" applyBorder="1">
      <alignment vertical="center"/>
    </xf>
    <xf numFmtId="0" fontId="17" fillId="0" borderId="53" xfId="5" applyFont="1" applyBorder="1">
      <alignment vertical="center"/>
    </xf>
    <xf numFmtId="0" fontId="17" fillId="0" borderId="0" xfId="5" applyFont="1" applyAlignment="1">
      <alignment horizontal="center" vertical="center"/>
    </xf>
    <xf numFmtId="0" fontId="17" fillId="6" borderId="1" xfId="5" applyFont="1" applyFill="1" applyBorder="1">
      <alignment vertical="center"/>
    </xf>
    <xf numFmtId="0" fontId="59" fillId="6" borderId="10" xfId="5" applyFont="1" applyFill="1" applyBorder="1">
      <alignment vertical="center"/>
    </xf>
    <xf numFmtId="0" fontId="31" fillId="13" borderId="0" xfId="5" applyFont="1" applyFill="1" applyAlignment="1">
      <alignment horizontal="left" vertical="center"/>
    </xf>
    <xf numFmtId="0" fontId="17" fillId="0" borderId="0" xfId="6" applyFont="1" applyAlignment="1">
      <alignment horizontal="left" vertical="center"/>
    </xf>
    <xf numFmtId="0" fontId="17" fillId="18" borderId="2" xfId="5" applyFont="1" applyFill="1" applyBorder="1">
      <alignment vertical="center"/>
    </xf>
    <xf numFmtId="0" fontId="17" fillId="18" borderId="3" xfId="5" applyFont="1" applyFill="1" applyBorder="1">
      <alignment vertical="center"/>
    </xf>
    <xf numFmtId="0" fontId="17" fillId="18" borderId="4" xfId="5" applyFont="1" applyFill="1" applyBorder="1">
      <alignment vertical="center"/>
    </xf>
    <xf numFmtId="0" fontId="17" fillId="0" borderId="7" xfId="5" applyFont="1" applyBorder="1" applyAlignment="1">
      <alignment horizontal="center" vertical="center"/>
    </xf>
    <xf numFmtId="0" fontId="17" fillId="0" borderId="159" xfId="5" applyFont="1" applyBorder="1">
      <alignment vertical="center"/>
    </xf>
    <xf numFmtId="0" fontId="59" fillId="0" borderId="21" xfId="5" applyFont="1" applyBorder="1">
      <alignment vertical="center"/>
    </xf>
    <xf numFmtId="0" fontId="15" fillId="0" borderId="0" xfId="5" applyFont="1">
      <alignment vertical="center"/>
    </xf>
    <xf numFmtId="0" fontId="55" fillId="0" borderId="125" xfId="5" applyFont="1" applyBorder="1">
      <alignment vertical="center"/>
    </xf>
    <xf numFmtId="0" fontId="55" fillId="0" borderId="13" xfId="5" applyFont="1" applyBorder="1">
      <alignment vertical="center"/>
    </xf>
    <xf numFmtId="0" fontId="17" fillId="7" borderId="0" xfId="5" applyFont="1" applyFill="1" applyAlignment="1">
      <alignment horizontal="left" vertical="center"/>
    </xf>
    <xf numFmtId="0" fontId="59" fillId="0" borderId="0" xfId="5" applyFont="1">
      <alignment vertical="center"/>
    </xf>
    <xf numFmtId="0" fontId="17" fillId="0" borderId="0" xfId="5" applyFont="1" applyAlignment="1">
      <alignment vertical="center" wrapText="1"/>
    </xf>
    <xf numFmtId="0" fontId="17" fillId="13" borderId="53" xfId="5" applyFont="1" applyFill="1" applyBorder="1">
      <alignment vertical="center"/>
    </xf>
    <xf numFmtId="0" fontId="17" fillId="13" borderId="1" xfId="5" applyFont="1" applyFill="1" applyBorder="1">
      <alignment vertical="center"/>
    </xf>
    <xf numFmtId="0" fontId="17" fillId="7" borderId="11" xfId="0" applyFont="1" applyFill="1" applyBorder="1">
      <alignment vertical="center"/>
    </xf>
    <xf numFmtId="0" fontId="16" fillId="7" borderId="12" xfId="0" applyFont="1" applyFill="1" applyBorder="1" applyAlignment="1">
      <alignment horizontal="left" vertical="center" wrapText="1"/>
    </xf>
    <xf numFmtId="0" fontId="15" fillId="7" borderId="13" xfId="0" applyFont="1" applyFill="1" applyBorder="1">
      <alignment vertical="center"/>
    </xf>
    <xf numFmtId="183" fontId="34" fillId="0" borderId="182" xfId="0" applyNumberFormat="1" applyFont="1" applyBorder="1">
      <alignment vertical="center"/>
    </xf>
    <xf numFmtId="183" fontId="34" fillId="0" borderId="184" xfId="0" applyNumberFormat="1" applyFont="1" applyBorder="1">
      <alignment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26" xfId="0" applyFont="1" applyBorder="1" applyAlignment="1">
      <alignment vertical="center" shrinkToFit="1"/>
    </xf>
    <xf numFmtId="0" fontId="57" fillId="0" borderId="0" xfId="3" applyFont="1">
      <alignment vertical="center"/>
    </xf>
    <xf numFmtId="0" fontId="0" fillId="0" borderId="1" xfId="0" applyBorder="1" applyAlignment="1">
      <alignment horizontal="center" vertical="center" shrinkToFit="1"/>
    </xf>
    <xf numFmtId="0" fontId="18" fillId="0" borderId="0" xfId="0" applyFont="1" applyAlignment="1">
      <alignment horizontal="right" vertical="top" wrapText="1"/>
    </xf>
    <xf numFmtId="0" fontId="15" fillId="0" borderId="0" xfId="0" applyFont="1" applyAlignment="1">
      <alignment horizontal="left" vertical="center" wrapText="1" shrinkToFit="1"/>
    </xf>
    <xf numFmtId="0" fontId="21" fillId="0" borderId="0" xfId="0" applyFont="1" applyAlignment="1">
      <alignment horizontal="left" vertical="top"/>
    </xf>
    <xf numFmtId="0" fontId="67" fillId="0" borderId="130" xfId="0" applyFont="1" applyBorder="1" applyAlignment="1">
      <alignment vertical="center" shrinkToFit="1"/>
    </xf>
    <xf numFmtId="0" fontId="48" fillId="0" borderId="0" xfId="0" applyFont="1" applyAlignment="1">
      <alignment vertical="center" shrinkToFit="1"/>
    </xf>
    <xf numFmtId="0" fontId="67" fillId="0" borderId="61" xfId="0" applyFont="1" applyBorder="1" applyAlignment="1">
      <alignment vertical="center" shrinkToFit="1"/>
    </xf>
    <xf numFmtId="0" fontId="48" fillId="0" borderId="15" xfId="0" applyFont="1" applyBorder="1" applyAlignment="1">
      <alignment vertical="center" shrinkToFit="1"/>
    </xf>
    <xf numFmtId="0" fontId="22" fillId="0" borderId="0" xfId="0" applyFont="1">
      <alignment vertical="center"/>
    </xf>
    <xf numFmtId="0" fontId="22" fillId="0" borderId="86" xfId="0" applyFont="1" applyBorder="1">
      <alignment vertical="center"/>
    </xf>
    <xf numFmtId="0" fontId="22" fillId="0" borderId="15" xfId="0" applyFont="1" applyBorder="1">
      <alignment vertical="center"/>
    </xf>
    <xf numFmtId="0" fontId="62" fillId="0" borderId="14" xfId="0" applyFont="1" applyBorder="1" applyAlignment="1">
      <alignment vertical="center" wrapText="1" shrinkToFit="1"/>
    </xf>
    <xf numFmtId="0" fontId="22" fillId="0" borderId="14" xfId="0" applyFont="1" applyBorder="1">
      <alignment vertical="center"/>
    </xf>
    <xf numFmtId="0" fontId="22" fillId="0" borderId="61" xfId="0" applyFont="1" applyBorder="1" applyAlignment="1">
      <alignment horizontal="center" vertical="center"/>
    </xf>
    <xf numFmtId="0" fontId="48" fillId="0" borderId="0" xfId="0" applyFont="1">
      <alignment vertical="center"/>
    </xf>
    <xf numFmtId="0" fontId="22" fillId="0" borderId="0" xfId="0" applyFont="1" applyAlignment="1">
      <alignment vertical="center" shrinkToFit="1"/>
    </xf>
    <xf numFmtId="0" fontId="22" fillId="0" borderId="22" xfId="0" applyFont="1" applyBorder="1">
      <alignment vertical="center"/>
    </xf>
    <xf numFmtId="0" fontId="22" fillId="0" borderId="12" xfId="0" applyFont="1" applyBorder="1">
      <alignment vertical="center"/>
    </xf>
    <xf numFmtId="0" fontId="68" fillId="0" borderId="14" xfId="0" applyFont="1" applyBorder="1" applyAlignment="1">
      <alignment horizontal="left" vertical="top" wrapText="1"/>
    </xf>
    <xf numFmtId="0" fontId="68" fillId="0" borderId="0" xfId="0" applyFont="1" applyAlignment="1">
      <alignment horizontal="left" vertical="top" wrapText="1"/>
    </xf>
    <xf numFmtId="0" fontId="68" fillId="0" borderId="15" xfId="0" applyFont="1" applyBorder="1" applyAlignment="1">
      <alignment horizontal="left" vertical="top" wrapText="1"/>
    </xf>
    <xf numFmtId="0" fontId="73" fillId="0" borderId="140" xfId="0" applyFont="1" applyBorder="1">
      <alignment vertical="center"/>
    </xf>
    <xf numFmtId="0" fontId="74" fillId="4" borderId="15" xfId="0" applyFont="1" applyFill="1" applyBorder="1" applyAlignment="1">
      <alignment horizontal="left" vertical="center" wrapText="1"/>
    </xf>
    <xf numFmtId="0" fontId="73" fillId="10" borderId="1" xfId="0" quotePrefix="1" applyFont="1" applyFill="1" applyBorder="1">
      <alignment vertical="center"/>
    </xf>
    <xf numFmtId="0" fontId="21" fillId="0" borderId="0" xfId="0" applyFont="1" applyAlignment="1">
      <alignment horizontal="left" vertical="top" wrapText="1" shrinkToFit="1"/>
    </xf>
    <xf numFmtId="0" fontId="76" fillId="4" borderId="0" xfId="0" quotePrefix="1" applyFont="1" applyFill="1">
      <alignment vertical="center"/>
    </xf>
    <xf numFmtId="0" fontId="77" fillId="4" borderId="21" xfId="0" quotePrefix="1" applyFont="1" applyFill="1" applyBorder="1">
      <alignment vertical="center"/>
    </xf>
    <xf numFmtId="0" fontId="78" fillId="4" borderId="15" xfId="0" applyFont="1" applyFill="1" applyBorder="1" applyAlignment="1">
      <alignment horizontal="left" vertical="center" wrapText="1"/>
    </xf>
    <xf numFmtId="0" fontId="17" fillId="0" borderId="0" xfId="0" applyFont="1" applyAlignment="1" applyProtection="1">
      <alignment horizontal="center" vertical="center" shrinkToFit="1"/>
      <protection locked="0"/>
    </xf>
    <xf numFmtId="0" fontId="21" fillId="0" borderId="0" xfId="0" applyFont="1" applyAlignment="1">
      <alignment vertical="top" wrapText="1"/>
    </xf>
    <xf numFmtId="0" fontId="21" fillId="0" borderId="0" xfId="0" applyFont="1" applyAlignment="1">
      <alignment horizontal="left" vertical="top" wrapText="1"/>
    </xf>
    <xf numFmtId="0" fontId="14" fillId="0" borderId="0" xfId="0" applyFont="1" applyAlignment="1">
      <alignment horizontal="right" vertical="center" wrapText="1"/>
    </xf>
    <xf numFmtId="0" fontId="21" fillId="0" borderId="0" xfId="0" applyFont="1" applyAlignment="1">
      <alignment vertical="center" shrinkToFit="1"/>
    </xf>
    <xf numFmtId="0" fontId="77" fillId="4" borderId="0" xfId="0" quotePrefix="1" applyFont="1" applyFill="1">
      <alignment vertical="center"/>
    </xf>
    <xf numFmtId="0" fontId="74" fillId="4" borderId="22" xfId="0" applyFont="1" applyFill="1" applyBorder="1" applyAlignment="1">
      <alignment horizontal="left" vertical="center" wrapText="1"/>
    </xf>
    <xf numFmtId="0" fontId="21" fillId="0" borderId="14" xfId="0" quotePrefix="1" applyFont="1" applyBorder="1">
      <alignment vertical="center"/>
    </xf>
    <xf numFmtId="0" fontId="21" fillId="0" borderId="0" xfId="0" applyFont="1" applyAlignment="1">
      <alignment vertical="top" wrapText="1" shrinkToFit="1"/>
    </xf>
    <xf numFmtId="0" fontId="22" fillId="0" borderId="0" xfId="0" applyFont="1" applyAlignment="1">
      <alignment vertical="center" wrapText="1"/>
    </xf>
    <xf numFmtId="0" fontId="62" fillId="0" borderId="0" xfId="0" applyFont="1" applyAlignment="1">
      <alignment vertical="center" wrapText="1" shrinkToFit="1"/>
    </xf>
    <xf numFmtId="0" fontId="62" fillId="0" borderId="15" xfId="0" applyFont="1" applyBorder="1" applyAlignment="1">
      <alignment vertical="center" wrapText="1" shrinkToFit="1"/>
    </xf>
    <xf numFmtId="0" fontId="62" fillId="0" borderId="14" xfId="0" applyFont="1" applyBorder="1" applyAlignment="1">
      <alignment vertical="center" wrapText="1"/>
    </xf>
    <xf numFmtId="0" fontId="62" fillId="0" borderId="0" xfId="0" applyFont="1" applyAlignment="1">
      <alignment vertical="center" wrapText="1"/>
    </xf>
    <xf numFmtId="0" fontId="62" fillId="0" borderId="15" xfId="0" applyFont="1" applyBorder="1" applyAlignment="1">
      <alignment vertical="center" wrapText="1"/>
    </xf>
    <xf numFmtId="0" fontId="79" fillId="0" borderId="14" xfId="0" applyFont="1" applyBorder="1">
      <alignment vertical="center"/>
    </xf>
    <xf numFmtId="0" fontId="79" fillId="0" borderId="0" xfId="0" applyFont="1">
      <alignment vertical="center"/>
    </xf>
    <xf numFmtId="0" fontId="81" fillId="0" borderId="14" xfId="0" applyFont="1" applyBorder="1">
      <alignment vertical="center"/>
    </xf>
    <xf numFmtId="0" fontId="81" fillId="0" borderId="0" xfId="0" applyFont="1">
      <alignment vertical="center"/>
    </xf>
    <xf numFmtId="0" fontId="32" fillId="0" borderId="14" xfId="0" applyFont="1" applyBorder="1" applyAlignment="1">
      <alignment horizontal="left" vertical="top" wrapText="1" shrinkToFit="1"/>
    </xf>
    <xf numFmtId="0" fontId="32" fillId="0" borderId="0" xfId="0" applyFont="1" applyAlignment="1">
      <alignment horizontal="left" vertical="top" wrapText="1" shrinkToFit="1"/>
    </xf>
    <xf numFmtId="0" fontId="32" fillId="0" borderId="15" xfId="0" applyFont="1" applyBorder="1" applyAlignment="1">
      <alignment horizontal="left" vertical="top" wrapText="1" shrinkToFit="1"/>
    </xf>
    <xf numFmtId="0" fontId="80" fillId="0" borderId="14" xfId="0" applyFont="1" applyBorder="1" applyAlignment="1">
      <alignment horizontal="left" vertical="top" wrapText="1" shrinkToFit="1"/>
    </xf>
    <xf numFmtId="0" fontId="80" fillId="0" borderId="0" xfId="0" applyFont="1" applyAlignment="1">
      <alignment horizontal="left" vertical="top" wrapText="1" shrinkToFit="1"/>
    </xf>
    <xf numFmtId="0" fontId="80" fillId="0" borderId="15" xfId="0" applyFont="1" applyBorder="1" applyAlignment="1">
      <alignment horizontal="left" vertical="top" wrapText="1" shrinkToFit="1"/>
    </xf>
    <xf numFmtId="0" fontId="0" fillId="0" borderId="14" xfId="0" applyBorder="1" applyAlignment="1">
      <alignment vertical="top" wrapText="1" shrinkToFit="1"/>
    </xf>
    <xf numFmtId="0" fontId="0" fillId="0" borderId="0" xfId="0" applyAlignment="1">
      <alignment vertical="top" wrapText="1" shrinkToFit="1"/>
    </xf>
    <xf numFmtId="0" fontId="0" fillId="0" borderId="15" xfId="0" applyBorder="1" applyAlignment="1">
      <alignment vertical="top" wrapText="1" shrinkToFit="1"/>
    </xf>
    <xf numFmtId="0" fontId="73" fillId="4" borderId="11" xfId="0" applyFont="1" applyFill="1" applyBorder="1">
      <alignment vertical="center"/>
    </xf>
    <xf numFmtId="0" fontId="73" fillId="4" borderId="14" xfId="0" applyFont="1" applyFill="1" applyBorder="1">
      <alignment vertical="center"/>
    </xf>
    <xf numFmtId="0" fontId="73" fillId="4" borderId="17" xfId="0" applyFont="1" applyFill="1" applyBorder="1">
      <alignment vertical="center"/>
    </xf>
    <xf numFmtId="0" fontId="73" fillId="10" borderId="12" xfId="0" quotePrefix="1" applyFont="1" applyFill="1" applyBorder="1">
      <alignment vertical="center"/>
    </xf>
    <xf numFmtId="0" fontId="74" fillId="4" borderId="13" xfId="0" applyFont="1" applyFill="1" applyBorder="1" applyAlignment="1">
      <alignment horizontal="left" vertical="center" wrapText="1"/>
    </xf>
    <xf numFmtId="0" fontId="57" fillId="0" borderId="0" xfId="2" applyFont="1">
      <alignment vertical="center"/>
    </xf>
    <xf numFmtId="0" fontId="42" fillId="0" borderId="191" xfId="0" applyFont="1" applyBorder="1" applyAlignment="1">
      <alignment horizontal="left" vertical="center"/>
    </xf>
    <xf numFmtId="0" fontId="84" fillId="0" borderId="191" xfId="0" applyFont="1" applyBorder="1">
      <alignment vertical="center"/>
    </xf>
    <xf numFmtId="0" fontId="42" fillId="0" borderId="191" xfId="0" applyFont="1" applyBorder="1" applyAlignment="1">
      <alignment horizontal="left" vertical="top"/>
    </xf>
    <xf numFmtId="0" fontId="0" fillId="0" borderId="79" xfId="0" applyBorder="1">
      <alignment vertical="center"/>
    </xf>
    <xf numFmtId="0" fontId="88" fillId="4" borderId="11" xfId="0" applyFont="1" applyFill="1" applyBorder="1">
      <alignment vertical="center"/>
    </xf>
    <xf numFmtId="0" fontId="88" fillId="4" borderId="17" xfId="0" applyFont="1" applyFill="1" applyBorder="1">
      <alignment vertical="center"/>
    </xf>
    <xf numFmtId="0" fontId="88" fillId="4" borderId="14" xfId="0" applyFont="1" applyFill="1" applyBorder="1">
      <alignment vertical="center"/>
    </xf>
    <xf numFmtId="0" fontId="88" fillId="4" borderId="23" xfId="0" applyFont="1" applyFill="1" applyBorder="1">
      <alignment vertical="center"/>
    </xf>
    <xf numFmtId="0" fontId="88" fillId="9" borderId="14" xfId="0" applyFont="1" applyFill="1" applyBorder="1">
      <alignment vertical="center"/>
    </xf>
    <xf numFmtId="0" fontId="42" fillId="0" borderId="0" xfId="0" applyFont="1" applyAlignment="1">
      <alignment horizontal="left" vertical="top"/>
    </xf>
    <xf numFmtId="0" fontId="73" fillId="10" borderId="53" xfId="0" quotePrefix="1" applyFont="1" applyFill="1" applyBorder="1">
      <alignment vertical="center"/>
    </xf>
    <xf numFmtId="0" fontId="73" fillId="10" borderId="59" xfId="0" quotePrefix="1" applyFont="1" applyFill="1" applyBorder="1">
      <alignment vertical="center"/>
    </xf>
    <xf numFmtId="0" fontId="77" fillId="4" borderId="18" xfId="0" quotePrefix="1" applyFont="1" applyFill="1" applyBorder="1">
      <alignment vertical="center"/>
    </xf>
    <xf numFmtId="0" fontId="74" fillId="4" borderId="19" xfId="0" applyFont="1" applyFill="1" applyBorder="1" applyAlignment="1">
      <alignment horizontal="left" vertical="center" wrapText="1"/>
    </xf>
    <xf numFmtId="0" fontId="88" fillId="9" borderId="17" xfId="0" applyFont="1" applyFill="1" applyBorder="1">
      <alignment vertical="center"/>
    </xf>
    <xf numFmtId="0" fontId="88" fillId="9" borderId="23" xfId="0" applyFont="1" applyFill="1" applyBorder="1">
      <alignment vertical="center"/>
    </xf>
    <xf numFmtId="0" fontId="0" fillId="0" borderId="0" xfId="0" applyAlignment="1">
      <alignment vertical="center" wrapText="1"/>
    </xf>
    <xf numFmtId="0" fontId="73" fillId="4" borderId="0" xfId="0" quotePrefix="1" applyFont="1" applyFill="1">
      <alignment vertical="center"/>
    </xf>
    <xf numFmtId="0" fontId="73" fillId="10" borderId="47" xfId="0" quotePrefix="1" applyFont="1" applyFill="1" applyBorder="1">
      <alignment vertical="center"/>
    </xf>
    <xf numFmtId="0" fontId="89" fillId="0" borderId="0" xfId="0" applyFont="1">
      <alignment vertical="center"/>
    </xf>
    <xf numFmtId="0" fontId="89" fillId="0" borderId="0" xfId="0" applyFont="1" applyAlignment="1">
      <alignment horizontal="left" vertical="center"/>
    </xf>
    <xf numFmtId="0" fontId="89" fillId="3" borderId="0" xfId="0" applyFont="1" applyFill="1">
      <alignment vertical="center"/>
    </xf>
    <xf numFmtId="0" fontId="89" fillId="0" borderId="0" xfId="0" applyFont="1" applyAlignment="1">
      <alignment vertical="top"/>
    </xf>
    <xf numFmtId="0" fontId="73" fillId="0" borderId="98" xfId="0" applyFont="1" applyBorder="1">
      <alignment vertical="center"/>
    </xf>
    <xf numFmtId="0" fontId="85" fillId="0" borderId="140" xfId="0" applyFont="1" applyBorder="1">
      <alignment vertical="center"/>
    </xf>
    <xf numFmtId="0" fontId="73" fillId="0" borderId="141" xfId="0" applyFont="1" applyBorder="1">
      <alignment vertical="center"/>
    </xf>
    <xf numFmtId="0" fontId="73" fillId="0" borderId="142" xfId="0" applyFont="1" applyBorder="1">
      <alignment vertical="center"/>
    </xf>
    <xf numFmtId="0" fontId="17" fillId="0" borderId="0" xfId="0" applyFont="1" applyAlignment="1">
      <alignment horizontal="left" vertical="top"/>
    </xf>
    <xf numFmtId="0" fontId="17" fillId="0" borderId="14" xfId="0" applyFont="1" applyBorder="1" applyAlignment="1">
      <alignment horizontal="left" vertical="top"/>
    </xf>
    <xf numFmtId="0" fontId="17" fillId="0" borderId="15" xfId="0" applyFont="1" applyBorder="1" applyAlignment="1">
      <alignment horizontal="left" vertical="top"/>
    </xf>
    <xf numFmtId="186" fontId="0" fillId="11" borderId="132" xfId="0" applyNumberFormat="1" applyFill="1" applyBorder="1">
      <alignment vertical="center"/>
    </xf>
    <xf numFmtId="186" fontId="0" fillId="0" borderId="129" xfId="0" applyNumberFormat="1" applyBorder="1">
      <alignment vertical="center"/>
    </xf>
    <xf numFmtId="186" fontId="0" fillId="0" borderId="130" xfId="0" applyNumberFormat="1" applyBorder="1">
      <alignment vertical="center"/>
    </xf>
    <xf numFmtId="186" fontId="0" fillId="11" borderId="133" xfId="0" applyNumberFormat="1" applyFill="1" applyBorder="1">
      <alignment vertical="center"/>
    </xf>
    <xf numFmtId="186" fontId="0" fillId="0" borderId="131" xfId="0" applyNumberFormat="1" applyBorder="1">
      <alignment vertical="center"/>
    </xf>
    <xf numFmtId="186" fontId="0" fillId="11" borderId="134" xfId="0" applyNumberFormat="1" applyFill="1" applyBorder="1">
      <alignment vertical="center"/>
    </xf>
    <xf numFmtId="186" fontId="0" fillId="0" borderId="170" xfId="0" applyNumberFormat="1" applyBorder="1">
      <alignment vertical="center"/>
    </xf>
    <xf numFmtId="186" fontId="0" fillId="11" borderId="171" xfId="0" applyNumberFormat="1" applyFill="1" applyBorder="1">
      <alignment vertical="center"/>
    </xf>
    <xf numFmtId="186" fontId="0" fillId="0" borderId="136" xfId="0" applyNumberFormat="1" applyBorder="1">
      <alignment vertical="center"/>
    </xf>
    <xf numFmtId="186" fontId="0" fillId="11" borderId="137" xfId="0" applyNumberFormat="1" applyFill="1" applyBorder="1">
      <alignment vertical="center"/>
    </xf>
    <xf numFmtId="186" fontId="0" fillId="0" borderId="138" xfId="0" applyNumberFormat="1" applyBorder="1">
      <alignment vertical="center"/>
    </xf>
    <xf numFmtId="186" fontId="0" fillId="11" borderId="139" xfId="0" applyNumberFormat="1" applyFill="1" applyBorder="1">
      <alignment vertical="center"/>
    </xf>
    <xf numFmtId="186" fontId="73" fillId="0" borderId="125" xfId="0" applyNumberFormat="1" applyFont="1" applyBorder="1">
      <alignment vertical="center"/>
    </xf>
    <xf numFmtId="186" fontId="73" fillId="11" borderId="128" xfId="0" applyNumberFormat="1" applyFont="1" applyFill="1" applyBorder="1">
      <alignment vertical="center"/>
    </xf>
    <xf numFmtId="186" fontId="73" fillId="0" borderId="129" xfId="0" applyNumberFormat="1" applyFont="1" applyBorder="1">
      <alignment vertical="center"/>
    </xf>
    <xf numFmtId="186" fontId="73" fillId="11" borderId="132" xfId="0" applyNumberFormat="1" applyFont="1" applyFill="1" applyBorder="1">
      <alignment vertical="center"/>
    </xf>
    <xf numFmtId="186" fontId="73" fillId="0" borderId="130" xfId="0" applyNumberFormat="1" applyFont="1" applyBorder="1">
      <alignment vertical="center"/>
    </xf>
    <xf numFmtId="186" fontId="87" fillId="11" borderId="133" xfId="0" applyNumberFormat="1" applyFont="1" applyFill="1" applyBorder="1">
      <alignment vertical="center"/>
    </xf>
    <xf numFmtId="186" fontId="73" fillId="0" borderId="131" xfId="0" applyNumberFormat="1" applyFont="1" applyBorder="1">
      <alignment vertical="center"/>
    </xf>
    <xf numFmtId="186" fontId="87" fillId="11" borderId="134" xfId="0" applyNumberFormat="1" applyFont="1" applyFill="1" applyBorder="1">
      <alignment vertical="center"/>
    </xf>
    <xf numFmtId="186" fontId="73" fillId="11" borderId="133" xfId="0" applyNumberFormat="1" applyFont="1" applyFill="1" applyBorder="1">
      <alignment vertical="center"/>
    </xf>
    <xf numFmtId="186" fontId="73" fillId="0" borderId="138" xfId="0" applyNumberFormat="1" applyFont="1" applyBorder="1">
      <alignment vertical="center"/>
    </xf>
    <xf numFmtId="186" fontId="87" fillId="11" borderId="139" xfId="0" applyNumberFormat="1" applyFont="1" applyFill="1" applyBorder="1">
      <alignment vertical="center"/>
    </xf>
    <xf numFmtId="186" fontId="87" fillId="11" borderId="132" xfId="0" applyNumberFormat="1" applyFont="1" applyFill="1" applyBorder="1">
      <alignment vertical="center"/>
    </xf>
    <xf numFmtId="186" fontId="73" fillId="0" borderId="170" xfId="0" applyNumberFormat="1" applyFont="1" applyBorder="1">
      <alignment vertical="center"/>
    </xf>
    <xf numFmtId="186" fontId="87" fillId="11" borderId="171" xfId="0" applyNumberFormat="1" applyFont="1" applyFill="1" applyBorder="1">
      <alignment vertical="center"/>
    </xf>
    <xf numFmtId="186" fontId="73" fillId="0" borderId="136" xfId="0" applyNumberFormat="1" applyFont="1" applyBorder="1">
      <alignment vertical="center"/>
    </xf>
    <xf numFmtId="186" fontId="73" fillId="11" borderId="137" xfId="0" applyNumberFormat="1" applyFont="1" applyFill="1" applyBorder="1">
      <alignment vertical="center"/>
    </xf>
    <xf numFmtId="186" fontId="73" fillId="0" borderId="192" xfId="0" applyNumberFormat="1" applyFont="1" applyBorder="1">
      <alignment vertical="center"/>
    </xf>
    <xf numFmtId="186" fontId="73" fillId="11" borderId="134" xfId="0" applyNumberFormat="1" applyFont="1" applyFill="1" applyBorder="1">
      <alignment vertical="center"/>
    </xf>
    <xf numFmtId="186" fontId="87" fillId="11" borderId="137" xfId="0" applyNumberFormat="1" applyFont="1" applyFill="1" applyBorder="1">
      <alignment vertical="center"/>
    </xf>
    <xf numFmtId="186" fontId="73" fillId="11" borderId="171" xfId="0" applyNumberFormat="1" applyFont="1" applyFill="1" applyBorder="1">
      <alignment vertical="center"/>
    </xf>
    <xf numFmtId="186" fontId="17" fillId="0" borderId="0" xfId="2" applyNumberFormat="1" applyFont="1">
      <alignment vertical="center"/>
    </xf>
    <xf numFmtId="186" fontId="31" fillId="0" borderId="0" xfId="2" applyNumberFormat="1" applyFont="1">
      <alignment vertical="center"/>
    </xf>
    <xf numFmtId="186" fontId="48" fillId="0" borderId="0" xfId="2" applyNumberFormat="1" applyFont="1">
      <alignment vertical="center"/>
    </xf>
    <xf numFmtId="0" fontId="48" fillId="0" borderId="0" xfId="3" applyFont="1">
      <alignment vertical="center"/>
    </xf>
    <xf numFmtId="0" fontId="31" fillId="0" borderId="0" xfId="2" applyFont="1" applyAlignment="1">
      <alignment horizontal="right" vertical="center"/>
    </xf>
    <xf numFmtId="0" fontId="31" fillId="0" borderId="0" xfId="0" applyFont="1" applyAlignment="1">
      <alignment horizontal="right" vertical="center"/>
    </xf>
    <xf numFmtId="0" fontId="90" fillId="0" borderId="0" xfId="2" applyFont="1">
      <alignment vertical="center"/>
    </xf>
    <xf numFmtId="0" fontId="82" fillId="0" borderId="0" xfId="2" applyFont="1">
      <alignment vertical="center"/>
    </xf>
    <xf numFmtId="0" fontId="91" fillId="0" borderId="0" xfId="2" applyFont="1">
      <alignment vertical="center"/>
    </xf>
    <xf numFmtId="0" fontId="91" fillId="0" borderId="0" xfId="3" applyFont="1">
      <alignment vertical="center"/>
    </xf>
    <xf numFmtId="0" fontId="92" fillId="0" borderId="0" xfId="4" applyFont="1">
      <alignment vertical="center"/>
    </xf>
    <xf numFmtId="0" fontId="12" fillId="0" borderId="0" xfId="0" applyFont="1">
      <alignment vertical="center"/>
    </xf>
    <xf numFmtId="0" fontId="84" fillId="0" borderId="0" xfId="0" applyFont="1">
      <alignment vertical="center"/>
    </xf>
    <xf numFmtId="0" fontId="86" fillId="0" borderId="0" xfId="0" applyFont="1">
      <alignment vertical="center"/>
    </xf>
    <xf numFmtId="0" fontId="88" fillId="0" borderId="0" xfId="0" applyFont="1">
      <alignment vertical="center"/>
    </xf>
    <xf numFmtId="0" fontId="95" fillId="0" borderId="0" xfId="0" applyFont="1">
      <alignment vertical="center"/>
    </xf>
    <xf numFmtId="0" fontId="87" fillId="0" borderId="0" xfId="0" applyFont="1">
      <alignment vertical="center"/>
    </xf>
    <xf numFmtId="0" fontId="12" fillId="0" borderId="0" xfId="0" applyFont="1" applyAlignment="1">
      <alignment horizontal="right" vertical="center"/>
    </xf>
    <xf numFmtId="0" fontId="21" fillId="0" borderId="17" xfId="0" applyFont="1" applyBorder="1">
      <alignment vertical="center"/>
    </xf>
    <xf numFmtId="0" fontId="79" fillId="0" borderId="21" xfId="0" applyFont="1" applyBorder="1">
      <alignment vertical="center"/>
    </xf>
    <xf numFmtId="0" fontId="68" fillId="0" borderId="0" xfId="0" applyFont="1" applyAlignment="1">
      <alignment horizontal="right" vertical="center" shrinkToFit="1"/>
    </xf>
    <xf numFmtId="0" fontId="21" fillId="0" borderId="0" xfId="0" applyFont="1">
      <alignment vertical="center"/>
    </xf>
    <xf numFmtId="0" fontId="96" fillId="0" borderId="130" xfId="0" applyFont="1" applyBorder="1" applyAlignment="1">
      <alignment vertical="center" shrinkToFit="1"/>
    </xf>
    <xf numFmtId="0" fontId="31" fillId="0" borderId="0" xfId="0" applyFont="1" applyAlignment="1">
      <alignment vertical="center" shrinkToFit="1"/>
    </xf>
    <xf numFmtId="0" fontId="96" fillId="0" borderId="61" xfId="0" applyFont="1" applyBorder="1" applyAlignment="1">
      <alignment vertical="center" shrinkToFit="1"/>
    </xf>
    <xf numFmtId="0" fontId="31" fillId="0" borderId="15" xfId="0" applyFont="1" applyBorder="1" applyAlignment="1">
      <alignment vertical="center" shrinkToFit="1"/>
    </xf>
    <xf numFmtId="0" fontId="21" fillId="0" borderId="14" xfId="0" applyFont="1" applyBorder="1">
      <alignment vertical="center"/>
    </xf>
    <xf numFmtId="0" fontId="21" fillId="0" borderId="61" xfId="0" applyFont="1" applyBorder="1" applyAlignment="1">
      <alignment horizontal="center" vertical="center"/>
    </xf>
    <xf numFmtId="0" fontId="21" fillId="0" borderId="15" xfId="0" applyFont="1" applyBorder="1">
      <alignment vertical="center"/>
    </xf>
    <xf numFmtId="0" fontId="97" fillId="0" borderId="18" xfId="0" applyFont="1" applyBorder="1" applyAlignment="1">
      <alignment horizontal="center" vertical="center"/>
    </xf>
    <xf numFmtId="0" fontId="31" fillId="0" borderId="0" xfId="0" applyFont="1">
      <alignment vertical="center"/>
    </xf>
    <xf numFmtId="0" fontId="21" fillId="0" borderId="22" xfId="0" applyFont="1" applyBorder="1">
      <alignment vertical="center"/>
    </xf>
    <xf numFmtId="0" fontId="21" fillId="0" borderId="0" xfId="0" quotePrefix="1" applyFont="1">
      <alignment vertical="center"/>
    </xf>
    <xf numFmtId="0" fontId="99" fillId="0" borderId="0" xfId="2" applyFont="1">
      <alignment vertical="center"/>
    </xf>
    <xf numFmtId="0" fontId="62" fillId="0" borderId="0" xfId="0" applyFont="1">
      <alignment vertical="center"/>
    </xf>
    <xf numFmtId="0" fontId="62" fillId="0" borderId="0" xfId="0" applyFont="1" applyAlignment="1">
      <alignment horizontal="left" vertical="center" wrapText="1"/>
    </xf>
    <xf numFmtId="0" fontId="0" fillId="0" borderId="16" xfId="0" applyBorder="1">
      <alignment vertical="center"/>
    </xf>
    <xf numFmtId="186" fontId="0" fillId="0" borderId="125" xfId="0" applyNumberFormat="1" applyBorder="1">
      <alignment vertical="center"/>
    </xf>
    <xf numFmtId="186" fontId="0" fillId="11" borderId="128" xfId="0" applyNumberFormat="1" applyFill="1" applyBorder="1">
      <alignment vertical="center"/>
    </xf>
    <xf numFmtId="0" fontId="76" fillId="4" borderId="18" xfId="0" applyFont="1" applyFill="1" applyBorder="1" applyAlignment="1">
      <alignment horizontal="right" vertical="center"/>
    </xf>
    <xf numFmtId="0" fontId="77" fillId="4" borderId="0" xfId="0" applyFont="1" applyFill="1" applyAlignment="1">
      <alignment horizontal="right" vertical="center"/>
    </xf>
    <xf numFmtId="0" fontId="76" fillId="4" borderId="21" xfId="0" quotePrefix="1" applyFont="1" applyFill="1" applyBorder="1">
      <alignment vertical="center"/>
    </xf>
    <xf numFmtId="0" fontId="76" fillId="4" borderId="18" xfId="0" quotePrefix="1" applyFont="1" applyFill="1" applyBorder="1">
      <alignment vertical="center"/>
    </xf>
    <xf numFmtId="0" fontId="73" fillId="4" borderId="0" xfId="0" applyFont="1" applyFill="1">
      <alignment vertical="center"/>
    </xf>
    <xf numFmtId="0" fontId="87" fillId="4" borderId="0" xfId="0" applyFont="1" applyFill="1">
      <alignment vertical="center"/>
    </xf>
    <xf numFmtId="0" fontId="87" fillId="4" borderId="23" xfId="0" applyFont="1" applyFill="1" applyBorder="1">
      <alignment vertical="center"/>
    </xf>
    <xf numFmtId="0" fontId="7" fillId="0" borderId="14" xfId="0" quotePrefix="1" applyFont="1" applyBorder="1" applyAlignment="1">
      <alignment horizontal="center" vertical="center"/>
    </xf>
    <xf numFmtId="0" fontId="0" fillId="0" borderId="0" xfId="0" quotePrefix="1">
      <alignment vertical="center"/>
    </xf>
    <xf numFmtId="0" fontId="0" fillId="0" borderId="47" xfId="0" quotePrefix="1" applyBorder="1">
      <alignment vertical="center"/>
    </xf>
    <xf numFmtId="0" fontId="16" fillId="0" borderId="14" xfId="0" applyFont="1" applyBorder="1">
      <alignment vertical="center"/>
    </xf>
    <xf numFmtId="0" fontId="16" fillId="0" borderId="15" xfId="0" applyFont="1" applyBorder="1">
      <alignment vertical="center"/>
    </xf>
    <xf numFmtId="0" fontId="16" fillId="0" borderId="14" xfId="0" applyFont="1" applyBorder="1" applyAlignment="1">
      <alignment horizontal="left" vertical="top"/>
    </xf>
    <xf numFmtId="0" fontId="16" fillId="0" borderId="0" xfId="0" applyFont="1" applyAlignment="1">
      <alignment horizontal="left" vertical="top"/>
    </xf>
    <xf numFmtId="0" fontId="16" fillId="0" borderId="15" xfId="0" applyFont="1" applyBorder="1" applyAlignment="1">
      <alignment horizontal="left" vertical="top"/>
    </xf>
    <xf numFmtId="0" fontId="16" fillId="0" borderId="23" xfId="0" applyFont="1" applyBorder="1" applyAlignment="1">
      <alignment horizontal="left" vertical="top"/>
    </xf>
    <xf numFmtId="0" fontId="16" fillId="0" borderId="21" xfId="0" applyFont="1" applyBorder="1" applyAlignment="1">
      <alignment horizontal="left" vertical="top"/>
    </xf>
    <xf numFmtId="0" fontId="16" fillId="0" borderId="22" xfId="0" applyFont="1" applyBorder="1" applyAlignment="1">
      <alignment horizontal="left" vertical="top"/>
    </xf>
    <xf numFmtId="0" fontId="68" fillId="0" borderId="0" xfId="0" applyFont="1" applyAlignment="1">
      <alignment horizontal="right" vertical="center"/>
    </xf>
    <xf numFmtId="0" fontId="22" fillId="0" borderId="0" xfId="0" applyFont="1" applyAlignment="1">
      <alignment horizontal="left" vertical="center"/>
    </xf>
    <xf numFmtId="0" fontId="31" fillId="0" borderId="0" xfId="2" quotePrefix="1" applyFont="1" applyAlignment="1">
      <alignment horizontal="center" vertical="center"/>
    </xf>
    <xf numFmtId="0" fontId="15" fillId="0" borderId="15" xfId="0" applyFont="1" applyBorder="1" applyAlignment="1">
      <alignment horizontal="left" vertical="top" wrapText="1" shrinkToFit="1"/>
    </xf>
    <xf numFmtId="0" fontId="42" fillId="0" borderId="15" xfId="0" applyFont="1" applyBorder="1" applyAlignment="1">
      <alignment horizontal="left" vertical="top"/>
    </xf>
    <xf numFmtId="0" fontId="0" fillId="0" borderId="0" xfId="0" applyAlignment="1">
      <alignment horizontal="left" vertical="center"/>
    </xf>
    <xf numFmtId="0" fontId="0" fillId="0" borderId="0" xfId="0" applyAlignment="1">
      <alignment horizontal="left" vertical="top"/>
    </xf>
    <xf numFmtId="0" fontId="0" fillId="0" borderId="0" xfId="0" applyAlignment="1">
      <alignment horizontal="left" vertical="top" wrapText="1"/>
    </xf>
    <xf numFmtId="0" fontId="0" fillId="0" borderId="0" xfId="0" quotePrefix="1" applyAlignment="1">
      <alignment horizontal="center" vertical="center"/>
    </xf>
    <xf numFmtId="0" fontId="0" fillId="0" borderId="0" xfId="0" quotePrefix="1" applyAlignment="1">
      <alignment horizontal="right" vertical="center"/>
    </xf>
    <xf numFmtId="0" fontId="0" fillId="0" borderId="0" xfId="0" applyAlignment="1">
      <alignment horizontal="right" vertical="center"/>
    </xf>
    <xf numFmtId="0" fontId="12"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93" fillId="0" borderId="0" xfId="0" applyFont="1" applyAlignment="1">
      <alignment horizontal="right" vertical="center"/>
    </xf>
    <xf numFmtId="0" fontId="7" fillId="0" borderId="0" xfId="0" applyFont="1" applyAlignment="1">
      <alignment horizontal="right" vertical="center"/>
    </xf>
    <xf numFmtId="0" fontId="94" fillId="0" borderId="0" xfId="0" applyFont="1" applyAlignment="1">
      <alignment horizontal="right" vertical="center"/>
    </xf>
    <xf numFmtId="0" fontId="7" fillId="0" borderId="8" xfId="0" applyFont="1" applyBorder="1" applyAlignment="1">
      <alignment horizontal="left" vertical="center"/>
    </xf>
    <xf numFmtId="0" fontId="7" fillId="0" borderId="8" xfId="0" applyFont="1" applyBorder="1" applyAlignment="1">
      <alignment horizontal="center" vertical="center"/>
    </xf>
    <xf numFmtId="0" fontId="10" fillId="0" borderId="0" xfId="0" applyFont="1" applyAlignment="1">
      <alignment horizontal="center" vertical="center"/>
    </xf>
    <xf numFmtId="0" fontId="0" fillId="0" borderId="8" xfId="0" applyBorder="1" applyAlignment="1">
      <alignment horizontal="left"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3"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center"/>
    </xf>
    <xf numFmtId="0" fontId="75" fillId="0" borderId="0" xfId="0" applyFont="1" applyAlignment="1">
      <alignment horizontal="center" vertical="center"/>
    </xf>
    <xf numFmtId="0" fontId="11" fillId="0" borderId="0" xfId="0" applyFont="1" applyAlignment="1">
      <alignment horizontal="center" vertical="center"/>
    </xf>
    <xf numFmtId="0" fontId="87" fillId="0" borderId="0" xfId="0" applyFont="1" applyAlignment="1">
      <alignment horizontal="left" vertical="top"/>
    </xf>
    <xf numFmtId="0" fontId="31" fillId="0" borderId="14" xfId="0" applyFont="1" applyBorder="1" applyAlignment="1">
      <alignment horizontal="left" vertical="top" wrapText="1" shrinkToFit="1"/>
    </xf>
    <xf numFmtId="0" fontId="31" fillId="0" borderId="0" xfId="0" applyFont="1" applyAlignment="1">
      <alignment horizontal="left" vertical="top" wrapText="1" shrinkToFit="1"/>
    </xf>
    <xf numFmtId="0" fontId="31" fillId="0" borderId="15" xfId="0" applyFont="1" applyBorder="1" applyAlignment="1">
      <alignment horizontal="left" vertical="top" wrapText="1" shrinkToFit="1"/>
    </xf>
    <xf numFmtId="0" fontId="15" fillId="2" borderId="17" xfId="0" applyFont="1" applyFill="1" applyBorder="1" applyAlignment="1">
      <alignment horizontal="center" vertical="center" wrapText="1" shrinkToFit="1"/>
    </xf>
    <xf numFmtId="0" fontId="15" fillId="2" borderId="18" xfId="0" applyFont="1" applyFill="1" applyBorder="1" applyAlignment="1">
      <alignment horizontal="center" vertical="center" wrapText="1" shrinkToFit="1"/>
    </xf>
    <xf numFmtId="0" fontId="15" fillId="2" borderId="19" xfId="0" applyFont="1" applyFill="1" applyBorder="1" applyAlignment="1">
      <alignment horizontal="center" vertical="center" wrapText="1" shrinkToFit="1"/>
    </xf>
    <xf numFmtId="0" fontId="15" fillId="2" borderId="23" xfId="0" applyFont="1" applyFill="1" applyBorder="1" applyAlignment="1">
      <alignment horizontal="center" vertical="center" wrapText="1" shrinkToFit="1"/>
    </xf>
    <xf numFmtId="0" fontId="15" fillId="2" borderId="21" xfId="0" applyFont="1" applyFill="1" applyBorder="1" applyAlignment="1">
      <alignment horizontal="center" vertical="center" wrapText="1" shrinkToFit="1"/>
    </xf>
    <xf numFmtId="0" fontId="15" fillId="2" borderId="22" xfId="0" applyFont="1" applyFill="1" applyBorder="1" applyAlignment="1">
      <alignment horizontal="center" vertical="center" wrapText="1" shrinkToFit="1"/>
    </xf>
    <xf numFmtId="0" fontId="15" fillId="0" borderId="17" xfId="0" applyFont="1" applyBorder="1" applyAlignment="1">
      <alignment horizontal="center" vertical="center" wrapText="1" shrinkToFit="1"/>
    </xf>
    <xf numFmtId="0" fontId="15" fillId="0" borderId="18" xfId="0" applyFont="1" applyBorder="1" applyAlignment="1">
      <alignment horizontal="center" vertical="center" wrapText="1" shrinkToFit="1"/>
    </xf>
    <xf numFmtId="0" fontId="15" fillId="0" borderId="19" xfId="0" applyFont="1" applyBorder="1" applyAlignment="1">
      <alignment horizontal="center" vertical="center" wrapText="1" shrinkToFit="1"/>
    </xf>
    <xf numFmtId="0" fontId="15" fillId="0" borderId="23" xfId="0" applyFont="1" applyBorder="1" applyAlignment="1">
      <alignment horizontal="center" vertical="center" wrapText="1" shrinkToFit="1"/>
    </xf>
    <xf numFmtId="0" fontId="15" fillId="0" borderId="21" xfId="0" applyFont="1" applyBorder="1" applyAlignment="1">
      <alignment horizontal="center" vertical="center" wrapText="1" shrinkToFit="1"/>
    </xf>
    <xf numFmtId="0" fontId="15" fillId="0" borderId="22" xfId="0" applyFont="1" applyBorder="1" applyAlignment="1">
      <alignment horizontal="center" vertical="center" wrapText="1" shrinkToFit="1"/>
    </xf>
    <xf numFmtId="0" fontId="17" fillId="0" borderId="17" xfId="0" applyFont="1" applyBorder="1" applyAlignment="1">
      <alignment horizontal="left" vertical="top" wrapText="1" shrinkToFit="1"/>
    </xf>
    <xf numFmtId="0" fontId="17" fillId="0" borderId="18" xfId="0" applyFont="1" applyBorder="1" applyAlignment="1">
      <alignment horizontal="left" vertical="top" wrapText="1" shrinkToFit="1"/>
    </xf>
    <xf numFmtId="0" fontId="17" fillId="0" borderId="19" xfId="0" applyFont="1" applyBorder="1" applyAlignment="1">
      <alignment horizontal="left" vertical="top" wrapText="1" shrinkToFit="1"/>
    </xf>
    <xf numFmtId="0" fontId="17" fillId="0" borderId="23"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7" fillId="0" borderId="22" xfId="0" applyFont="1" applyBorder="1" applyAlignment="1">
      <alignment horizontal="left" vertical="top" wrapText="1" shrinkToFit="1"/>
    </xf>
    <xf numFmtId="0" fontId="15" fillId="0" borderId="14" xfId="0" quotePrefix="1" applyFont="1" applyBorder="1" applyAlignment="1">
      <alignment horizontal="center" vertical="center"/>
    </xf>
    <xf numFmtId="0" fontId="15" fillId="0" borderId="0" xfId="0" quotePrefix="1" applyFont="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0" fontId="15" fillId="0" borderId="14" xfId="0" applyFont="1" applyBorder="1" applyAlignment="1">
      <alignment horizontal="right" vertical="center"/>
    </xf>
    <xf numFmtId="0" fontId="15" fillId="0" borderId="0" xfId="0" applyFont="1" applyAlignment="1">
      <alignment horizontal="right" vertical="center"/>
    </xf>
    <xf numFmtId="0" fontId="15" fillId="0" borderId="0" xfId="0" applyFont="1" applyAlignment="1">
      <alignment horizontal="left" vertical="center" wrapText="1" shrinkToFit="1"/>
    </xf>
    <xf numFmtId="0" fontId="21" fillId="2" borderId="14" xfId="0" quotePrefix="1" applyFont="1" applyFill="1" applyBorder="1" applyAlignment="1">
      <alignment horizontal="center" vertical="center"/>
    </xf>
    <xf numFmtId="0" fontId="21" fillId="2" borderId="0" xfId="0" quotePrefix="1" applyFont="1" applyFill="1" applyAlignment="1">
      <alignment horizontal="center" vertical="center"/>
    </xf>
    <xf numFmtId="0" fontId="15" fillId="0" borderId="23" xfId="0" applyFont="1" applyBorder="1" applyAlignment="1">
      <alignment horizontal="left" vertical="center"/>
    </xf>
    <xf numFmtId="0" fontId="15" fillId="0" borderId="21" xfId="0" applyFont="1" applyBorder="1" applyAlignment="1">
      <alignment horizontal="lef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7" fillId="0" borderId="14"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15" xfId="0" applyFont="1" applyBorder="1" applyAlignment="1">
      <alignment horizontal="left" vertical="top" wrapText="1" shrinkToFit="1"/>
    </xf>
    <xf numFmtId="0" fontId="17" fillId="0" borderId="21" xfId="0" applyFont="1" applyBorder="1" applyAlignment="1">
      <alignment horizontal="left" vertical="center" shrinkToFit="1"/>
    </xf>
    <xf numFmtId="0" fontId="17" fillId="0" borderId="22" xfId="0" applyFont="1" applyBorder="1" applyAlignment="1">
      <alignment horizontal="left" vertical="center" shrinkToFit="1"/>
    </xf>
    <xf numFmtId="0" fontId="72" fillId="0" borderId="14" xfId="0" applyFont="1" applyBorder="1" applyAlignment="1">
      <alignment horizontal="left" vertical="top" wrapText="1" shrinkToFit="1"/>
    </xf>
    <xf numFmtId="0" fontId="72" fillId="0" borderId="0" xfId="0" applyFont="1" applyAlignment="1">
      <alignment horizontal="left" vertical="top" wrapText="1" shrinkToFit="1"/>
    </xf>
    <xf numFmtId="0" fontId="72" fillId="0" borderId="15" xfId="0" applyFont="1" applyBorder="1" applyAlignment="1">
      <alignment horizontal="left" vertical="top" wrapText="1" shrinkToFit="1"/>
    </xf>
    <xf numFmtId="0" fontId="16" fillId="0" borderId="21" xfId="0" applyFont="1" applyBorder="1" applyAlignment="1">
      <alignment horizontal="left" vertical="center" shrinkToFit="1"/>
    </xf>
    <xf numFmtId="0" fontId="15" fillId="0" borderId="0" xfId="0" applyFont="1" applyAlignment="1">
      <alignment horizontal="left" vertical="center" shrinkToFit="1"/>
    </xf>
    <xf numFmtId="0" fontId="15" fillId="0" borderId="15" xfId="0" applyFont="1" applyBorder="1" applyAlignment="1">
      <alignment horizontal="left" vertical="center" shrinkToFit="1"/>
    </xf>
    <xf numFmtId="0" fontId="15" fillId="0" borderId="17" xfId="0" applyFont="1" applyBorder="1" applyAlignment="1">
      <alignment horizontal="left" vertical="top" wrapText="1" shrinkToFit="1"/>
    </xf>
    <xf numFmtId="0" fontId="15" fillId="0" borderId="18" xfId="0" applyFont="1" applyBorder="1" applyAlignment="1">
      <alignment horizontal="left" vertical="top" wrapText="1" shrinkToFit="1"/>
    </xf>
    <xf numFmtId="0" fontId="15" fillId="0" borderId="19" xfId="0" applyFont="1" applyBorder="1" applyAlignment="1">
      <alignment horizontal="left" vertical="top" wrapText="1" shrinkToFit="1"/>
    </xf>
    <xf numFmtId="0" fontId="15" fillId="0" borderId="14" xfId="0" applyFont="1" applyBorder="1" applyAlignment="1">
      <alignment horizontal="left" vertical="top" wrapText="1" shrinkToFit="1"/>
    </xf>
    <xf numFmtId="0" fontId="15" fillId="0" borderId="0" xfId="0" applyFont="1" applyAlignment="1">
      <alignment horizontal="left" vertical="top" wrapText="1" shrinkToFit="1"/>
    </xf>
    <xf numFmtId="0" fontId="15" fillId="0" borderId="15" xfId="0" applyFont="1" applyBorder="1" applyAlignment="1">
      <alignment horizontal="left" vertical="top" wrapText="1" shrinkToFit="1"/>
    </xf>
    <xf numFmtId="0" fontId="15" fillId="0" borderId="23" xfId="0" applyFont="1" applyBorder="1" applyAlignment="1">
      <alignment horizontal="left" vertical="top" wrapText="1" shrinkToFit="1"/>
    </xf>
    <xf numFmtId="0" fontId="15" fillId="0" borderId="21" xfId="0" applyFont="1" applyBorder="1" applyAlignment="1">
      <alignment horizontal="left" vertical="top" wrapText="1" shrinkToFit="1"/>
    </xf>
    <xf numFmtId="0" fontId="15" fillId="0" borderId="22" xfId="0" applyFont="1" applyBorder="1" applyAlignment="1">
      <alignment horizontal="left" vertical="top" wrapText="1" shrinkToFit="1"/>
    </xf>
    <xf numFmtId="0" fontId="15" fillId="0" borderId="0" xfId="0" applyFont="1" applyAlignment="1">
      <alignment horizontal="center" vertical="top" wrapText="1" shrinkToFit="1"/>
    </xf>
    <xf numFmtId="0" fontId="21" fillId="0" borderId="23" xfId="0" applyFont="1" applyBorder="1" applyAlignment="1">
      <alignment horizontal="left" vertical="center"/>
    </xf>
    <xf numFmtId="0" fontId="21" fillId="0" borderId="21" xfId="0" applyFont="1" applyBorder="1" applyAlignment="1">
      <alignment horizontal="left" vertical="center"/>
    </xf>
    <xf numFmtId="0" fontId="98" fillId="0" borderId="21" xfId="0" applyFont="1" applyBorder="1" applyAlignment="1">
      <alignment horizontal="center" vertical="center" shrinkToFit="1"/>
    </xf>
    <xf numFmtId="0" fontId="30" fillId="0" borderId="21" xfId="0" applyFont="1" applyBorder="1" applyAlignment="1">
      <alignment horizontal="left" vertical="center" shrinkToFit="1"/>
    </xf>
    <xf numFmtId="0" fontId="30" fillId="0" borderId="22" xfId="0" applyFont="1" applyBorder="1" applyAlignment="1">
      <alignment horizontal="left" vertical="center" shrinkToFit="1"/>
    </xf>
    <xf numFmtId="0" fontId="30" fillId="0" borderId="18" xfId="0" applyFont="1" applyBorder="1" applyAlignment="1">
      <alignment horizontal="left" vertical="center" wrapText="1" shrinkToFit="1"/>
    </xf>
    <xf numFmtId="0" fontId="30" fillId="0" borderId="19" xfId="0" applyFont="1" applyBorder="1" applyAlignment="1">
      <alignment horizontal="left" vertical="center" wrapText="1" shrinkToFit="1"/>
    </xf>
    <xf numFmtId="0" fontId="30" fillId="0" borderId="0" xfId="0" applyFont="1" applyAlignment="1">
      <alignment horizontal="left" vertical="center" wrapText="1" shrinkToFit="1"/>
    </xf>
    <xf numFmtId="0" fontId="30" fillId="0" borderId="15" xfId="0" applyFont="1" applyBorder="1" applyAlignment="1">
      <alignment horizontal="left" vertical="center" wrapText="1" shrinkToFit="1"/>
    </xf>
    <xf numFmtId="0" fontId="30" fillId="0" borderId="0" xfId="0" applyFont="1" applyAlignment="1">
      <alignment horizontal="left" vertical="center" shrinkToFit="1"/>
    </xf>
    <xf numFmtId="0" fontId="30" fillId="0" borderId="15" xfId="0" applyFont="1" applyBorder="1" applyAlignment="1">
      <alignment horizontal="left" vertical="center" shrinkToFi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7" fillId="0" borderId="25" xfId="0" applyFont="1" applyBorder="1" applyAlignment="1" applyProtection="1">
      <alignment horizontal="center" vertical="center" shrinkToFit="1"/>
      <protection locked="0"/>
    </xf>
    <xf numFmtId="0" fontId="17" fillId="0" borderId="1" xfId="0" applyFont="1" applyBorder="1" applyAlignment="1" applyProtection="1">
      <alignment horizontal="center" vertical="center" shrinkToFit="1"/>
      <protection locked="0"/>
    </xf>
    <xf numFmtId="0" fontId="17" fillId="0" borderId="26" xfId="0" applyFont="1" applyBorder="1" applyAlignment="1" applyProtection="1">
      <alignment horizontal="center" vertical="center" shrinkToFit="1"/>
      <protection locked="0"/>
    </xf>
    <xf numFmtId="0" fontId="15" fillId="0" borderId="0" xfId="0" applyFont="1" applyAlignment="1">
      <alignment horizontal="left" vertical="top" shrinkToFit="1"/>
    </xf>
    <xf numFmtId="0" fontId="15" fillId="0" borderId="15" xfId="0" applyFont="1" applyBorder="1" applyAlignment="1">
      <alignment horizontal="left" vertical="top" shrinkToFit="1"/>
    </xf>
    <xf numFmtId="0" fontId="21" fillId="0" borderId="180" xfId="0" applyFont="1" applyBorder="1" applyAlignment="1">
      <alignment horizontal="left" vertical="top" wrapText="1" shrinkToFit="1"/>
    </xf>
    <xf numFmtId="0" fontId="21" fillId="0" borderId="186" xfId="0" applyFont="1" applyBorder="1" applyAlignment="1">
      <alignment horizontal="left" vertical="top" wrapText="1" shrinkToFit="1"/>
    </xf>
    <xf numFmtId="0" fontId="21" fillId="0" borderId="181" xfId="0" applyFont="1" applyBorder="1" applyAlignment="1">
      <alignment horizontal="left" vertical="top" wrapText="1" shrinkToFit="1"/>
    </xf>
    <xf numFmtId="0" fontId="21" fillId="0" borderId="187" xfId="0" applyFont="1" applyBorder="1" applyAlignment="1">
      <alignment horizontal="left" vertical="top" wrapText="1" shrinkToFit="1"/>
    </xf>
    <xf numFmtId="0" fontId="21" fillId="0" borderId="0" xfId="0" applyFont="1" applyAlignment="1">
      <alignment horizontal="left" vertical="top" wrapText="1" shrinkToFit="1"/>
    </xf>
    <xf numFmtId="0" fontId="21" fillId="0" borderId="188" xfId="0" applyFont="1" applyBorder="1" applyAlignment="1">
      <alignment horizontal="left" vertical="top" wrapText="1" shrinkToFit="1"/>
    </xf>
    <xf numFmtId="0" fontId="21" fillId="0" borderId="182" xfId="0" applyFont="1" applyBorder="1" applyAlignment="1">
      <alignment horizontal="left" vertical="top" wrapText="1" shrinkToFit="1"/>
    </xf>
    <xf numFmtId="0" fontId="21" fillId="0" borderId="189" xfId="0" applyFont="1" applyBorder="1" applyAlignment="1">
      <alignment horizontal="left" vertical="top" wrapText="1" shrinkToFit="1"/>
    </xf>
    <xf numFmtId="0" fontId="21" fillId="0" borderId="183" xfId="0" applyFont="1" applyBorder="1" applyAlignment="1">
      <alignment horizontal="left" vertical="top" wrapText="1" shrinkToFit="1"/>
    </xf>
    <xf numFmtId="0" fontId="15" fillId="0" borderId="21" xfId="0" applyFont="1" applyBorder="1" applyAlignment="1">
      <alignment horizontal="right" vertical="top" wrapText="1" shrinkToFit="1"/>
    </xf>
    <xf numFmtId="0" fontId="16" fillId="0" borderId="14" xfId="0" applyFont="1" applyBorder="1" applyAlignment="1">
      <alignment horizontal="left" vertical="center" wrapText="1"/>
    </xf>
    <xf numFmtId="0" fontId="16" fillId="0" borderId="0" xfId="0" applyFont="1" applyAlignment="1">
      <alignment horizontal="left" vertical="center" wrapText="1"/>
    </xf>
    <xf numFmtId="0" fontId="16" fillId="0" borderId="15" xfId="0" applyFont="1" applyBorder="1" applyAlignment="1">
      <alignment horizontal="left" vertical="center" wrapText="1"/>
    </xf>
    <xf numFmtId="0" fontId="16" fillId="0" borderId="14" xfId="0" applyFont="1" applyBorder="1" applyAlignment="1">
      <alignment horizontal="left" vertical="top" wrapText="1"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15" fillId="0" borderId="0" xfId="0" applyFont="1" applyAlignment="1">
      <alignment horizontal="center" vertical="center"/>
    </xf>
    <xf numFmtId="0" fontId="15" fillId="0" borderId="15" xfId="0" applyFont="1" applyBorder="1" applyAlignment="1">
      <alignment horizontal="center" vertical="center"/>
    </xf>
    <xf numFmtId="0" fontId="15" fillId="0" borderId="94" xfId="0" applyFont="1" applyBorder="1" applyAlignment="1">
      <alignment horizontal="center" vertical="center"/>
    </xf>
    <xf numFmtId="0" fontId="15" fillId="0" borderId="95" xfId="0" applyFont="1" applyBorder="1" applyAlignment="1">
      <alignment horizontal="center" vertical="center"/>
    </xf>
    <xf numFmtId="0" fontId="15" fillId="0" borderId="96" xfId="0" applyFont="1" applyBorder="1" applyAlignment="1">
      <alignment horizontal="center" vertical="center"/>
    </xf>
    <xf numFmtId="0" fontId="15" fillId="3" borderId="0" xfId="0" applyFont="1" applyFill="1" applyAlignment="1">
      <alignment horizontal="left" vertical="top" wrapText="1" shrinkToFit="1"/>
    </xf>
    <xf numFmtId="0" fontId="0" fillId="0" borderId="0" xfId="0" applyAlignment="1">
      <alignment vertical="center" wrapText="1"/>
    </xf>
    <xf numFmtId="0" fontId="22" fillId="0" borderId="0" xfId="0" applyFont="1" applyAlignment="1">
      <alignment horizontal="center" vertical="center" wrapText="1"/>
    </xf>
    <xf numFmtId="180" fontId="15" fillId="0" borderId="65" xfId="0" applyNumberFormat="1" applyFont="1" applyBorder="1" applyAlignment="1">
      <alignment horizontal="right" vertical="center"/>
    </xf>
    <xf numFmtId="180" fontId="15" fillId="0" borderId="66" xfId="0" applyNumberFormat="1" applyFont="1" applyBorder="1" applyAlignment="1">
      <alignment horizontal="right" vertical="center"/>
    </xf>
    <xf numFmtId="0" fontId="15" fillId="0" borderId="65" xfId="0" applyFont="1" applyBorder="1" applyAlignment="1">
      <alignment horizontal="left" vertical="center" shrinkToFit="1"/>
    </xf>
    <xf numFmtId="0" fontId="15" fillId="0" borderId="66" xfId="0" applyFont="1" applyBorder="1" applyAlignment="1">
      <alignment horizontal="left" vertical="center" shrinkToFit="1"/>
    </xf>
    <xf numFmtId="0" fontId="15" fillId="0" borderId="67" xfId="0" applyFont="1" applyBorder="1" applyAlignment="1">
      <alignment horizontal="left" vertical="center" shrinkToFit="1"/>
    </xf>
    <xf numFmtId="0" fontId="30" fillId="0" borderId="65" xfId="0" applyFont="1" applyBorder="1" applyAlignment="1">
      <alignment horizontal="left" vertical="top" wrapText="1" shrinkToFit="1"/>
    </xf>
    <xf numFmtId="0" fontId="30" fillId="0" borderId="66" xfId="0" applyFont="1" applyBorder="1" applyAlignment="1">
      <alignment horizontal="left" vertical="top" wrapText="1" shrinkToFit="1"/>
    </xf>
    <xf numFmtId="0" fontId="30" fillId="0" borderId="67" xfId="0" applyFont="1" applyBorder="1" applyAlignment="1">
      <alignment horizontal="left" vertical="top" wrapText="1" shrinkToFit="1"/>
    </xf>
    <xf numFmtId="0" fontId="30" fillId="0" borderId="68" xfId="0" applyFont="1" applyBorder="1" applyAlignment="1">
      <alignment horizontal="left" vertical="top" wrapText="1" shrinkToFit="1"/>
    </xf>
    <xf numFmtId="0" fontId="30" fillId="0" borderId="54" xfId="0" applyFont="1" applyBorder="1" applyAlignment="1">
      <alignment horizontal="left" vertical="top" wrapText="1" shrinkToFit="1"/>
    </xf>
    <xf numFmtId="0" fontId="30" fillId="0" borderId="69" xfId="0" applyFont="1" applyBorder="1" applyAlignment="1">
      <alignment horizontal="left" vertical="top" wrapText="1" shrinkToFit="1"/>
    </xf>
    <xf numFmtId="0" fontId="21" fillId="0" borderId="11" xfId="0" applyFont="1" applyBorder="1" applyAlignment="1">
      <alignment horizontal="left" vertical="center" shrinkToFit="1"/>
    </xf>
    <xf numFmtId="0" fontId="21" fillId="0" borderId="12" xfId="0" applyFont="1" applyBorder="1" applyAlignment="1">
      <alignment horizontal="left" vertical="center" shrinkToFit="1"/>
    </xf>
    <xf numFmtId="0" fontId="15" fillId="0" borderId="11" xfId="0" applyFont="1" applyBorder="1" applyAlignment="1">
      <alignment horizontal="left" vertical="center" shrinkToFit="1"/>
    </xf>
    <xf numFmtId="0" fontId="15" fillId="0" borderId="12" xfId="0" applyFont="1" applyBorder="1" applyAlignment="1">
      <alignment horizontal="left" vertical="center" shrinkToFit="1"/>
    </xf>
    <xf numFmtId="0" fontId="15" fillId="0" borderId="13" xfId="0" applyFont="1" applyBorder="1" applyAlignment="1">
      <alignment horizontal="left" vertical="center" shrinkToFit="1"/>
    </xf>
    <xf numFmtId="0" fontId="25" fillId="0" borderId="11" xfId="0" applyFont="1" applyBorder="1" applyAlignment="1">
      <alignment horizontal="center" vertical="center" shrinkToFit="1"/>
    </xf>
    <xf numFmtId="0" fontId="25" fillId="0" borderId="12" xfId="0" applyFont="1" applyBorder="1" applyAlignment="1">
      <alignment horizontal="center" vertical="center" shrinkToFit="1"/>
    </xf>
    <xf numFmtId="0" fontId="25" fillId="0" borderId="108" xfId="0" applyFont="1" applyBorder="1" applyAlignment="1">
      <alignment horizontal="center" vertical="center" shrinkToFit="1"/>
    </xf>
    <xf numFmtId="0" fontId="15" fillId="0" borderId="109" xfId="0" applyFont="1" applyBorder="1" applyAlignment="1">
      <alignment horizontal="center" vertical="center"/>
    </xf>
    <xf numFmtId="180" fontId="15" fillId="0" borderId="12" xfId="0" applyNumberFormat="1" applyFont="1" applyBorder="1" applyAlignment="1">
      <alignment horizontal="center" vertical="center" shrinkToFit="1"/>
    </xf>
    <xf numFmtId="0" fontId="21" fillId="0" borderId="0" xfId="0" applyFont="1" applyAlignment="1">
      <alignment horizontal="left" vertical="top" wrapText="1"/>
    </xf>
    <xf numFmtId="0" fontId="15" fillId="0" borderId="17" xfId="0" applyFont="1" applyBorder="1" applyAlignment="1">
      <alignment horizontal="left" vertical="center" wrapText="1" shrinkToFit="1"/>
    </xf>
    <xf numFmtId="0" fontId="15" fillId="0" borderId="18" xfId="0" applyFont="1" applyBorder="1" applyAlignment="1">
      <alignment horizontal="left" vertical="center" wrapText="1" shrinkToFit="1"/>
    </xf>
    <xf numFmtId="0" fontId="15" fillId="0" borderId="19" xfId="0" applyFont="1" applyBorder="1" applyAlignment="1">
      <alignment horizontal="left" vertical="center" wrapText="1" shrinkToFit="1"/>
    </xf>
    <xf numFmtId="0" fontId="15" fillId="0" borderId="23" xfId="0" applyFont="1" applyBorder="1" applyAlignment="1">
      <alignment horizontal="left" vertical="center" wrapText="1" shrinkToFit="1"/>
    </xf>
    <xf numFmtId="0" fontId="15" fillId="0" borderId="21" xfId="0" applyFont="1" applyBorder="1" applyAlignment="1">
      <alignment horizontal="left" vertical="center" wrapText="1" shrinkToFit="1"/>
    </xf>
    <xf numFmtId="0" fontId="15" fillId="0" borderId="22" xfId="0" applyFont="1" applyBorder="1" applyAlignment="1">
      <alignment horizontal="left" vertical="center" wrapText="1" shrinkToFit="1"/>
    </xf>
    <xf numFmtId="0" fontId="68" fillId="0" borderId="14" xfId="0" applyFont="1" applyBorder="1" applyAlignment="1">
      <alignment horizontal="left" vertical="top" wrapText="1" shrinkToFit="1"/>
    </xf>
    <xf numFmtId="0" fontId="68" fillId="0" borderId="0" xfId="0" applyFont="1" applyAlignment="1">
      <alignment horizontal="left" vertical="top" wrapText="1" shrinkToFit="1"/>
    </xf>
    <xf numFmtId="0" fontId="68" fillId="0" borderId="15" xfId="0" applyFont="1" applyBorder="1" applyAlignment="1">
      <alignment horizontal="left" vertical="top" wrapText="1" shrinkToFit="1"/>
    </xf>
    <xf numFmtId="0" fontId="37" fillId="0" borderId="16" xfId="0" applyFont="1" applyBorder="1" applyAlignment="1">
      <alignment horizontal="left" vertical="top" wrapText="1" shrinkToFit="1"/>
    </xf>
    <xf numFmtId="0" fontId="15" fillId="0" borderId="0" xfId="0" applyFont="1" applyAlignment="1">
      <alignment horizontal="left" vertical="center"/>
    </xf>
    <xf numFmtId="0" fontId="15" fillId="0" borderId="15" xfId="0" applyFont="1" applyBorder="1" applyAlignment="1">
      <alignment horizontal="left" vertical="center"/>
    </xf>
    <xf numFmtId="0" fontId="15" fillId="0" borderId="17" xfId="0" applyFont="1" applyBorder="1" applyAlignment="1">
      <alignment horizontal="left" vertical="top" wrapText="1"/>
    </xf>
    <xf numFmtId="0" fontId="15" fillId="0" borderId="18" xfId="0" applyFont="1" applyBorder="1" applyAlignment="1">
      <alignment horizontal="left" vertical="top" wrapText="1"/>
    </xf>
    <xf numFmtId="0" fontId="15" fillId="0" borderId="19" xfId="0" applyFont="1" applyBorder="1" applyAlignment="1">
      <alignment horizontal="left" vertical="top" wrapText="1"/>
    </xf>
    <xf numFmtId="0" fontId="15" fillId="0" borderId="14" xfId="0" applyFont="1" applyBorder="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top" wrapText="1"/>
    </xf>
    <xf numFmtId="0" fontId="15" fillId="0" borderId="23"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25" fillId="0" borderId="25" xfId="0" applyFont="1" applyBorder="1" applyAlignment="1">
      <alignment horizontal="center" vertical="center"/>
    </xf>
    <xf numFmtId="0" fontId="25" fillId="0" borderId="1" xfId="0" applyFont="1" applyBorder="1" applyAlignment="1">
      <alignment horizontal="center" vertical="center"/>
    </xf>
    <xf numFmtId="0" fontId="25" fillId="0" borderId="26" xfId="0" applyFont="1" applyBorder="1" applyAlignment="1">
      <alignment horizontal="center" vertical="center"/>
    </xf>
    <xf numFmtId="0" fontId="31" fillId="0" borderId="0" xfId="0" applyFont="1" applyAlignment="1">
      <alignment horizontal="left" vertical="center" shrinkToFit="1"/>
    </xf>
    <xf numFmtId="0" fontId="22" fillId="0" borderId="11" xfId="0" applyFont="1" applyBorder="1" applyAlignment="1">
      <alignment horizontal="center" vertical="center" shrinkToFit="1"/>
    </xf>
    <xf numFmtId="0" fontId="22" fillId="0" borderId="12" xfId="0" applyFont="1" applyBorder="1" applyAlignment="1">
      <alignment horizontal="center" vertical="center" shrinkToFit="1"/>
    </xf>
    <xf numFmtId="0" fontId="22" fillId="0" borderId="13" xfId="0" applyFont="1" applyBorder="1" applyAlignment="1">
      <alignment horizontal="center" vertical="center" shrinkToFit="1"/>
    </xf>
    <xf numFmtId="0" fontId="47" fillId="0" borderId="11" xfId="0" applyFont="1" applyBorder="1" applyAlignment="1">
      <alignment horizontal="left" vertical="center"/>
    </xf>
    <xf numFmtId="0" fontId="47" fillId="0" borderId="12" xfId="0" applyFont="1" applyBorder="1" applyAlignment="1">
      <alignment horizontal="left" vertical="center"/>
    </xf>
    <xf numFmtId="0" fontId="47" fillId="0" borderId="13" xfId="0" applyFont="1" applyBorder="1" applyAlignment="1">
      <alignment horizontal="left"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93" xfId="0" applyFont="1" applyBorder="1" applyAlignment="1">
      <alignment horizontal="center" vertical="center"/>
    </xf>
    <xf numFmtId="0" fontId="15" fillId="0" borderId="15" xfId="0" applyFont="1" applyBorder="1" applyAlignment="1">
      <alignment horizontal="center" vertical="top" wrapText="1" shrinkToFit="1"/>
    </xf>
    <xf numFmtId="0" fontId="22" fillId="0" borderId="12" xfId="0" applyFont="1" applyBorder="1" applyAlignment="1">
      <alignment horizontal="left" vertical="center"/>
    </xf>
    <xf numFmtId="0" fontId="22" fillId="0" borderId="13" xfId="0" applyFont="1" applyBorder="1" applyAlignment="1">
      <alignment horizontal="left" vertical="center"/>
    </xf>
    <xf numFmtId="0" fontId="68" fillId="0" borderId="14" xfId="0" applyFont="1" applyBorder="1" applyAlignment="1">
      <alignment horizontal="left" vertical="top" wrapText="1"/>
    </xf>
    <xf numFmtId="0" fontId="68" fillId="0" borderId="0" xfId="0" applyFont="1" applyAlignment="1">
      <alignment horizontal="left" vertical="top" wrapText="1"/>
    </xf>
    <xf numFmtId="0" fontId="68" fillId="0" borderId="15" xfId="0" applyFont="1" applyBorder="1" applyAlignment="1">
      <alignment horizontal="left" vertical="top" wrapText="1"/>
    </xf>
    <xf numFmtId="0" fontId="22" fillId="0" borderId="14" xfId="0" quotePrefix="1" applyFont="1" applyBorder="1" applyAlignment="1">
      <alignment horizontal="center" vertical="center"/>
    </xf>
    <xf numFmtId="0" fontId="22" fillId="0" borderId="0" xfId="0" quotePrefix="1" applyFont="1" applyAlignment="1">
      <alignment horizontal="center" vertical="center"/>
    </xf>
    <xf numFmtId="0" fontId="16" fillId="0" borderId="23"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shrinkToFit="1"/>
    </xf>
    <xf numFmtId="0" fontId="16" fillId="0" borderId="21" xfId="0" applyFont="1" applyBorder="1" applyAlignment="1">
      <alignment horizontal="left" vertical="top" wrapText="1" shrinkToFit="1"/>
    </xf>
    <xf numFmtId="0" fontId="16" fillId="0" borderId="22" xfId="0" applyFont="1" applyBorder="1" applyAlignment="1">
      <alignment horizontal="left" vertical="top" wrapText="1" shrinkToFit="1"/>
    </xf>
    <xf numFmtId="0" fontId="21" fillId="0" borderId="180" xfId="0" applyFont="1" applyBorder="1" applyAlignment="1">
      <alignment horizontal="left" vertical="top" wrapText="1"/>
    </xf>
    <xf numFmtId="0" fontId="21" fillId="0" borderId="186" xfId="0" applyFont="1" applyBorder="1" applyAlignment="1">
      <alignment horizontal="left" vertical="top" wrapText="1"/>
    </xf>
    <xf numFmtId="0" fontId="21" fillId="0" borderId="181" xfId="0" applyFont="1" applyBorder="1" applyAlignment="1">
      <alignment horizontal="left" vertical="top" wrapText="1"/>
    </xf>
    <xf numFmtId="0" fontId="21" fillId="0" borderId="187" xfId="0" applyFont="1" applyBorder="1" applyAlignment="1">
      <alignment horizontal="left" vertical="top" wrapText="1"/>
    </xf>
    <xf numFmtId="0" fontId="21" fillId="0" borderId="188" xfId="0" applyFont="1" applyBorder="1" applyAlignment="1">
      <alignment horizontal="left" vertical="top" wrapText="1"/>
    </xf>
    <xf numFmtId="0" fontId="21" fillId="0" borderId="182" xfId="0" applyFont="1" applyBorder="1" applyAlignment="1">
      <alignment horizontal="left" vertical="top" wrapText="1"/>
    </xf>
    <xf numFmtId="0" fontId="21" fillId="0" borderId="189" xfId="0" applyFont="1" applyBorder="1" applyAlignment="1">
      <alignment horizontal="left" vertical="top" wrapText="1"/>
    </xf>
    <xf numFmtId="0" fontId="21" fillId="0" borderId="183" xfId="0" applyFont="1" applyBorder="1" applyAlignment="1">
      <alignment horizontal="left" vertical="top" wrapText="1"/>
    </xf>
    <xf numFmtId="0" fontId="48" fillId="0" borderId="0" xfId="0" applyFont="1" applyAlignment="1">
      <alignment horizontal="left" vertical="center"/>
    </xf>
    <xf numFmtId="0" fontId="48" fillId="0" borderId="52" xfId="0" applyFont="1" applyBorder="1" applyAlignment="1">
      <alignment horizontal="left" vertical="center" shrinkToFit="1"/>
    </xf>
    <xf numFmtId="0" fontId="48" fillId="0" borderId="0" xfId="0" applyFont="1" applyAlignment="1">
      <alignment horizontal="left" vertical="center" shrinkToFit="1"/>
    </xf>
    <xf numFmtId="0" fontId="48" fillId="0" borderId="60" xfId="0" applyFont="1" applyBorder="1" applyAlignment="1">
      <alignment horizontal="left" vertical="center" shrinkToFit="1"/>
    </xf>
    <xf numFmtId="0" fontId="22" fillId="0" borderId="23" xfId="0" applyFont="1" applyBorder="1" applyAlignment="1">
      <alignment horizontal="left" vertical="center"/>
    </xf>
    <xf numFmtId="0" fontId="22" fillId="0" borderId="21" xfId="0" applyFont="1" applyBorder="1" applyAlignment="1">
      <alignment horizontal="left" vertical="center"/>
    </xf>
    <xf numFmtId="0" fontId="21" fillId="0" borderId="184" xfId="0" applyFont="1" applyBorder="1" applyAlignment="1">
      <alignment horizontal="left" vertical="top" wrapText="1"/>
    </xf>
    <xf numFmtId="0" fontId="21" fillId="0" borderId="190" xfId="0" applyFont="1" applyBorder="1" applyAlignment="1">
      <alignment horizontal="left" vertical="top" wrapText="1"/>
    </xf>
    <xf numFmtId="0" fontId="21" fillId="0" borderId="185" xfId="0" applyFont="1" applyBorder="1" applyAlignment="1">
      <alignment horizontal="left" vertical="top" wrapText="1"/>
    </xf>
    <xf numFmtId="0" fontId="15" fillId="0" borderId="18" xfId="0" applyFont="1" applyBorder="1" applyAlignment="1">
      <alignment horizontal="left" vertical="top" shrinkToFit="1"/>
    </xf>
    <xf numFmtId="0" fontId="15" fillId="0" borderId="19" xfId="0" applyFont="1" applyBorder="1" applyAlignment="1">
      <alignment horizontal="left" vertical="top" shrinkToFit="1"/>
    </xf>
    <xf numFmtId="0" fontId="47" fillId="0" borderId="21" xfId="0" applyFont="1" applyBorder="1" applyAlignment="1">
      <alignment horizontal="center" vertical="center" shrinkToFit="1"/>
    </xf>
    <xf numFmtId="0" fontId="30" fillId="0" borderId="21" xfId="0" applyFont="1" applyBorder="1" applyAlignment="1">
      <alignment horizontal="left" vertical="center" wrapText="1" shrinkToFit="1"/>
    </xf>
    <xf numFmtId="0" fontId="30" fillId="0" borderId="22" xfId="0" applyFont="1" applyBorder="1" applyAlignment="1">
      <alignment horizontal="left" vertical="center" wrapText="1" shrinkToFit="1"/>
    </xf>
    <xf numFmtId="0" fontId="15" fillId="0" borderId="14" xfId="0" applyFont="1" applyBorder="1" applyAlignment="1">
      <alignment horizontal="left" vertical="center" wrapText="1" shrinkToFit="1"/>
    </xf>
    <xf numFmtId="0" fontId="15" fillId="0" borderId="15" xfId="0" applyFont="1" applyBorder="1" applyAlignment="1">
      <alignment horizontal="left" vertical="center" wrapText="1" shrinkToFit="1"/>
    </xf>
    <xf numFmtId="0" fontId="30" fillId="0" borderId="14" xfId="0" applyFont="1" applyBorder="1" applyAlignment="1">
      <alignment horizontal="left" vertical="top" wrapText="1" shrinkToFit="1"/>
    </xf>
    <xf numFmtId="0" fontId="30" fillId="0" borderId="0" xfId="0" applyFont="1" applyAlignment="1">
      <alignment horizontal="left" vertical="top" wrapText="1" shrinkToFit="1"/>
    </xf>
    <xf numFmtId="0" fontId="30" fillId="0" borderId="15" xfId="0" applyFont="1" applyBorder="1" applyAlignment="1">
      <alignment horizontal="left" vertical="top" wrapText="1" shrinkToFit="1"/>
    </xf>
    <xf numFmtId="0" fontId="30" fillId="0" borderId="23" xfId="0" applyFont="1" applyBorder="1" applyAlignment="1">
      <alignment horizontal="left" vertical="top" wrapText="1" shrinkToFit="1"/>
    </xf>
    <xf numFmtId="0" fontId="30" fillId="0" borderId="21" xfId="0" applyFont="1" applyBorder="1" applyAlignment="1">
      <alignment horizontal="left" vertical="top" wrapText="1" shrinkToFit="1"/>
    </xf>
    <xf numFmtId="0" fontId="30" fillId="0" borderId="22" xfId="0" applyFont="1" applyBorder="1" applyAlignment="1">
      <alignment horizontal="left" vertical="top" wrapText="1" shrinkToFit="1"/>
    </xf>
    <xf numFmtId="0" fontId="30" fillId="0" borderId="23" xfId="0" applyFont="1" applyBorder="1" applyAlignment="1">
      <alignment horizontal="left" vertical="center"/>
    </xf>
    <xf numFmtId="0" fontId="30" fillId="0" borderId="21" xfId="0" applyFont="1" applyBorder="1" applyAlignment="1">
      <alignment horizontal="left" vertical="center"/>
    </xf>
    <xf numFmtId="0" fontId="30" fillId="0" borderId="22" xfId="0" applyFont="1" applyBorder="1" applyAlignment="1">
      <alignment horizontal="left" vertical="center"/>
    </xf>
    <xf numFmtId="0" fontId="48" fillId="0" borderId="25" xfId="0" applyFont="1" applyBorder="1" applyAlignment="1" applyProtection="1">
      <alignment horizontal="center" vertical="center" shrinkToFit="1"/>
      <protection locked="0"/>
    </xf>
    <xf numFmtId="0" fontId="48" fillId="0" borderId="1" xfId="0" applyFont="1" applyBorder="1" applyAlignment="1" applyProtection="1">
      <alignment horizontal="center" vertical="center" shrinkToFit="1"/>
      <protection locked="0"/>
    </xf>
    <xf numFmtId="0" fontId="48" fillId="0" borderId="26" xfId="0" applyFont="1" applyBorder="1" applyAlignment="1" applyProtection="1">
      <alignment horizontal="center" vertical="center" shrinkToFit="1"/>
      <protection locked="0"/>
    </xf>
    <xf numFmtId="0" fontId="15" fillId="0" borderId="21" xfId="0" applyFont="1" applyBorder="1" applyAlignment="1">
      <alignment horizontal="left" vertical="center" shrinkToFit="1"/>
    </xf>
    <xf numFmtId="0" fontId="15" fillId="0" borderId="22" xfId="0" applyFont="1" applyBorder="1" applyAlignment="1">
      <alignment horizontal="left" vertical="center" shrinkToFit="1"/>
    </xf>
    <xf numFmtId="0" fontId="67" fillId="0" borderId="17" xfId="0" applyFont="1" applyBorder="1" applyAlignment="1">
      <alignment horizontal="center" vertical="center"/>
    </xf>
    <xf numFmtId="0" fontId="67" fillId="0" borderId="18" xfId="0" applyFont="1" applyBorder="1" applyAlignment="1">
      <alignment horizontal="center" vertical="center"/>
    </xf>
    <xf numFmtId="0" fontId="67" fillId="0" borderId="19" xfId="0" applyFont="1" applyBorder="1" applyAlignment="1">
      <alignment horizontal="center" vertical="center"/>
    </xf>
    <xf numFmtId="0" fontId="70" fillId="0" borderId="23" xfId="0" applyFont="1" applyBorder="1" applyAlignment="1">
      <alignment horizontal="center" vertical="center"/>
    </xf>
    <xf numFmtId="0" fontId="70" fillId="0" borderId="21" xfId="0" applyFont="1" applyBorder="1" applyAlignment="1">
      <alignment horizontal="center" vertical="center"/>
    </xf>
    <xf numFmtId="0" fontId="70" fillId="0" borderId="22" xfId="0" applyFont="1" applyBorder="1" applyAlignment="1">
      <alignment horizontal="center" vertical="center"/>
    </xf>
    <xf numFmtId="0" fontId="22" fillId="0" borderId="17" xfId="0" applyFont="1" applyBorder="1" applyAlignment="1">
      <alignment horizontal="left" vertical="center"/>
    </xf>
    <xf numFmtId="0" fontId="22" fillId="0" borderId="18" xfId="0" applyFont="1" applyBorder="1" applyAlignment="1">
      <alignment horizontal="left" vertical="center"/>
    </xf>
    <xf numFmtId="0" fontId="22" fillId="0" borderId="19" xfId="0" applyFont="1" applyBorder="1" applyAlignment="1">
      <alignment horizontal="left" vertical="center"/>
    </xf>
    <xf numFmtId="0" fontId="38" fillId="0" borderId="14" xfId="0" applyFont="1" applyBorder="1" applyAlignment="1">
      <alignment horizontal="left" vertical="top" wrapText="1" shrinkToFit="1"/>
    </xf>
    <xf numFmtId="0" fontId="38" fillId="0" borderId="0" xfId="0" applyFont="1" applyAlignment="1">
      <alignment horizontal="left" vertical="top" wrapText="1" shrinkToFit="1"/>
    </xf>
    <xf numFmtId="0" fontId="38" fillId="0" borderId="15" xfId="0" applyFont="1" applyBorder="1" applyAlignment="1">
      <alignment horizontal="left" vertical="top" wrapText="1" shrinkToFit="1"/>
    </xf>
    <xf numFmtId="0" fontId="30" fillId="0" borderId="18" xfId="0" applyFont="1" applyBorder="1" applyAlignment="1">
      <alignment horizontal="left" vertical="center"/>
    </xf>
    <xf numFmtId="0" fontId="15" fillId="0" borderId="107" xfId="0" applyFont="1" applyBorder="1" applyAlignment="1">
      <alignment horizontal="center" vertical="center" shrinkToFit="1"/>
    </xf>
    <xf numFmtId="0" fontId="15" fillId="0" borderId="17" xfId="0" applyFont="1" applyBorder="1" applyAlignment="1">
      <alignment horizontal="left" vertical="center" shrinkToFit="1"/>
    </xf>
    <xf numFmtId="0" fontId="15" fillId="0" borderId="18" xfId="0" applyFont="1" applyBorder="1" applyAlignment="1">
      <alignment horizontal="left" vertical="center" shrinkToFit="1"/>
    </xf>
    <xf numFmtId="0" fontId="15" fillId="0" borderId="19" xfId="0" applyFont="1" applyBorder="1" applyAlignment="1">
      <alignment horizontal="left" vertical="center" shrinkToFit="1"/>
    </xf>
    <xf numFmtId="0" fontId="17" fillId="0" borderId="14" xfId="0" applyFont="1" applyBorder="1" applyAlignment="1">
      <alignment vertical="center" wrapText="1" shrinkToFit="1"/>
    </xf>
    <xf numFmtId="0" fontId="0" fillId="0" borderId="0" xfId="0" applyAlignment="1">
      <alignment vertical="center" wrapText="1" shrinkToFit="1"/>
    </xf>
    <xf numFmtId="0" fontId="0" fillId="0" borderId="15" xfId="0" applyBorder="1" applyAlignment="1">
      <alignment vertical="center" wrapText="1" shrinkToFit="1"/>
    </xf>
    <xf numFmtId="0" fontId="21" fillId="0" borderId="14" xfId="0" quotePrefix="1" applyFont="1" applyBorder="1" applyAlignment="1">
      <alignment horizontal="center" vertical="center"/>
    </xf>
    <xf numFmtId="0" fontId="21" fillId="0" borderId="0" xfId="0" quotePrefix="1" applyFont="1" applyAlignment="1">
      <alignment horizontal="center" vertical="center"/>
    </xf>
    <xf numFmtId="0" fontId="16" fillId="0" borderId="18" xfId="0" applyFont="1" applyBorder="1" applyAlignment="1">
      <alignment horizontal="center" vertical="center"/>
    </xf>
    <xf numFmtId="0" fontId="15" fillId="0" borderId="106" xfId="0" applyFont="1" applyBorder="1" applyAlignment="1">
      <alignment horizontal="left" vertical="center" wrapText="1" shrinkToFit="1"/>
    </xf>
    <xf numFmtId="0" fontId="15" fillId="0" borderId="119" xfId="0" applyFont="1" applyBorder="1" applyAlignment="1">
      <alignment horizontal="left" vertical="center" wrapText="1" shrinkToFit="1"/>
    </xf>
    <xf numFmtId="0" fontId="30" fillId="0" borderId="11"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13" xfId="0" applyFont="1" applyBorder="1" applyAlignment="1">
      <alignment horizontal="center" vertical="center" shrinkToFit="1"/>
    </xf>
    <xf numFmtId="0" fontId="30" fillId="0" borderId="110" xfId="0" applyFont="1" applyBorder="1" applyAlignment="1">
      <alignment horizontal="center" vertical="center" shrinkToFit="1"/>
    </xf>
    <xf numFmtId="0" fontId="30" fillId="0" borderId="23" xfId="0" applyFont="1" applyBorder="1" applyAlignment="1">
      <alignment horizontal="left" vertical="center" shrinkToFit="1"/>
    </xf>
    <xf numFmtId="0" fontId="30" fillId="0" borderId="113" xfId="0" applyFont="1" applyBorder="1" applyAlignment="1">
      <alignment horizontal="left" vertical="center" shrinkToFit="1"/>
    </xf>
    <xf numFmtId="0" fontId="30" fillId="0" borderId="115" xfId="0" applyFont="1" applyBorder="1" applyAlignment="1">
      <alignment horizontal="left" vertical="center" shrinkToFit="1"/>
    </xf>
    <xf numFmtId="0" fontId="30" fillId="0" borderId="18" xfId="0" applyFont="1" applyBorder="1" applyAlignment="1">
      <alignment horizontal="left" vertical="center" shrinkToFit="1"/>
    </xf>
    <xf numFmtId="0" fontId="30" fillId="0" borderId="19" xfId="0" applyFont="1" applyBorder="1" applyAlignment="1">
      <alignment horizontal="left" vertical="center" shrinkToFit="1"/>
    </xf>
    <xf numFmtId="0" fontId="30" fillId="0" borderId="116" xfId="0" applyFont="1" applyBorder="1" applyAlignment="1">
      <alignment horizontal="center" vertical="center" shrinkToFit="1"/>
    </xf>
    <xf numFmtId="0" fontId="30" fillId="0" borderId="0" xfId="0" applyFont="1" applyAlignment="1">
      <alignment horizontal="center" vertical="center" shrinkToFit="1"/>
    </xf>
    <xf numFmtId="0" fontId="30" fillId="0" borderId="15" xfId="0" applyFont="1" applyBorder="1" applyAlignment="1">
      <alignment horizontal="center" vertical="center" shrinkToFit="1"/>
    </xf>
    <xf numFmtId="0" fontId="30" fillId="0" borderId="117" xfId="0" applyFont="1" applyBorder="1" applyAlignment="1">
      <alignment horizontal="center" vertical="center"/>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30" fillId="0" borderId="114" xfId="0" applyFont="1" applyBorder="1" applyAlignment="1">
      <alignment horizontal="center" vertical="center" shrinkToFit="1"/>
    </xf>
    <xf numFmtId="0" fontId="30" fillId="0" borderId="14" xfId="0" applyFont="1" applyBorder="1" applyAlignment="1">
      <alignment horizontal="left" vertical="center" shrinkToFit="1"/>
    </xf>
    <xf numFmtId="0" fontId="30" fillId="0" borderId="111" xfId="0" applyFont="1" applyBorder="1" applyAlignment="1">
      <alignment horizontal="left" vertical="center" shrinkToFit="1"/>
    </xf>
    <xf numFmtId="0" fontId="30" fillId="0" borderId="17" xfId="0" applyFont="1" applyBorder="1" applyAlignment="1">
      <alignment horizontal="left" vertical="center" shrinkToFit="1"/>
    </xf>
    <xf numFmtId="0" fontId="30" fillId="0" borderId="112" xfId="0" applyFont="1" applyBorder="1" applyAlignment="1">
      <alignment horizontal="left" vertical="center" shrinkToFit="1"/>
    </xf>
    <xf numFmtId="0" fontId="83" fillId="0" borderId="0" xfId="1" applyFont="1" applyFill="1" applyAlignment="1">
      <alignment horizontal="left" vertical="center" shrinkToFit="1"/>
    </xf>
    <xf numFmtId="0" fontId="22" fillId="0" borderId="21" xfId="0" applyFont="1" applyBorder="1" applyAlignment="1">
      <alignment horizontal="left" vertical="top" shrinkToFit="1"/>
    </xf>
    <xf numFmtId="0" fontId="22" fillId="0" borderId="13" xfId="0" applyFont="1" applyBorder="1" applyAlignment="1">
      <alignment horizontal="center" vertical="center"/>
    </xf>
    <xf numFmtId="0" fontId="48" fillId="0" borderId="12" xfId="0" applyFont="1" applyBorder="1" applyAlignment="1">
      <alignment horizontal="left" vertical="center"/>
    </xf>
    <xf numFmtId="0" fontId="69" fillId="0" borderId="0" xfId="0" applyFont="1" applyAlignment="1">
      <alignment horizontal="left" vertical="center" wrapText="1" shrinkToFit="1"/>
    </xf>
    <xf numFmtId="0" fontId="22" fillId="0" borderId="0" xfId="0" applyFont="1" applyAlignment="1">
      <alignment horizontal="left" vertical="top" wrapText="1"/>
    </xf>
    <xf numFmtId="0" fontId="22" fillId="0" borderId="0" xfId="0" applyFont="1" applyAlignment="1">
      <alignment horizontal="left" vertical="top"/>
    </xf>
    <xf numFmtId="0" fontId="36" fillId="0" borderId="12" xfId="0" applyFont="1" applyBorder="1" applyAlignment="1">
      <alignment horizontal="center" vertical="center"/>
    </xf>
    <xf numFmtId="0" fontId="71" fillId="0" borderId="17" xfId="0" applyFont="1" applyBorder="1" applyAlignment="1">
      <alignment horizontal="center" vertical="center"/>
    </xf>
    <xf numFmtId="0" fontId="71" fillId="0" borderId="18" xfId="0" applyFont="1" applyBorder="1" applyAlignment="1">
      <alignment horizontal="center" vertical="center"/>
    </xf>
    <xf numFmtId="0" fontId="71" fillId="0" borderId="19" xfId="0" applyFont="1" applyBorder="1" applyAlignment="1">
      <alignment horizontal="center" vertical="center"/>
    </xf>
    <xf numFmtId="0" fontId="22" fillId="0" borderId="11" xfId="0" applyFont="1" applyBorder="1" applyAlignment="1">
      <alignment horizontal="left" vertical="center"/>
    </xf>
    <xf numFmtId="0" fontId="22" fillId="0" borderId="93"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23"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135" xfId="0" applyFont="1" applyBorder="1" applyAlignment="1">
      <alignment horizontal="left" vertical="center" shrinkToFit="1"/>
    </xf>
    <xf numFmtId="0" fontId="22" fillId="0" borderId="12" xfId="0" applyFont="1" applyBorder="1" applyAlignment="1">
      <alignment horizontal="left" vertical="center" shrinkToFit="1"/>
    </xf>
    <xf numFmtId="0" fontId="22" fillId="0" borderId="13" xfId="0" applyFont="1" applyBorder="1" applyAlignment="1">
      <alignment horizontal="left" vertical="center" shrinkToFit="1"/>
    </xf>
    <xf numFmtId="0" fontId="22" fillId="0" borderId="0" xfId="0" applyFont="1" applyAlignment="1">
      <alignment horizontal="left" vertical="center" shrinkToFit="1"/>
    </xf>
    <xf numFmtId="0" fontId="33" fillId="0" borderId="0" xfId="1" applyFont="1" applyFill="1" applyAlignment="1">
      <alignment horizontal="left" vertical="center" wrapText="1" shrinkToFi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9" xfId="0" applyFont="1" applyBorder="1" applyAlignment="1">
      <alignment horizontal="left" vertical="top" wrapText="1"/>
    </xf>
    <xf numFmtId="0" fontId="15" fillId="0" borderId="103" xfId="0" applyFont="1" applyBorder="1" applyAlignment="1">
      <alignment horizontal="center" vertical="center"/>
    </xf>
    <xf numFmtId="0" fontId="15" fillId="0" borderId="21" xfId="0" applyFont="1" applyBorder="1" applyAlignment="1">
      <alignment horizontal="center" vertical="center"/>
    </xf>
    <xf numFmtId="0" fontId="15" fillId="0" borderId="101" xfId="0" applyFont="1" applyBorder="1" applyAlignment="1">
      <alignment horizontal="center"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15" fillId="0" borderId="19" xfId="0" applyFont="1" applyBorder="1" applyAlignment="1">
      <alignment horizontal="left" vertical="center"/>
    </xf>
    <xf numFmtId="0" fontId="17" fillId="0" borderId="17" xfId="0" applyFont="1" applyBorder="1" applyAlignment="1">
      <alignment horizontal="left" vertical="center" shrinkToFit="1"/>
    </xf>
    <xf numFmtId="0" fontId="17" fillId="0" borderId="18" xfId="0" applyFont="1" applyBorder="1" applyAlignment="1">
      <alignment horizontal="left" vertical="center" shrinkToFit="1"/>
    </xf>
    <xf numFmtId="0" fontId="17" fillId="0" borderId="19" xfId="0" applyFont="1" applyBorder="1" applyAlignment="1">
      <alignment horizontal="left" vertical="center" shrinkToFit="1"/>
    </xf>
    <xf numFmtId="0" fontId="17" fillId="0" borderId="17" xfId="0" applyFont="1" applyBorder="1" applyAlignment="1">
      <alignment vertical="center" wrapText="1" shrinkToFit="1"/>
    </xf>
    <xf numFmtId="0" fontId="0" fillId="0" borderId="18" xfId="0" applyBorder="1" applyAlignment="1">
      <alignment vertical="center" wrapText="1" shrinkToFit="1"/>
    </xf>
    <xf numFmtId="0" fontId="0" fillId="0" borderId="19" xfId="0" applyBorder="1" applyAlignment="1">
      <alignment vertical="center" wrapText="1" shrinkToFit="1"/>
    </xf>
    <xf numFmtId="0" fontId="25" fillId="0" borderId="17" xfId="0" applyFont="1" applyBorder="1" applyAlignment="1">
      <alignment horizontal="left" vertical="center" shrinkToFit="1"/>
    </xf>
    <xf numFmtId="0" fontId="25" fillId="0" borderId="18" xfId="0" applyFont="1" applyBorder="1" applyAlignment="1">
      <alignment horizontal="left" vertical="center" shrinkToFit="1"/>
    </xf>
    <xf numFmtId="0" fontId="25" fillId="0" borderId="19" xfId="0" applyFont="1" applyBorder="1" applyAlignment="1">
      <alignment horizontal="left" vertical="center" shrinkToFit="1"/>
    </xf>
    <xf numFmtId="0" fontId="15" fillId="0" borderId="60" xfId="0" applyFont="1" applyBorder="1" applyAlignment="1">
      <alignment horizontal="left" vertical="center" shrinkToFit="1"/>
    </xf>
    <xf numFmtId="0" fontId="17" fillId="0" borderId="52" xfId="0" applyFont="1" applyBorder="1" applyAlignment="1">
      <alignment horizontal="left" vertical="center" shrinkToFit="1"/>
    </xf>
    <xf numFmtId="0" fontId="17" fillId="0" borderId="0" xfId="0" applyFont="1" applyAlignment="1">
      <alignment horizontal="left" vertical="center" shrinkToFit="1"/>
    </xf>
    <xf numFmtId="0" fontId="15" fillId="0" borderId="68" xfId="0" applyFont="1" applyBorder="1" applyAlignment="1">
      <alignment horizontal="left" vertical="center" shrinkToFit="1"/>
    </xf>
    <xf numFmtId="0" fontId="15" fillId="0" borderId="54" xfId="0" applyFont="1" applyBorder="1" applyAlignment="1">
      <alignment horizontal="left" vertical="center" shrinkToFit="1"/>
    </xf>
    <xf numFmtId="0" fontId="15" fillId="0" borderId="69" xfId="0" applyFont="1" applyBorder="1" applyAlignment="1">
      <alignment horizontal="left" vertical="center" shrinkToFit="1"/>
    </xf>
    <xf numFmtId="0" fontId="15" fillId="0" borderId="11"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62" xfId="0" applyFont="1" applyBorder="1" applyAlignment="1">
      <alignment horizontal="left" vertical="center" shrinkToFit="1"/>
    </xf>
    <xf numFmtId="0" fontId="15" fillId="0" borderId="63" xfId="0" applyFont="1" applyBorder="1" applyAlignment="1">
      <alignment horizontal="left" vertical="center" shrinkToFit="1"/>
    </xf>
    <xf numFmtId="0" fontId="15" fillId="0" borderId="64" xfId="0" applyFont="1" applyBorder="1" applyAlignment="1">
      <alignment horizontal="left" vertical="center" shrinkToFit="1"/>
    </xf>
    <xf numFmtId="0" fontId="15" fillId="0" borderId="58" xfId="0" applyFont="1" applyBorder="1" applyAlignment="1">
      <alignment horizontal="center" vertical="center" shrinkToFit="1"/>
    </xf>
    <xf numFmtId="0" fontId="15" fillId="0" borderId="72" xfId="0" applyFont="1" applyBorder="1" applyAlignment="1">
      <alignment horizontal="center" vertical="center" shrinkToFit="1"/>
    </xf>
    <xf numFmtId="0" fontId="0" fillId="0" borderId="72" xfId="0" applyBorder="1" applyAlignment="1">
      <alignment horizontal="center" vertical="center" shrinkToFit="1"/>
    </xf>
    <xf numFmtId="0" fontId="16" fillId="0" borderId="0" xfId="0" applyFont="1" applyAlignment="1">
      <alignment horizontal="center" vertical="center" shrinkToFi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08" xfId="0" applyFont="1" applyBorder="1" applyAlignment="1">
      <alignment horizontal="center" vertical="center"/>
    </xf>
    <xf numFmtId="0" fontId="18" fillId="0" borderId="18" xfId="0" applyFont="1" applyBorder="1" applyAlignment="1">
      <alignment horizontal="center" vertical="center"/>
    </xf>
    <xf numFmtId="0" fontId="15" fillId="0" borderId="14" xfId="0" applyFont="1" applyBorder="1" applyAlignment="1">
      <alignment horizontal="center" vertical="center"/>
    </xf>
    <xf numFmtId="0" fontId="27" fillId="0" borderId="18" xfId="0" applyFont="1" applyBorder="1" applyAlignment="1">
      <alignment horizontal="center" vertical="center" shrinkToFit="1"/>
    </xf>
    <xf numFmtId="0" fontId="27" fillId="0" borderId="18" xfId="0" applyFont="1" applyBorder="1" applyAlignment="1">
      <alignment horizontal="right" vertical="center" shrinkToFit="1"/>
    </xf>
    <xf numFmtId="0" fontId="15" fillId="0" borderId="106" xfId="0" applyFont="1" applyBorder="1" applyAlignment="1">
      <alignment horizontal="left" vertical="center"/>
    </xf>
    <xf numFmtId="0" fontId="15" fillId="0" borderId="107" xfId="0" applyFont="1" applyBorder="1" applyAlignment="1">
      <alignment horizontal="left" vertical="center"/>
    </xf>
    <xf numFmtId="0" fontId="14" fillId="0" borderId="122" xfId="0" applyFont="1" applyBorder="1" applyAlignment="1">
      <alignment horizontal="right" vertical="center"/>
    </xf>
    <xf numFmtId="0" fontId="30" fillId="0" borderId="14" xfId="0" applyFont="1" applyBorder="1" applyAlignment="1">
      <alignment horizontal="left" vertical="center"/>
    </xf>
    <xf numFmtId="0" fontId="30" fillId="0" borderId="0" xfId="0" applyFont="1" applyAlignment="1">
      <alignment horizontal="left" vertical="center"/>
    </xf>
    <xf numFmtId="0" fontId="30" fillId="0" borderId="15" xfId="0" applyFont="1" applyBorder="1" applyAlignment="1">
      <alignment horizontal="left" vertical="center"/>
    </xf>
    <xf numFmtId="0" fontId="30" fillId="0" borderId="116" xfId="0" applyFont="1" applyBorder="1" applyAlignment="1">
      <alignment horizontal="left" vertical="center" shrinkToFit="1"/>
    </xf>
    <xf numFmtId="0" fontId="30" fillId="0" borderId="117" xfId="0" applyFont="1" applyBorder="1" applyAlignment="1">
      <alignment horizontal="left" vertical="center" shrinkToFit="1"/>
    </xf>
    <xf numFmtId="0" fontId="15" fillId="0" borderId="21" xfId="0" applyFont="1" applyBorder="1" applyAlignment="1">
      <alignment vertical="center" shrinkToFit="1"/>
    </xf>
    <xf numFmtId="0" fontId="0" fillId="0" borderId="21" xfId="0" applyBorder="1" applyAlignment="1">
      <alignment vertical="center" shrinkToFit="1"/>
    </xf>
    <xf numFmtId="0" fontId="30" fillId="0" borderId="111" xfId="0" applyFont="1" applyBorder="1" applyAlignment="1">
      <alignment horizontal="left" vertical="center"/>
    </xf>
    <xf numFmtId="0" fontId="30" fillId="0" borderId="23" xfId="0" applyFont="1" applyBorder="1" applyAlignment="1">
      <alignment horizontal="center" vertical="center"/>
    </xf>
    <xf numFmtId="0" fontId="30" fillId="0" borderId="113" xfId="0" applyFont="1" applyBorder="1" applyAlignment="1">
      <alignment horizontal="center" vertical="center"/>
    </xf>
    <xf numFmtId="0" fontId="17" fillId="0" borderId="14" xfId="0" applyFont="1" applyBorder="1" applyAlignment="1">
      <alignment horizontal="left" vertical="center" wrapText="1" shrinkToFit="1"/>
    </xf>
    <xf numFmtId="0" fontId="17" fillId="0" borderId="0" xfId="0" applyFont="1" applyAlignment="1">
      <alignment horizontal="left" vertical="center" wrapText="1" shrinkToFit="1"/>
    </xf>
    <xf numFmtId="0" fontId="17" fillId="0" borderId="15" xfId="0" applyFont="1" applyBorder="1" applyAlignment="1">
      <alignment horizontal="left" vertical="center" wrapText="1" shrinkToFit="1"/>
    </xf>
    <xf numFmtId="0" fontId="22" fillId="0" borderId="0" xfId="0" applyFont="1" applyAlignment="1">
      <alignment horizontal="left" vertical="center" wrapText="1" shrinkToFit="1"/>
    </xf>
    <xf numFmtId="0" fontId="62" fillId="0" borderId="14" xfId="0" applyFont="1" applyBorder="1" applyAlignment="1">
      <alignment horizontal="center" vertical="top" wrapText="1"/>
    </xf>
    <xf numFmtId="0" fontId="62" fillId="0" borderId="0" xfId="0" applyFont="1" applyAlignment="1">
      <alignment horizontal="center" vertical="top" wrapText="1"/>
    </xf>
    <xf numFmtId="0" fontId="62" fillId="0" borderId="15" xfId="0" applyFont="1" applyBorder="1" applyAlignment="1">
      <alignment horizontal="center" vertical="top" wrapText="1"/>
    </xf>
    <xf numFmtId="0" fontId="16" fillId="0" borderId="0" xfId="0" applyFont="1" applyAlignment="1">
      <alignment horizontal="left" vertical="center" shrinkToFit="1"/>
    </xf>
    <xf numFmtId="0" fontId="22" fillId="0" borderId="11" xfId="0" applyFont="1" applyBorder="1" applyAlignment="1">
      <alignment horizontal="left" vertical="center" wrapText="1" shrinkToFit="1"/>
    </xf>
    <xf numFmtId="0" fontId="22" fillId="0" borderId="12" xfId="0" applyFont="1" applyBorder="1" applyAlignment="1">
      <alignment horizontal="left" vertical="center" wrapText="1" shrinkToFit="1"/>
    </xf>
    <xf numFmtId="0" fontId="22" fillId="0" borderId="13" xfId="0" applyFont="1" applyBorder="1" applyAlignment="1">
      <alignment horizontal="left" vertical="center" wrapText="1" shrinkToFit="1"/>
    </xf>
    <xf numFmtId="0" fontId="25" fillId="0" borderId="25" xfId="0" applyFont="1" applyBorder="1" applyAlignment="1" applyProtection="1">
      <alignment horizontal="center" vertical="center" shrinkToFit="1"/>
      <protection locked="0"/>
    </xf>
    <xf numFmtId="0" fontId="25" fillId="0" borderId="1" xfId="0" applyFont="1" applyBorder="1" applyAlignment="1" applyProtection="1">
      <alignment horizontal="center" vertical="center" shrinkToFit="1"/>
      <protection locked="0"/>
    </xf>
    <xf numFmtId="0" fontId="25" fillId="0" borderId="26" xfId="0" applyFont="1" applyBorder="1" applyAlignment="1" applyProtection="1">
      <alignment horizontal="center" vertical="center" shrinkToFit="1"/>
      <protection locked="0"/>
    </xf>
    <xf numFmtId="0" fontId="22" fillId="0" borderId="11" xfId="0" applyFont="1" applyBorder="1" applyAlignment="1">
      <alignment horizontal="left" vertical="center" shrinkToFit="1"/>
    </xf>
    <xf numFmtId="0" fontId="22" fillId="0" borderId="93" xfId="0" applyFont="1" applyBorder="1" applyAlignment="1">
      <alignment horizontal="left" vertical="center" shrinkToFit="1"/>
    </xf>
    <xf numFmtId="0" fontId="21" fillId="0" borderId="11" xfId="0" applyFont="1" applyBorder="1" applyAlignment="1">
      <alignment horizontal="center" vertical="center" shrinkToFit="1"/>
    </xf>
    <xf numFmtId="0" fontId="21" fillId="0" borderId="12" xfId="0" applyFont="1" applyBorder="1" applyAlignment="1">
      <alignment horizontal="center" vertical="center" shrinkToFit="1"/>
    </xf>
    <xf numFmtId="0" fontId="14" fillId="0" borderId="18" xfId="0" applyFont="1" applyBorder="1" applyAlignment="1">
      <alignment horizontal="right" vertical="center" wrapText="1"/>
    </xf>
    <xf numFmtId="0" fontId="30" fillId="0" borderId="17" xfId="0" applyFont="1" applyBorder="1" applyAlignment="1">
      <alignment horizontal="left" vertical="top" wrapText="1" shrinkToFit="1"/>
    </xf>
    <xf numFmtId="0" fontId="30" fillId="0" borderId="18" xfId="0" applyFont="1" applyBorder="1" applyAlignment="1">
      <alignment horizontal="left" vertical="top" wrapText="1" shrinkToFit="1"/>
    </xf>
    <xf numFmtId="0" fontId="30" fillId="0" borderId="19" xfId="0" applyFont="1" applyBorder="1" applyAlignment="1">
      <alignment horizontal="left" vertical="top" wrapText="1" shrinkToFit="1"/>
    </xf>
    <xf numFmtId="0" fontId="21" fillId="0" borderId="0" xfId="0" applyFont="1" applyAlignment="1">
      <alignment horizontal="left" vertical="center" wrapText="1"/>
    </xf>
    <xf numFmtId="0" fontId="0" fillId="0" borderId="0" xfId="0" applyAlignment="1">
      <alignment horizontal="left" vertical="center" wrapText="1"/>
    </xf>
    <xf numFmtId="0" fontId="14" fillId="0" borderId="18" xfId="0" applyFont="1" applyBorder="1" applyAlignment="1">
      <alignment horizontal="right" vertical="center" wrapText="1" shrinkToFit="1"/>
    </xf>
    <xf numFmtId="0" fontId="30" fillId="0" borderId="17" xfId="0" applyFont="1" applyBorder="1" applyAlignment="1">
      <alignment horizontal="left" vertical="center" wrapText="1" shrinkToFit="1"/>
    </xf>
    <xf numFmtId="0" fontId="30" fillId="0" borderId="14" xfId="0" applyFont="1" applyBorder="1" applyAlignment="1">
      <alignment horizontal="left" vertical="center" wrapText="1" shrinkToFit="1"/>
    </xf>
    <xf numFmtId="0" fontId="15" fillId="0" borderId="65" xfId="0" applyFont="1" applyBorder="1" applyAlignment="1">
      <alignment horizontal="center" vertical="center"/>
    </xf>
    <xf numFmtId="0" fontId="15" fillId="0" borderId="67" xfId="0" applyFont="1" applyBorder="1" applyAlignment="1">
      <alignment horizontal="center" vertical="center"/>
    </xf>
    <xf numFmtId="0" fontId="15" fillId="0" borderId="0" xfId="0" applyFont="1" applyAlignment="1">
      <alignment horizontal="left" vertical="center" wrapText="1"/>
    </xf>
    <xf numFmtId="0" fontId="20" fillId="0" borderId="0" xfId="0" applyFont="1" applyAlignment="1">
      <alignment horizontal="left" vertical="top"/>
    </xf>
    <xf numFmtId="185" fontId="15" fillId="0" borderId="21" xfId="0" applyNumberFormat="1" applyFont="1" applyBorder="1" applyAlignment="1">
      <alignment horizontal="left" vertical="top" shrinkToFit="1"/>
    </xf>
    <xf numFmtId="0" fontId="18" fillId="0" borderId="0" xfId="0" applyFont="1" applyAlignment="1">
      <alignment horizontal="right" vertical="top" wrapText="1"/>
    </xf>
    <xf numFmtId="0" fontId="17" fillId="0" borderId="14" xfId="0" applyFont="1" applyBorder="1" applyAlignment="1">
      <alignment horizontal="left" vertical="center" shrinkToFit="1"/>
    </xf>
    <xf numFmtId="0" fontId="17" fillId="0" borderId="15" xfId="0" applyFont="1" applyBorder="1" applyAlignment="1">
      <alignment horizontal="left" vertical="center" shrinkToFit="1"/>
    </xf>
    <xf numFmtId="0" fontId="21" fillId="0" borderId="0" xfId="0" applyFont="1" applyAlignment="1">
      <alignment horizontal="left" vertical="top"/>
    </xf>
    <xf numFmtId="0" fontId="16" fillId="0" borderId="23" xfId="0" applyFont="1" applyBorder="1" applyAlignment="1">
      <alignment vertical="top" wrapText="1"/>
    </xf>
    <xf numFmtId="0" fontId="16" fillId="0" borderId="21" xfId="0" applyFont="1" applyBorder="1" applyAlignment="1">
      <alignment vertical="top" wrapText="1"/>
    </xf>
    <xf numFmtId="0" fontId="16" fillId="0" borderId="22" xfId="0" applyFont="1" applyBorder="1" applyAlignment="1">
      <alignment vertical="top" wrapText="1"/>
    </xf>
    <xf numFmtId="0" fontId="62" fillId="0" borderId="14" xfId="0" applyFont="1" applyBorder="1" applyAlignment="1">
      <alignment horizontal="left" vertical="top" wrapText="1"/>
    </xf>
    <xf numFmtId="0" fontId="62" fillId="0" borderId="0" xfId="0" applyFont="1" applyAlignment="1">
      <alignment horizontal="left" vertical="top" wrapText="1"/>
    </xf>
    <xf numFmtId="0" fontId="62" fillId="0" borderId="15" xfId="0" applyFont="1" applyBorder="1" applyAlignment="1">
      <alignment horizontal="left" vertical="top" wrapText="1"/>
    </xf>
    <xf numFmtId="0" fontId="0" fillId="0" borderId="15" xfId="0" applyBorder="1" applyAlignment="1">
      <alignment horizontal="left" vertical="top" wrapText="1"/>
    </xf>
    <xf numFmtId="0" fontId="0" fillId="0" borderId="14" xfId="0" applyBorder="1" applyAlignment="1">
      <alignment horizontal="left" vertical="top" wrapText="1"/>
    </xf>
    <xf numFmtId="0" fontId="21" fillId="2" borderId="0" xfId="0" applyFont="1" applyFill="1" applyAlignment="1">
      <alignment horizontal="left" vertical="center" wrapText="1" shrinkToFit="1"/>
    </xf>
    <xf numFmtId="0" fontId="73" fillId="2" borderId="0" xfId="0" applyFont="1" applyFill="1" applyAlignment="1">
      <alignment horizontal="left" vertical="center" wrapText="1" shrinkToFit="1"/>
    </xf>
    <xf numFmtId="0" fontId="68" fillId="2" borderId="14" xfId="0" applyFont="1" applyFill="1" applyBorder="1" applyAlignment="1">
      <alignment horizontal="left" vertical="top" wrapText="1"/>
    </xf>
    <xf numFmtId="0" fontId="68" fillId="2" borderId="0" xfId="0" applyFont="1" applyFill="1" applyAlignment="1">
      <alignment horizontal="left" vertical="top" wrapText="1"/>
    </xf>
    <xf numFmtId="0" fontId="68" fillId="2" borderId="15" xfId="0" applyFont="1" applyFill="1" applyBorder="1" applyAlignment="1">
      <alignment horizontal="left" vertical="top" wrapText="1"/>
    </xf>
    <xf numFmtId="0" fontId="15" fillId="0" borderId="106" xfId="0" applyFont="1" applyBorder="1" applyAlignment="1">
      <alignment horizontal="center" vertical="center" shrinkToFit="1"/>
    </xf>
    <xf numFmtId="0" fontId="15" fillId="0" borderId="106" xfId="0" applyFont="1" applyBorder="1" applyAlignment="1">
      <alignment horizontal="center" vertical="center"/>
    </xf>
    <xf numFmtId="0" fontId="15" fillId="0" borderId="107" xfId="0" applyFont="1" applyBorder="1" applyAlignment="1">
      <alignment horizontal="center" vertical="center"/>
    </xf>
    <xf numFmtId="0" fontId="15" fillId="0" borderId="103" xfId="0" applyFont="1" applyBorder="1" applyAlignment="1">
      <alignment horizontal="left" vertical="center"/>
    </xf>
    <xf numFmtId="0" fontId="15" fillId="0" borderId="101" xfId="0" applyFont="1" applyBorder="1" applyAlignment="1">
      <alignment horizontal="left" vertical="center"/>
    </xf>
    <xf numFmtId="0" fontId="17" fillId="0" borderId="52" xfId="0" applyFont="1" applyBorder="1" applyAlignment="1">
      <alignment horizontal="left" vertical="center"/>
    </xf>
    <xf numFmtId="0" fontId="17" fillId="0" borderId="0" xfId="0" applyFont="1" applyAlignment="1">
      <alignment horizontal="left" vertical="center"/>
    </xf>
    <xf numFmtId="0" fontId="17" fillId="0" borderId="60" xfId="0" applyFont="1" applyBorder="1" applyAlignment="1">
      <alignment horizontal="left" vertical="center"/>
    </xf>
    <xf numFmtId="0" fontId="17" fillId="0" borderId="15" xfId="0" applyFont="1" applyBorder="1" applyAlignment="1">
      <alignment horizontal="left" vertical="center"/>
    </xf>
    <xf numFmtId="0" fontId="17" fillId="0" borderId="103" xfId="0" applyFont="1" applyBorder="1" applyAlignment="1">
      <alignment horizontal="left" vertic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15" fillId="0" borderId="60" xfId="0" applyFont="1" applyBorder="1" applyAlignment="1">
      <alignment horizontal="center" vertical="center"/>
    </xf>
    <xf numFmtId="0" fontId="16" fillId="0" borderId="25" xfId="0" applyFont="1" applyBorder="1" applyAlignment="1" applyProtection="1">
      <alignment horizontal="center" vertical="center" shrinkToFit="1"/>
      <protection locked="0"/>
    </xf>
    <xf numFmtId="0" fontId="16" fillId="0" borderId="1" xfId="0" applyFont="1" applyBorder="1" applyAlignment="1" applyProtection="1">
      <alignment horizontal="center" vertical="center" shrinkToFit="1"/>
      <protection locked="0"/>
    </xf>
    <xf numFmtId="0" fontId="16" fillId="0" borderId="26" xfId="0" applyFont="1" applyBorder="1" applyAlignment="1" applyProtection="1">
      <alignment horizontal="center" vertical="center" shrinkToFit="1"/>
      <protection locked="0"/>
    </xf>
    <xf numFmtId="0" fontId="27" fillId="0" borderId="0" xfId="0" applyFont="1" applyAlignment="1">
      <alignment horizontal="left" vertical="center" shrinkToFit="1"/>
    </xf>
    <xf numFmtId="0" fontId="15" fillId="0" borderId="62" xfId="0" applyFont="1" applyBorder="1" applyAlignment="1">
      <alignment horizontal="center" vertical="center"/>
    </xf>
    <xf numFmtId="0" fontId="15" fillId="0" borderId="63" xfId="0" applyFont="1" applyBorder="1" applyAlignment="1">
      <alignment horizontal="center" vertical="center"/>
    </xf>
    <xf numFmtId="0" fontId="15" fillId="0" borderId="66" xfId="0" applyFont="1" applyBorder="1" applyAlignment="1">
      <alignment horizontal="center" vertical="center"/>
    </xf>
    <xf numFmtId="0" fontId="15" fillId="0" borderId="23" xfId="0" applyFont="1" applyBorder="1" applyAlignment="1">
      <alignment horizontal="center" vertical="center"/>
    </xf>
    <xf numFmtId="0" fontId="15" fillId="0" borderId="22" xfId="0" applyFont="1" applyBorder="1" applyAlignment="1">
      <alignment horizontal="left" vertical="center"/>
    </xf>
    <xf numFmtId="0" fontId="15" fillId="0" borderId="63" xfId="0" applyFont="1" applyBorder="1" applyAlignment="1">
      <alignment horizontal="left" vertical="center"/>
    </xf>
    <xf numFmtId="0" fontId="15" fillId="0" borderId="64" xfId="0" applyFont="1" applyBorder="1" applyAlignment="1">
      <alignment horizontal="left" vertical="center"/>
    </xf>
    <xf numFmtId="0" fontId="15" fillId="0" borderId="66" xfId="0" applyFont="1" applyBorder="1" applyAlignment="1">
      <alignment horizontal="left" vertical="center"/>
    </xf>
    <xf numFmtId="0" fontId="15" fillId="0" borderId="67" xfId="0" applyFont="1" applyBorder="1" applyAlignment="1">
      <alignment horizontal="left" vertical="center"/>
    </xf>
    <xf numFmtId="0" fontId="17" fillId="0" borderId="14" xfId="0" applyFont="1" applyBorder="1" applyAlignment="1">
      <alignment horizontal="center" vertical="top" wrapText="1" shrinkToFit="1"/>
    </xf>
    <xf numFmtId="0" fontId="17" fillId="0" borderId="0" xfId="0" applyFont="1" applyAlignment="1">
      <alignment horizontal="center" vertical="top" wrapText="1" shrinkToFit="1"/>
    </xf>
    <xf numFmtId="0" fontId="17" fillId="0" borderId="15" xfId="0" applyFont="1" applyBorder="1" applyAlignment="1">
      <alignment horizontal="center" vertical="top" wrapText="1" shrinkToFit="1"/>
    </xf>
    <xf numFmtId="0" fontId="15" fillId="0" borderId="68" xfId="0" applyFont="1" applyBorder="1" applyAlignment="1">
      <alignment horizontal="center" vertical="center"/>
    </xf>
    <xf numFmtId="0" fontId="15" fillId="0" borderId="69" xfId="0" applyFont="1" applyBorder="1" applyAlignment="1">
      <alignment horizontal="center" vertical="center"/>
    </xf>
    <xf numFmtId="0" fontId="25" fillId="0" borderId="25" xfId="0" applyFont="1" applyBorder="1" applyAlignment="1">
      <alignment horizontal="center" vertical="center" shrinkToFit="1"/>
    </xf>
    <xf numFmtId="0" fontId="25" fillId="0" borderId="1" xfId="0" applyFont="1" applyBorder="1" applyAlignment="1">
      <alignment horizontal="center" vertical="center" shrinkToFit="1"/>
    </xf>
    <xf numFmtId="0" fontId="25" fillId="0" borderId="26" xfId="0" applyFont="1" applyBorder="1" applyAlignment="1">
      <alignment horizontal="center" vertical="center" shrinkToFit="1"/>
    </xf>
    <xf numFmtId="0" fontId="20" fillId="0" borderId="3" xfId="0" applyFont="1" applyBorder="1" applyAlignment="1">
      <alignment horizontal="center" vertical="center"/>
    </xf>
    <xf numFmtId="0" fontId="49" fillId="0" borderId="0" xfId="0" applyFont="1" applyAlignment="1">
      <alignment horizontal="left" vertical="top" wrapText="1" shrinkToFit="1"/>
    </xf>
    <xf numFmtId="0" fontId="15" fillId="0" borderId="21" xfId="0" quotePrefix="1" applyFont="1" applyBorder="1" applyAlignment="1">
      <alignment horizontal="left" vertical="center"/>
    </xf>
    <xf numFmtId="0" fontId="17" fillId="0" borderId="14"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17" fillId="0" borderId="14" xfId="0" applyFont="1" applyBorder="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shrinkToFit="1"/>
    </xf>
    <xf numFmtId="0" fontId="20" fillId="0" borderId="0" xfId="0" applyFont="1" applyAlignment="1">
      <alignment horizontal="left" vertical="center" shrinkToFit="1"/>
    </xf>
    <xf numFmtId="0" fontId="20" fillId="0" borderId="0" xfId="0" applyFont="1" applyAlignment="1">
      <alignment horizontal="center" vertical="center" shrinkToFit="1"/>
    </xf>
    <xf numFmtId="0" fontId="25" fillId="0" borderId="17" xfId="0" applyFont="1" applyBorder="1" applyAlignment="1">
      <alignment horizontal="left" vertical="center" wrapText="1" shrinkToFit="1"/>
    </xf>
    <xf numFmtId="0" fontId="25" fillId="0" borderId="18" xfId="0" applyFont="1" applyBorder="1" applyAlignment="1">
      <alignment horizontal="left" vertical="center" wrapText="1" shrinkToFit="1"/>
    </xf>
    <xf numFmtId="0" fontId="25" fillId="0" borderId="19" xfId="0" applyFont="1" applyBorder="1" applyAlignment="1">
      <alignment horizontal="left" vertical="center" wrapText="1" shrinkToFit="1"/>
    </xf>
    <xf numFmtId="0" fontId="16" fillId="0" borderId="14" xfId="0" applyFont="1" applyBorder="1" applyAlignment="1">
      <alignment horizontal="left" vertical="center" wrapText="1" shrinkToFit="1"/>
    </xf>
    <xf numFmtId="0" fontId="16" fillId="0" borderId="0" xfId="0" applyFont="1" applyAlignment="1">
      <alignment horizontal="left" vertical="center" wrapText="1" shrinkToFit="1"/>
    </xf>
    <xf numFmtId="0" fontId="16" fillId="0" borderId="15" xfId="0" applyFont="1" applyBorder="1" applyAlignment="1">
      <alignment horizontal="left" vertical="center" wrapText="1" shrinkToFit="1"/>
    </xf>
    <xf numFmtId="0" fontId="25" fillId="0" borderId="17" xfId="0" applyFont="1" applyBorder="1" applyAlignment="1">
      <alignment horizontal="left" vertical="top" shrinkToFit="1"/>
    </xf>
    <xf numFmtId="0" fontId="25" fillId="0" borderId="18" xfId="0" applyFont="1" applyBorder="1" applyAlignment="1">
      <alignment horizontal="left" vertical="top" shrinkToFit="1"/>
    </xf>
    <xf numFmtId="0" fontId="25" fillId="0" borderId="19" xfId="0" applyFont="1" applyBorder="1" applyAlignment="1">
      <alignment horizontal="left" vertical="top" shrinkToFit="1"/>
    </xf>
    <xf numFmtId="0" fontId="79" fillId="0" borderId="0" xfId="0" applyFont="1" applyAlignment="1">
      <alignment horizontal="left" vertical="center" wrapText="1" shrinkToFit="1"/>
    </xf>
    <xf numFmtId="0" fontId="14" fillId="0" borderId="74" xfId="0" applyFont="1" applyBorder="1" applyAlignment="1">
      <alignment horizontal="center" vertical="center"/>
    </xf>
    <xf numFmtId="0" fontId="14" fillId="0" borderId="53" xfId="0" applyFont="1" applyBorder="1" applyAlignment="1">
      <alignment horizontal="center" vertical="center"/>
    </xf>
    <xf numFmtId="0" fontId="14" fillId="0" borderId="75" xfId="0" applyFont="1" applyBorder="1" applyAlignment="1">
      <alignment horizontal="center" vertical="center"/>
    </xf>
    <xf numFmtId="0" fontId="69" fillId="0" borderId="11" xfId="0" applyFont="1" applyBorder="1" applyAlignment="1">
      <alignment horizontal="center" vertical="center"/>
    </xf>
    <xf numFmtId="0" fontId="69" fillId="0" borderId="12" xfId="0" applyFont="1" applyBorder="1" applyAlignment="1">
      <alignment horizontal="center" vertical="center"/>
    </xf>
    <xf numFmtId="0" fontId="69" fillId="0" borderId="13"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7" fillId="0" borderId="13" xfId="0" applyFont="1" applyBorder="1" applyAlignment="1">
      <alignment horizontal="center" vertical="center"/>
    </xf>
    <xf numFmtId="0" fontId="42" fillId="0" borderId="14" xfId="0" quotePrefix="1" applyFont="1" applyBorder="1" applyAlignment="1">
      <alignment horizontal="center" vertical="center"/>
    </xf>
    <xf numFmtId="0" fontId="42" fillId="0" borderId="0" xfId="0" quotePrefix="1" applyFont="1" applyAlignment="1">
      <alignment horizontal="center" vertical="center"/>
    </xf>
    <xf numFmtId="0" fontId="96" fillId="0" borderId="17" xfId="0" applyFont="1" applyBorder="1" applyAlignment="1">
      <alignment horizontal="center" vertical="center"/>
    </xf>
    <xf numFmtId="0" fontId="96" fillId="0" borderId="18" xfId="0" applyFont="1" applyBorder="1" applyAlignment="1">
      <alignment horizontal="center" vertical="center"/>
    </xf>
    <xf numFmtId="0" fontId="96" fillId="0" borderId="19" xfId="0" applyFont="1" applyBorder="1" applyAlignment="1">
      <alignment horizontal="center" vertical="center"/>
    </xf>
    <xf numFmtId="0" fontId="21" fillId="0" borderId="17" xfId="0" applyFont="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3" xfId="0" applyFont="1" applyBorder="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93" xfId="0" applyFont="1" applyBorder="1" applyAlignment="1">
      <alignment horizontal="center" vertical="center"/>
    </xf>
    <xf numFmtId="0" fontId="21" fillId="0" borderId="135" xfId="0" applyFont="1" applyBorder="1" applyAlignment="1">
      <alignment horizontal="left" vertical="center" shrinkToFit="1"/>
    </xf>
    <xf numFmtId="0" fontId="21" fillId="0" borderId="13" xfId="0" applyFont="1" applyBorder="1" applyAlignment="1">
      <alignment horizontal="left" vertical="center" shrinkToFit="1"/>
    </xf>
    <xf numFmtId="0" fontId="26" fillId="0" borderId="12" xfId="0" applyFont="1" applyBorder="1" applyAlignment="1">
      <alignment horizontal="center" vertical="center"/>
    </xf>
    <xf numFmtId="0" fontId="21" fillId="0" borderId="13" xfId="0" applyFont="1" applyBorder="1" applyAlignment="1">
      <alignment horizontal="center" vertical="center"/>
    </xf>
    <xf numFmtId="0" fontId="31" fillId="0" borderId="12" xfId="0" applyFont="1" applyBorder="1" applyAlignment="1">
      <alignment horizontal="left" vertical="center"/>
    </xf>
    <xf numFmtId="0" fontId="15" fillId="0" borderId="8" xfId="0" applyFont="1" applyBorder="1" applyAlignment="1">
      <alignment horizontal="left" vertical="center"/>
    </xf>
    <xf numFmtId="0" fontId="15" fillId="0" borderId="14" xfId="0" applyFont="1" applyBorder="1" applyAlignment="1">
      <alignment horizontal="left" vertical="center" shrinkToFit="1"/>
    </xf>
    <xf numFmtId="0" fontId="48" fillId="0" borderId="52" xfId="0" applyFont="1" applyBorder="1" applyAlignment="1">
      <alignment horizontal="left" vertical="center"/>
    </xf>
    <xf numFmtId="0" fontId="48" fillId="0" borderId="60" xfId="0" applyFont="1" applyBorder="1" applyAlignment="1">
      <alignment horizontal="left" vertical="center"/>
    </xf>
    <xf numFmtId="0" fontId="20" fillId="0" borderId="0" xfId="0" applyFont="1" applyAlignment="1">
      <alignment horizontal="left" vertical="center"/>
    </xf>
    <xf numFmtId="0" fontId="20" fillId="0" borderId="15" xfId="0" applyFont="1" applyBorder="1" applyAlignment="1">
      <alignment horizontal="left" vertical="center"/>
    </xf>
    <xf numFmtId="0" fontId="0" fillId="0" borderId="0" xfId="0" applyAlignment="1">
      <alignment horizontal="left" vertical="top" wrapText="1" shrinkToFit="1"/>
    </xf>
    <xf numFmtId="0" fontId="0" fillId="0" borderId="15" xfId="0" applyBorder="1" applyAlignment="1">
      <alignment horizontal="left" vertical="top" wrapText="1" shrinkToFit="1"/>
    </xf>
    <xf numFmtId="0" fontId="0" fillId="0" borderId="14" xfId="0" applyBorder="1" applyAlignment="1">
      <alignment horizontal="left" vertical="top" wrapText="1" shrinkToFit="1"/>
    </xf>
    <xf numFmtId="0" fontId="97" fillId="0" borderId="23" xfId="0" applyFont="1" applyBorder="1" applyAlignment="1">
      <alignment horizontal="center" vertical="center"/>
    </xf>
    <xf numFmtId="0" fontId="97" fillId="0" borderId="21" xfId="0" applyFont="1" applyBorder="1" applyAlignment="1">
      <alignment horizontal="center" vertical="center"/>
    </xf>
    <xf numFmtId="0" fontId="97" fillId="0" borderId="22" xfId="0" applyFont="1" applyBorder="1" applyAlignment="1">
      <alignment horizontal="center" vertical="center"/>
    </xf>
    <xf numFmtId="0" fontId="34" fillId="0" borderId="18" xfId="0" applyFont="1" applyBorder="1" applyAlignment="1">
      <alignment horizontal="left" vertical="center" shrinkToFit="1"/>
    </xf>
    <xf numFmtId="0" fontId="34" fillId="0" borderId="19" xfId="0" applyFont="1" applyBorder="1" applyAlignment="1">
      <alignment horizontal="left" vertical="center" shrinkToFit="1"/>
    </xf>
    <xf numFmtId="0" fontId="17" fillId="0" borderId="18" xfId="0" applyFont="1" applyBorder="1" applyAlignment="1">
      <alignment horizontal="left" vertical="center" wrapText="1" shrinkToFit="1"/>
    </xf>
    <xf numFmtId="0" fontId="17" fillId="0" borderId="19" xfId="0" applyFont="1" applyBorder="1" applyAlignment="1">
      <alignment horizontal="left" vertical="center" wrapText="1" shrinkToFit="1"/>
    </xf>
    <xf numFmtId="0" fontId="27" fillId="0" borderId="21" xfId="0" applyFont="1" applyBorder="1" applyAlignment="1">
      <alignment horizontal="center"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25" fillId="0" borderId="12"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9" fillId="0" borderId="17" xfId="0" applyFont="1" applyBorder="1" applyAlignment="1">
      <alignment horizontal="left" vertical="top" wrapText="1" shrinkToFit="1"/>
    </xf>
    <xf numFmtId="0" fontId="19" fillId="0" borderId="18" xfId="0" applyFont="1" applyBorder="1" applyAlignment="1">
      <alignment horizontal="left" vertical="top" wrapText="1" shrinkToFit="1"/>
    </xf>
    <xf numFmtId="0" fontId="19" fillId="0" borderId="19" xfId="0" applyFont="1" applyBorder="1" applyAlignment="1">
      <alignment horizontal="left" vertical="top" wrapText="1" shrinkToFit="1"/>
    </xf>
    <xf numFmtId="0" fontId="19" fillId="0" borderId="14" xfId="0" applyFont="1" applyBorder="1" applyAlignment="1">
      <alignment horizontal="left" vertical="top" wrapText="1" shrinkToFit="1"/>
    </xf>
    <xf numFmtId="0" fontId="19" fillId="0" borderId="0" xfId="0" applyFont="1" applyAlignment="1">
      <alignment horizontal="left" vertical="top" wrapText="1" shrinkToFit="1"/>
    </xf>
    <xf numFmtId="0" fontId="19" fillId="0" borderId="15" xfId="0" applyFont="1" applyBorder="1" applyAlignment="1">
      <alignment horizontal="left" vertical="top" wrapText="1" shrinkToFit="1"/>
    </xf>
    <xf numFmtId="0" fontId="19" fillId="0" borderId="23" xfId="0" applyFont="1" applyBorder="1" applyAlignment="1">
      <alignment horizontal="left" vertical="top" wrapText="1" shrinkToFit="1"/>
    </xf>
    <xf numFmtId="0" fontId="19" fillId="0" borderId="21" xfId="0" applyFont="1" applyBorder="1" applyAlignment="1">
      <alignment horizontal="left" vertical="top" wrapText="1" shrinkToFit="1"/>
    </xf>
    <xf numFmtId="0" fontId="19" fillId="0" borderId="22" xfId="0" applyFont="1" applyBorder="1" applyAlignment="1">
      <alignment horizontal="left" vertical="top" wrapText="1" shrinkToFit="1"/>
    </xf>
    <xf numFmtId="0" fontId="27" fillId="0" borderId="0" xfId="0" applyFont="1" applyAlignment="1">
      <alignment horizontal="center" vertical="center" shrinkToFit="1"/>
    </xf>
    <xf numFmtId="0" fontId="17" fillId="0" borderId="14" xfId="0" applyFont="1" applyBorder="1" applyAlignment="1">
      <alignment horizontal="center" vertical="center" wrapText="1" shrinkToFit="1"/>
    </xf>
    <xf numFmtId="0" fontId="17" fillId="0" borderId="0" xfId="0" applyFont="1" applyAlignment="1">
      <alignment horizontal="center" vertical="center" wrapText="1" shrinkToFit="1"/>
    </xf>
    <xf numFmtId="0" fontId="17" fillId="0" borderId="15" xfId="0" applyFont="1" applyBorder="1" applyAlignment="1">
      <alignment horizontal="center" vertical="center" wrapText="1" shrinkToFit="1"/>
    </xf>
    <xf numFmtId="0" fontId="15" fillId="0" borderId="8" xfId="0" applyFont="1" applyBorder="1" applyAlignment="1">
      <alignment horizontal="center" vertical="center" shrinkToFit="1"/>
    </xf>
    <xf numFmtId="0" fontId="17" fillId="0" borderId="14" xfId="0" applyFont="1" applyBorder="1" applyAlignment="1">
      <alignment vertical="top" wrapText="1" shrinkToFit="1"/>
    </xf>
    <xf numFmtId="0" fontId="17" fillId="0" borderId="0" xfId="0" applyFont="1" applyAlignment="1">
      <alignment vertical="top" wrapText="1" shrinkToFit="1"/>
    </xf>
    <xf numFmtId="0" fontId="17" fillId="0" borderId="15" xfId="0" applyFont="1" applyBorder="1" applyAlignment="1">
      <alignment vertical="top" wrapText="1" shrinkToFit="1"/>
    </xf>
    <xf numFmtId="176" fontId="15" fillId="5" borderId="25" xfId="0" applyNumberFormat="1" applyFont="1" applyFill="1" applyBorder="1" applyAlignment="1" applyProtection="1">
      <alignment vertical="center" wrapText="1" shrinkToFit="1"/>
      <protection locked="0"/>
    </xf>
    <xf numFmtId="176" fontId="15" fillId="5" borderId="26" xfId="0" applyNumberFormat="1" applyFont="1" applyFill="1" applyBorder="1" applyAlignment="1" applyProtection="1">
      <alignment vertical="center" wrapText="1" shrinkToFit="1"/>
      <protection locked="0"/>
    </xf>
    <xf numFmtId="0" fontId="17" fillId="0" borderId="0" xfId="0" applyFont="1" applyAlignment="1">
      <alignment vertical="center" wrapText="1" shrinkToFit="1"/>
    </xf>
    <xf numFmtId="0" fontId="17" fillId="0" borderId="15" xfId="0" applyFont="1" applyBorder="1" applyAlignment="1">
      <alignment vertical="center" wrapText="1" shrinkToFit="1"/>
    </xf>
    <xf numFmtId="0" fontId="15" fillId="0" borderId="27" xfId="0" applyFont="1" applyBorder="1" applyAlignment="1">
      <alignment horizontal="center" vertical="center" shrinkToFit="1"/>
    </xf>
    <xf numFmtId="0" fontId="15" fillId="0" borderId="18" xfId="0" applyFont="1" applyBorder="1" applyAlignment="1">
      <alignment horizontal="center" vertical="center" shrinkToFit="1"/>
    </xf>
    <xf numFmtId="0" fontId="15" fillId="0" borderId="19" xfId="0" applyFont="1" applyBorder="1" applyAlignment="1">
      <alignment horizontal="center" vertical="center" shrinkToFit="1"/>
    </xf>
    <xf numFmtId="0" fontId="17" fillId="0" borderId="23" xfId="0" applyFont="1" applyBorder="1" applyAlignment="1">
      <alignment horizontal="left" vertical="center" wrapText="1" shrinkToFit="1"/>
    </xf>
    <xf numFmtId="0" fontId="17" fillId="0" borderId="21" xfId="0" applyFont="1" applyBorder="1" applyAlignment="1">
      <alignment horizontal="left" vertical="center" wrapText="1" shrinkToFit="1"/>
    </xf>
    <xf numFmtId="0" fontId="17" fillId="0" borderId="22" xfId="0" applyFont="1" applyBorder="1" applyAlignment="1">
      <alignment horizontal="left" vertical="center" wrapText="1" shrinkToFit="1"/>
    </xf>
    <xf numFmtId="0" fontId="17" fillId="0" borderId="55" xfId="0" applyFont="1" applyBorder="1" applyAlignment="1">
      <alignment horizontal="center" vertical="center" shrinkToFit="1"/>
    </xf>
    <xf numFmtId="0" fontId="17" fillId="0" borderId="1" xfId="0" applyFont="1" applyBorder="1" applyAlignment="1">
      <alignment horizontal="center" vertical="center" shrinkToFit="1"/>
    </xf>
    <xf numFmtId="0" fontId="15" fillId="5" borderId="1" xfId="0" applyFont="1" applyFill="1" applyBorder="1" applyAlignment="1">
      <alignment horizontal="left" vertical="center" shrinkToFit="1"/>
    </xf>
    <xf numFmtId="0" fontId="15" fillId="0" borderId="25" xfId="0" applyFont="1" applyBorder="1" applyAlignment="1">
      <alignment horizontal="center" vertical="center" shrinkToFit="1"/>
    </xf>
    <xf numFmtId="0" fontId="15" fillId="0" borderId="1" xfId="0" applyFont="1" applyBorder="1" applyAlignment="1">
      <alignment horizontal="center" vertical="center" shrinkToFit="1"/>
    </xf>
    <xf numFmtId="0" fontId="82" fillId="0" borderId="14" xfId="0" applyFont="1" applyBorder="1" applyAlignment="1">
      <alignment horizontal="left" vertical="top" wrapText="1" shrinkToFit="1"/>
    </xf>
    <xf numFmtId="0" fontId="82" fillId="0" borderId="0" xfId="0" applyFont="1" applyAlignment="1">
      <alignment horizontal="left" vertical="top" wrapText="1" shrinkToFit="1"/>
    </xf>
    <xf numFmtId="0" fontId="82" fillId="0" borderId="15" xfId="0" applyFont="1" applyBorder="1" applyAlignment="1">
      <alignment horizontal="left" vertical="top" wrapText="1" shrinkToFit="1"/>
    </xf>
    <xf numFmtId="0" fontId="15" fillId="0" borderId="14" xfId="0" applyFont="1" applyBorder="1" applyAlignment="1">
      <alignment horizontal="center" vertical="center" shrinkToFit="1"/>
    </xf>
    <xf numFmtId="0" fontId="15" fillId="0" borderId="0" xfId="0" applyFont="1" applyAlignment="1">
      <alignment horizontal="center" vertical="center" shrinkToFit="1"/>
    </xf>
    <xf numFmtId="0" fontId="15" fillId="0" borderId="53" xfId="0" applyFont="1" applyBorder="1" applyAlignment="1">
      <alignment vertical="center" shrinkToFit="1"/>
    </xf>
    <xf numFmtId="0" fontId="17" fillId="0" borderId="49" xfId="0" applyFont="1" applyBorder="1" applyAlignment="1">
      <alignment horizontal="center" vertical="center" shrinkToFit="1"/>
    </xf>
    <xf numFmtId="0" fontId="17" fillId="0" borderId="47" xfId="0" applyFont="1" applyBorder="1" applyAlignment="1">
      <alignment horizontal="center" vertical="center" shrinkToFit="1"/>
    </xf>
    <xf numFmtId="0" fontId="15" fillId="5" borderId="47" xfId="0" applyFont="1" applyFill="1" applyBorder="1" applyAlignment="1">
      <alignment horizontal="left" vertical="center" shrinkToFit="1"/>
    </xf>
    <xf numFmtId="0" fontId="15" fillId="0" borderId="29" xfId="0" applyFont="1" applyBorder="1" applyAlignment="1">
      <alignment horizontal="center" vertical="center"/>
    </xf>
    <xf numFmtId="0" fontId="25" fillId="0" borderId="0" xfId="0" applyFont="1" applyAlignment="1">
      <alignment horizontal="left" vertical="top" wrapText="1" shrinkToFit="1"/>
    </xf>
    <xf numFmtId="0" fontId="25" fillId="0" borderId="21" xfId="0" applyFont="1" applyBorder="1" applyAlignment="1">
      <alignment horizontal="center" vertical="center"/>
    </xf>
    <xf numFmtId="0" fontId="22" fillId="0" borderId="0" xfId="0" applyFont="1" applyAlignment="1">
      <alignment horizontal="left" vertical="top" shrinkToFit="1"/>
    </xf>
    <xf numFmtId="176" fontId="22" fillId="5" borderId="12" xfId="0" applyNumberFormat="1" applyFont="1" applyFill="1" applyBorder="1" applyAlignment="1">
      <alignment horizontal="center" vertical="center"/>
    </xf>
    <xf numFmtId="0" fontId="15" fillId="0" borderId="11" xfId="0" applyFont="1" applyBorder="1" applyAlignment="1">
      <alignment vertical="center" shrinkToFit="1"/>
    </xf>
    <xf numFmtId="0" fontId="14" fillId="0" borderId="12" xfId="0" applyFont="1" applyBorder="1" applyAlignment="1">
      <alignment vertical="center" shrinkToFit="1"/>
    </xf>
    <xf numFmtId="0" fontId="15" fillId="0" borderId="52" xfId="0" applyFont="1" applyBorder="1" applyAlignment="1">
      <alignment horizontal="center" vertical="center" wrapText="1"/>
    </xf>
    <xf numFmtId="0" fontId="15" fillId="0" borderId="0" xfId="0" applyFont="1" applyAlignment="1">
      <alignment horizontal="center" vertical="center" wrapText="1"/>
    </xf>
    <xf numFmtId="0" fontId="0" fillId="0" borderId="23"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17" fillId="5" borderId="2" xfId="0" applyFont="1" applyFill="1" applyBorder="1" applyAlignment="1">
      <alignment horizontal="left" vertical="top" wrapText="1" shrinkToFit="1"/>
    </xf>
    <xf numFmtId="0" fontId="17" fillId="5" borderId="3" xfId="0" applyFont="1" applyFill="1" applyBorder="1" applyAlignment="1">
      <alignment horizontal="left" vertical="top" wrapText="1" shrinkToFit="1"/>
    </xf>
    <xf numFmtId="0" fontId="17" fillId="5" borderId="4" xfId="0" applyFont="1" applyFill="1" applyBorder="1" applyAlignment="1">
      <alignment horizontal="left" vertical="top" wrapText="1" shrinkToFit="1"/>
    </xf>
    <xf numFmtId="0" fontId="17" fillId="5" borderId="5" xfId="0" applyFont="1" applyFill="1" applyBorder="1" applyAlignment="1">
      <alignment horizontal="left" vertical="top" wrapText="1" shrinkToFit="1"/>
    </xf>
    <xf numFmtId="0" fontId="17" fillId="5" borderId="0" xfId="0" applyFont="1" applyFill="1" applyAlignment="1">
      <alignment horizontal="left" vertical="top" wrapText="1" shrinkToFit="1"/>
    </xf>
    <xf numFmtId="0" fontId="17" fillId="5" borderId="6" xfId="0" applyFont="1" applyFill="1" applyBorder="1" applyAlignment="1">
      <alignment horizontal="left" vertical="top" wrapText="1" shrinkToFit="1"/>
    </xf>
    <xf numFmtId="0" fontId="17" fillId="5" borderId="7" xfId="0" applyFont="1" applyFill="1" applyBorder="1" applyAlignment="1">
      <alignment horizontal="left" vertical="top" wrapText="1" shrinkToFit="1"/>
    </xf>
    <xf numFmtId="0" fontId="17" fillId="5" borderId="8" xfId="0" applyFont="1" applyFill="1" applyBorder="1" applyAlignment="1">
      <alignment horizontal="left" vertical="top" wrapText="1" shrinkToFit="1"/>
    </xf>
    <xf numFmtId="0" fontId="17" fillId="5" borderId="9" xfId="0" applyFont="1" applyFill="1" applyBorder="1" applyAlignment="1">
      <alignment horizontal="left" vertical="top" wrapText="1" shrinkToFit="1"/>
    </xf>
    <xf numFmtId="176" fontId="15" fillId="5" borderId="12" xfId="0" applyNumberFormat="1" applyFont="1" applyFill="1" applyBorder="1" applyAlignment="1">
      <alignment horizontal="center" vertical="center"/>
    </xf>
    <xf numFmtId="178" fontId="15" fillId="5" borderId="12" xfId="0" applyNumberFormat="1" applyFont="1" applyFill="1" applyBorder="1" applyAlignment="1">
      <alignment horizontal="center" vertical="center"/>
    </xf>
    <xf numFmtId="0" fontId="26" fillId="0" borderId="0" xfId="0" applyFont="1" applyAlignment="1">
      <alignment horizontal="center" vertical="center" wrapText="1"/>
    </xf>
    <xf numFmtId="0" fontId="15" fillId="0" borderId="45" xfId="0" applyFont="1" applyBorder="1" applyAlignment="1">
      <alignment horizontal="left" vertical="center" shrinkToFit="1"/>
    </xf>
    <xf numFmtId="0" fontId="15" fillId="0" borderId="43" xfId="0" applyFont="1" applyBorder="1" applyAlignment="1">
      <alignment horizontal="left" vertical="center" shrinkToFit="1"/>
    </xf>
    <xf numFmtId="0" fontId="15" fillId="0" borderId="44" xfId="0" applyFont="1" applyBorder="1" applyAlignment="1">
      <alignment horizontal="left" vertical="center" shrinkToFit="1"/>
    </xf>
    <xf numFmtId="0" fontId="15" fillId="0" borderId="23" xfId="0" applyFont="1" applyBorder="1" applyAlignment="1">
      <alignment horizontal="left" vertical="center" shrinkToFit="1"/>
    </xf>
    <xf numFmtId="0" fontId="15" fillId="0" borderId="49" xfId="0" applyFont="1" applyBorder="1" applyAlignment="1">
      <alignment horizontal="left" vertical="center" shrinkToFit="1"/>
    </xf>
    <xf numFmtId="0" fontId="15" fillId="0" borderId="47" xfId="0" applyFont="1" applyBorder="1" applyAlignment="1">
      <alignment horizontal="left" vertical="center" shrinkToFit="1"/>
    </xf>
    <xf numFmtId="0" fontId="15" fillId="0" borderId="48" xfId="0" applyFont="1" applyBorder="1" applyAlignment="1">
      <alignment horizontal="left" vertical="center" shrinkToFit="1"/>
    </xf>
    <xf numFmtId="0" fontId="17" fillId="0" borderId="92" xfId="0" applyFont="1" applyBorder="1" applyAlignment="1">
      <alignment horizontal="center" vertical="center" wrapText="1" shrinkToFit="1"/>
    </xf>
    <xf numFmtId="0" fontId="17" fillId="0" borderId="12" xfId="0" applyFont="1" applyBorder="1" applyAlignment="1">
      <alignment horizontal="center" vertical="center" wrapText="1" shrinkToFit="1"/>
    </xf>
    <xf numFmtId="0" fontId="17" fillId="0" borderId="91" xfId="0" applyFont="1" applyBorder="1" applyAlignment="1">
      <alignment horizontal="center" vertical="center" wrapText="1" shrinkToFit="1"/>
    </xf>
    <xf numFmtId="0" fontId="15" fillId="0" borderId="86" xfId="0" applyFont="1" applyBorder="1" applyAlignment="1">
      <alignment horizontal="center" vertical="center" shrinkToFit="1"/>
    </xf>
    <xf numFmtId="0" fontId="15" fillId="0" borderId="15" xfId="0" applyFont="1" applyBorder="1" applyAlignment="1">
      <alignment horizontal="center" vertical="center" shrinkToFit="1"/>
    </xf>
    <xf numFmtId="0" fontId="15" fillId="0" borderId="81" xfId="0" applyFont="1" applyBorder="1" applyAlignment="1">
      <alignment horizontal="center" vertical="center"/>
    </xf>
    <xf numFmtId="0" fontId="15" fillId="0" borderId="82" xfId="0" applyFont="1" applyBorder="1" applyAlignment="1">
      <alignment horizontal="center" vertical="center"/>
    </xf>
    <xf numFmtId="0" fontId="15" fillId="0" borderId="83" xfId="0" applyFont="1" applyBorder="1" applyAlignment="1">
      <alignment horizontal="center" vertical="center"/>
    </xf>
    <xf numFmtId="0" fontId="15" fillId="0" borderId="108" xfId="0" applyFont="1" applyBorder="1" applyAlignment="1">
      <alignment horizontal="center" vertical="center"/>
    </xf>
    <xf numFmtId="0" fontId="36" fillId="0" borderId="0" xfId="0" applyFont="1" applyAlignment="1">
      <alignment horizontal="left" vertical="top" shrinkToFit="1"/>
    </xf>
    <xf numFmtId="0" fontId="27" fillId="0" borderId="18" xfId="0" applyFont="1" applyBorder="1" applyAlignment="1">
      <alignment horizontal="left" vertical="center"/>
    </xf>
    <xf numFmtId="0" fontId="15" fillId="0" borderId="154" xfId="0" applyFont="1" applyBorder="1" applyAlignment="1">
      <alignment horizontal="left" vertical="center" shrinkToFit="1"/>
    </xf>
    <xf numFmtId="0" fontId="15" fillId="0" borderId="55" xfId="0" applyFont="1" applyBorder="1" applyAlignment="1">
      <alignment horizontal="left" vertical="center" shrinkToFit="1"/>
    </xf>
    <xf numFmtId="0" fontId="15" fillId="0" borderId="1" xfId="0" applyFont="1" applyBorder="1" applyAlignment="1">
      <alignment horizontal="left" vertical="center" shrinkToFit="1"/>
    </xf>
    <xf numFmtId="0" fontId="15" fillId="0" borderId="56" xfId="0" applyFont="1" applyBorder="1" applyAlignment="1">
      <alignment horizontal="left" vertical="center" shrinkToFit="1"/>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41" xfId="0" applyFont="1" applyBorder="1" applyAlignment="1">
      <alignment horizontal="center" vertical="center"/>
    </xf>
    <xf numFmtId="0" fontId="15" fillId="5" borderId="11" xfId="0" applyFont="1" applyFill="1" applyBorder="1" applyAlignment="1">
      <alignment horizontal="left" vertical="center" shrinkToFit="1"/>
    </xf>
    <xf numFmtId="0" fontId="15" fillId="5" borderId="12" xfId="0" applyFont="1" applyFill="1" applyBorder="1" applyAlignment="1">
      <alignment horizontal="left" vertical="center" shrinkToFit="1"/>
    </xf>
    <xf numFmtId="0" fontId="15" fillId="5" borderId="13" xfId="0" applyFont="1" applyFill="1" applyBorder="1" applyAlignment="1">
      <alignment horizontal="left" vertical="center" shrinkToFit="1"/>
    </xf>
    <xf numFmtId="0" fontId="15" fillId="5" borderId="12" xfId="0" applyFont="1" applyFill="1" applyBorder="1" applyAlignment="1">
      <alignment horizontal="left" vertical="center"/>
    </xf>
    <xf numFmtId="0" fontId="15" fillId="5" borderId="13" xfId="0" applyFont="1" applyFill="1" applyBorder="1" applyAlignment="1">
      <alignment horizontal="left" vertical="center"/>
    </xf>
    <xf numFmtId="0" fontId="15" fillId="0" borderId="12" xfId="0" quotePrefix="1" applyFont="1" applyBorder="1" applyAlignment="1">
      <alignment vertical="center" shrinkToFit="1"/>
    </xf>
    <xf numFmtId="0" fontId="15" fillId="0" borderId="11" xfId="0" applyFont="1" applyBorder="1" applyAlignment="1">
      <alignment horizontal="center" vertical="center" wrapText="1" shrinkToFit="1"/>
    </xf>
    <xf numFmtId="0" fontId="15" fillId="0" borderId="12" xfId="0" applyFont="1" applyBorder="1" applyAlignment="1">
      <alignment horizontal="center" vertical="center" wrapText="1" shrinkToFit="1"/>
    </xf>
    <xf numFmtId="0" fontId="15" fillId="0" borderId="13" xfId="0" applyFont="1" applyBorder="1" applyAlignment="1">
      <alignment horizontal="center" vertical="center" wrapText="1" shrinkToFit="1"/>
    </xf>
    <xf numFmtId="0" fontId="17" fillId="0" borderId="52" xfId="0" applyFont="1" applyBorder="1" applyAlignment="1">
      <alignment horizontal="left" vertical="center" wrapText="1" shrinkToFit="1"/>
    </xf>
    <xf numFmtId="0" fontId="17" fillId="0" borderId="60" xfId="0" applyFont="1" applyBorder="1" applyAlignment="1">
      <alignment horizontal="left" vertical="center" wrapText="1" shrinkToFit="1"/>
    </xf>
    <xf numFmtId="0" fontId="15" fillId="0" borderId="0" xfId="0" applyFont="1" applyAlignment="1">
      <alignment horizontal="left" vertical="top"/>
    </xf>
    <xf numFmtId="0" fontId="27" fillId="0" borderId="18" xfId="0" applyFont="1" applyBorder="1" applyAlignment="1">
      <alignment horizontal="center" vertical="center"/>
    </xf>
    <xf numFmtId="0" fontId="17" fillId="0" borderId="0" xfId="0" applyFont="1" applyAlignment="1">
      <alignment horizontal="center" vertical="center" shrinkToFit="1"/>
    </xf>
    <xf numFmtId="0" fontId="27" fillId="0" borderId="0" xfId="0" applyFont="1" applyAlignment="1">
      <alignment horizontal="center" vertical="center"/>
    </xf>
    <xf numFmtId="0" fontId="27" fillId="0" borderId="14" xfId="0" applyFont="1" applyBorder="1" applyAlignment="1">
      <alignment horizontal="left" vertical="center" wrapText="1" shrinkToFit="1"/>
    </xf>
    <xf numFmtId="0" fontId="27" fillId="0" borderId="0" xfId="0" applyFont="1" applyAlignment="1">
      <alignment horizontal="left" vertical="center" wrapText="1" shrinkToFit="1"/>
    </xf>
    <xf numFmtId="0" fontId="27" fillId="0" borderId="15" xfId="0" applyFont="1" applyBorder="1" applyAlignment="1">
      <alignment horizontal="left" vertical="center" wrapText="1" shrinkToFit="1"/>
    </xf>
    <xf numFmtId="0" fontId="27" fillId="0" borderId="23" xfId="0" applyFont="1" applyBorder="1" applyAlignment="1">
      <alignment horizontal="left" vertical="center" wrapText="1" shrinkToFit="1"/>
    </xf>
    <xf numFmtId="0" fontId="27" fillId="0" borderId="21" xfId="0" applyFont="1" applyBorder="1" applyAlignment="1">
      <alignment horizontal="left" vertical="center" wrapText="1" shrinkToFit="1"/>
    </xf>
    <xf numFmtId="0" fontId="27" fillId="0" borderId="22" xfId="0" applyFont="1" applyBorder="1" applyAlignment="1">
      <alignment horizontal="left" vertical="center" wrapText="1" shrinkToFit="1"/>
    </xf>
    <xf numFmtId="0" fontId="30" fillId="0" borderId="62" xfId="0" applyFont="1" applyBorder="1" applyAlignment="1">
      <alignment horizontal="left" vertical="center" wrapText="1" shrinkToFit="1"/>
    </xf>
    <xf numFmtId="0" fontId="30" fillId="0" borderId="63" xfId="0" applyFont="1" applyBorder="1" applyAlignment="1">
      <alignment horizontal="left" vertical="center" wrapText="1" shrinkToFit="1"/>
    </xf>
    <xf numFmtId="0" fontId="30" fillId="0" borderId="64" xfId="0" applyFont="1" applyBorder="1" applyAlignment="1">
      <alignment horizontal="left" vertical="center" wrapText="1" shrinkToFit="1"/>
    </xf>
    <xf numFmtId="0" fontId="30" fillId="0" borderId="65" xfId="0" applyFont="1" applyBorder="1" applyAlignment="1">
      <alignment horizontal="left" vertical="center" wrapText="1" shrinkToFit="1"/>
    </xf>
    <xf numFmtId="0" fontId="30" fillId="0" borderId="66" xfId="0" applyFont="1" applyBorder="1" applyAlignment="1">
      <alignment horizontal="left" vertical="center" wrapText="1" shrinkToFit="1"/>
    </xf>
    <xf numFmtId="0" fontId="30" fillId="0" borderId="67" xfId="0" applyFont="1" applyBorder="1" applyAlignment="1">
      <alignment horizontal="left" vertical="center" wrapText="1" shrinkToFit="1"/>
    </xf>
    <xf numFmtId="0" fontId="40" fillId="0" borderId="16" xfId="0" applyFont="1" applyBorder="1" applyAlignment="1">
      <alignment horizontal="left" vertical="top" wrapText="1"/>
    </xf>
    <xf numFmtId="0" fontId="17" fillId="0" borderId="11" xfId="0" applyFont="1" applyBorder="1" applyAlignment="1">
      <alignment horizontal="center" vertical="center" wrapText="1" shrinkToFit="1"/>
    </xf>
    <xf numFmtId="0" fontId="15" fillId="0" borderId="8" xfId="0" applyFont="1" applyBorder="1" applyAlignment="1">
      <alignment horizontal="center" vertical="center"/>
    </xf>
    <xf numFmtId="0" fontId="27" fillId="0" borderId="17" xfId="0" applyFont="1" applyBorder="1" applyAlignment="1">
      <alignment horizontal="center" vertical="center" wrapText="1" shrinkToFit="1"/>
    </xf>
    <xf numFmtId="0" fontId="27" fillId="0" borderId="18" xfId="0" applyFont="1" applyBorder="1" applyAlignment="1">
      <alignment horizontal="center" vertical="center" wrapText="1" shrinkToFit="1"/>
    </xf>
    <xf numFmtId="0" fontId="27" fillId="0" borderId="19" xfId="0" applyFont="1" applyBorder="1" applyAlignment="1">
      <alignment horizontal="center" vertical="center" wrapText="1" shrinkToFit="1"/>
    </xf>
    <xf numFmtId="0" fontId="27" fillId="0" borderId="14" xfId="0" applyFont="1" applyBorder="1" applyAlignment="1">
      <alignment horizontal="center" vertical="center" wrapText="1" shrinkToFit="1"/>
    </xf>
    <xf numFmtId="0" fontId="27" fillId="0" borderId="0" xfId="0" applyFont="1" applyAlignment="1">
      <alignment horizontal="center" vertical="center" wrapText="1" shrinkToFit="1"/>
    </xf>
    <xf numFmtId="0" fontId="27" fillId="0" borderId="15" xfId="0" applyFont="1" applyBorder="1" applyAlignment="1">
      <alignment horizontal="center" vertical="center" wrapText="1" shrinkToFit="1"/>
    </xf>
    <xf numFmtId="0" fontId="27" fillId="0" borderId="23" xfId="0" applyFont="1" applyBorder="1" applyAlignment="1">
      <alignment horizontal="center" vertical="center" wrapText="1" shrinkToFit="1"/>
    </xf>
    <xf numFmtId="0" fontId="27" fillId="0" borderId="21" xfId="0" applyFont="1" applyBorder="1" applyAlignment="1">
      <alignment horizontal="center" vertical="center" wrapText="1" shrinkToFit="1"/>
    </xf>
    <xf numFmtId="0" fontId="27" fillId="0" borderId="22" xfId="0" applyFont="1" applyBorder="1" applyAlignment="1">
      <alignment horizontal="center" vertical="center" wrapText="1" shrinkToFit="1"/>
    </xf>
    <xf numFmtId="0" fontId="40" fillId="0" borderId="16" xfId="0" applyFont="1" applyBorder="1" applyAlignment="1">
      <alignment horizontal="left" vertical="top" wrapText="1" shrinkToFit="1"/>
    </xf>
    <xf numFmtId="0" fontId="15" fillId="0" borderId="70" xfId="0" applyFont="1" applyBorder="1" applyAlignment="1">
      <alignment horizontal="left" vertical="center" shrinkToFit="1"/>
    </xf>
    <xf numFmtId="0" fontId="15" fillId="0" borderId="59" xfId="0" applyFont="1" applyBorder="1" applyAlignment="1">
      <alignment horizontal="left" vertical="center" shrinkToFit="1"/>
    </xf>
    <xf numFmtId="0" fontId="15" fillId="0" borderId="71" xfId="0" applyFont="1" applyBorder="1" applyAlignment="1">
      <alignment horizontal="left" vertical="center" shrinkToFit="1"/>
    </xf>
    <xf numFmtId="0" fontId="15" fillId="0" borderId="57" xfId="0" applyFont="1" applyBorder="1" applyAlignment="1">
      <alignment horizontal="center" vertical="center" shrinkToFit="1"/>
    </xf>
    <xf numFmtId="0" fontId="15" fillId="0" borderId="43" xfId="0" applyFont="1" applyBorder="1" applyAlignment="1">
      <alignment horizontal="center" vertical="center" shrinkToFit="1"/>
    </xf>
    <xf numFmtId="0" fontId="34" fillId="0" borderId="25" xfId="0" applyFont="1" applyBorder="1" applyAlignment="1" applyProtection="1">
      <alignment horizontal="center" vertical="center" shrinkToFit="1"/>
      <protection locked="0"/>
    </xf>
    <xf numFmtId="0" fontId="34" fillId="0" borderId="1" xfId="0" applyFont="1" applyBorder="1" applyAlignment="1" applyProtection="1">
      <alignment horizontal="center" vertical="center" shrinkToFit="1"/>
      <protection locked="0"/>
    </xf>
    <xf numFmtId="0" fontId="34" fillId="0" borderId="26" xfId="0" applyFont="1" applyBorder="1" applyAlignment="1" applyProtection="1">
      <alignment horizontal="center" vertical="center" shrinkToFit="1"/>
      <protection locked="0"/>
    </xf>
    <xf numFmtId="0" fontId="15" fillId="0" borderId="55" xfId="0" applyFont="1" applyBorder="1" applyAlignment="1">
      <alignment horizontal="center" vertical="center" shrinkToFit="1"/>
    </xf>
    <xf numFmtId="0" fontId="17" fillId="0" borderId="70" xfId="0" applyFont="1" applyBorder="1" applyAlignment="1">
      <alignment horizontal="center" vertical="center" wrapText="1" shrinkToFit="1"/>
    </xf>
    <xf numFmtId="0" fontId="17" fillId="0" borderId="59" xfId="0" applyFont="1" applyBorder="1" applyAlignment="1">
      <alignment horizontal="center" vertical="center" wrapText="1" shrinkToFit="1"/>
    </xf>
    <xf numFmtId="0" fontId="17" fillId="0" borderId="71" xfId="0" applyFont="1" applyBorder="1" applyAlignment="1">
      <alignment horizontal="center" vertical="center" wrapText="1" shrinkToFit="1"/>
    </xf>
    <xf numFmtId="0" fontId="17" fillId="0" borderId="23" xfId="0" applyFont="1" applyBorder="1" applyAlignment="1">
      <alignment horizontal="center" vertical="center" wrapText="1" shrinkToFit="1"/>
    </xf>
    <xf numFmtId="0" fontId="17" fillId="0" borderId="21" xfId="0" applyFont="1" applyBorder="1" applyAlignment="1">
      <alignment horizontal="center" vertical="center" wrapText="1" shrinkToFit="1"/>
    </xf>
    <xf numFmtId="0" fontId="17" fillId="0" borderId="22" xfId="0" applyFont="1" applyBorder="1" applyAlignment="1">
      <alignment horizontal="center" vertical="center" wrapText="1" shrinkToFit="1"/>
    </xf>
    <xf numFmtId="0" fontId="15" fillId="0" borderId="47" xfId="0" applyFont="1" applyBorder="1" applyAlignment="1">
      <alignment horizontal="center" vertical="center" shrinkToFit="1"/>
    </xf>
    <xf numFmtId="0" fontId="15" fillId="0" borderId="48" xfId="0" applyFont="1" applyBorder="1" applyAlignment="1">
      <alignment horizontal="center" vertical="center" shrinkToFit="1"/>
    </xf>
    <xf numFmtId="0" fontId="15" fillId="0" borderId="73" xfId="0" applyFont="1" applyBorder="1" applyAlignment="1">
      <alignment horizontal="left" vertical="center" shrinkToFit="1"/>
    </xf>
    <xf numFmtId="0" fontId="15" fillId="0" borderId="26" xfId="0" applyFont="1" applyBorder="1" applyAlignment="1">
      <alignment horizontal="left" vertical="center" shrinkToFit="1"/>
    </xf>
    <xf numFmtId="0" fontId="15" fillId="0" borderId="53" xfId="0" applyFont="1" applyBorder="1" applyAlignment="1">
      <alignment horizontal="center" vertical="center" shrinkToFit="1"/>
    </xf>
    <xf numFmtId="0" fontId="15" fillId="0" borderId="15" xfId="0" applyFont="1" applyBorder="1" applyAlignment="1">
      <alignment horizontal="left" vertical="top"/>
    </xf>
    <xf numFmtId="0" fontId="15" fillId="0" borderId="1" xfId="0" applyFont="1" applyBorder="1" applyAlignment="1">
      <alignment horizontal="left" vertical="center"/>
    </xf>
    <xf numFmtId="0" fontId="15" fillId="0" borderId="56" xfId="0" applyFont="1" applyBorder="1" applyAlignment="1">
      <alignment horizontal="left" vertical="center"/>
    </xf>
    <xf numFmtId="0" fontId="21" fillId="0" borderId="0" xfId="0" applyFont="1" applyAlignment="1">
      <alignment horizontal="left" vertical="center" wrapText="1" shrinkToFit="1"/>
    </xf>
    <xf numFmtId="0" fontId="15" fillId="0" borderId="23" xfId="0" applyFont="1" applyBorder="1" applyAlignment="1">
      <alignment horizontal="center" vertical="center" shrinkToFit="1"/>
    </xf>
    <xf numFmtId="0" fontId="15" fillId="0" borderId="21" xfId="0" applyFont="1" applyBorder="1" applyAlignment="1">
      <alignment horizontal="center" vertical="center" shrinkToFit="1"/>
    </xf>
    <xf numFmtId="0" fontId="15" fillId="0" borderId="22" xfId="0" applyFont="1" applyBorder="1" applyAlignment="1">
      <alignment horizontal="center" vertical="center" shrinkToFit="1"/>
    </xf>
    <xf numFmtId="0" fontId="14" fillId="0" borderId="18" xfId="0" applyFont="1" applyBorder="1" applyAlignment="1">
      <alignment horizontal="center" vertical="center" shrinkToFit="1"/>
    </xf>
    <xf numFmtId="0" fontId="15" fillId="0" borderId="17" xfId="0" applyFont="1" applyBorder="1" applyAlignment="1">
      <alignment horizontal="center" vertical="center" shrinkToFit="1"/>
    </xf>
    <xf numFmtId="0" fontId="15" fillId="0" borderId="56" xfId="0" applyFont="1" applyBorder="1" applyAlignment="1">
      <alignment horizontal="center" vertical="center" shrinkToFit="1"/>
    </xf>
    <xf numFmtId="0" fontId="29" fillId="0" borderId="0" xfId="1" applyFont="1" applyFill="1" applyBorder="1" applyAlignment="1">
      <alignment horizontal="left" vertical="top" shrinkToFit="1"/>
    </xf>
    <xf numFmtId="0" fontId="15" fillId="0" borderId="11" xfId="0" applyFont="1" applyBorder="1" applyAlignment="1">
      <alignment horizontal="left" vertical="center"/>
    </xf>
    <xf numFmtId="0" fontId="15" fillId="0" borderId="174" xfId="0" applyFont="1" applyBorder="1" applyAlignment="1">
      <alignment horizontal="center" vertical="center"/>
    </xf>
    <xf numFmtId="0" fontId="15" fillId="0" borderId="84" xfId="0" applyFont="1" applyBorder="1" applyAlignment="1">
      <alignment horizontal="center" vertical="center"/>
    </xf>
    <xf numFmtId="0" fontId="15" fillId="0" borderId="175" xfId="0" applyFont="1" applyBorder="1" applyAlignment="1">
      <alignment horizontal="center" vertical="center"/>
    </xf>
    <xf numFmtId="0" fontId="15" fillId="0" borderId="176" xfId="0" applyFont="1" applyBorder="1" applyAlignment="1">
      <alignment horizontal="center" vertical="center"/>
    </xf>
    <xf numFmtId="0" fontId="15" fillId="0" borderId="179" xfId="0" applyFont="1" applyBorder="1" applyAlignment="1">
      <alignment horizontal="center" vertical="center"/>
    </xf>
    <xf numFmtId="0" fontId="15" fillId="0" borderId="177" xfId="0" applyFont="1" applyBorder="1" applyAlignment="1">
      <alignment horizontal="center" vertical="center"/>
    </xf>
    <xf numFmtId="185" fontId="15" fillId="5" borderId="11" xfId="0" applyNumberFormat="1" applyFont="1" applyFill="1" applyBorder="1" applyAlignment="1">
      <alignment horizontal="left" vertical="center" shrinkToFit="1"/>
    </xf>
    <xf numFmtId="185" fontId="15" fillId="5" borderId="12" xfId="0" applyNumberFormat="1" applyFont="1" applyFill="1" applyBorder="1" applyAlignment="1">
      <alignment horizontal="left" vertical="center" shrinkToFit="1"/>
    </xf>
    <xf numFmtId="185" fontId="15" fillId="5" borderId="13" xfId="0" applyNumberFormat="1" applyFont="1" applyFill="1" applyBorder="1" applyAlignment="1">
      <alignment horizontal="left" vertical="center" shrinkToFit="1"/>
    </xf>
    <xf numFmtId="0" fontId="15" fillId="0" borderId="2" xfId="0" applyFont="1" applyBorder="1" applyAlignment="1">
      <alignment horizontal="center" vertical="center" wrapText="1" shrinkToFit="1"/>
    </xf>
    <xf numFmtId="0" fontId="15" fillId="0" borderId="3"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5"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6"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5" fillId="0" borderId="74" xfId="0" applyFont="1" applyBorder="1" applyAlignment="1">
      <alignment horizontal="left" vertical="center" shrinkToFit="1"/>
    </xf>
    <xf numFmtId="0" fontId="15" fillId="0" borderId="53" xfId="0" applyFont="1" applyBorder="1" applyAlignment="1">
      <alignment horizontal="left" vertical="center" shrinkToFit="1"/>
    </xf>
    <xf numFmtId="0" fontId="15" fillId="0" borderId="75" xfId="0" applyFont="1" applyBorder="1" applyAlignment="1">
      <alignment horizontal="left" vertical="center" shrinkToFit="1"/>
    </xf>
    <xf numFmtId="0" fontId="15" fillId="5" borderId="12" xfId="0" applyFont="1" applyFill="1" applyBorder="1" applyAlignment="1">
      <alignment horizontal="center" vertical="center"/>
    </xf>
    <xf numFmtId="0" fontId="15" fillId="5" borderId="76" xfId="0" applyFont="1" applyFill="1" applyBorder="1" applyAlignment="1">
      <alignment horizontal="center" vertical="center"/>
    </xf>
    <xf numFmtId="0" fontId="15" fillId="0" borderId="45" xfId="0" applyFont="1" applyBorder="1" applyAlignment="1">
      <alignment horizontal="center" vertical="center"/>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49" xfId="0" applyFont="1" applyBorder="1" applyAlignment="1">
      <alignment horizontal="center" vertical="center"/>
    </xf>
    <xf numFmtId="0" fontId="15" fillId="0" borderId="47" xfId="0" applyFont="1" applyBorder="1" applyAlignment="1">
      <alignment horizontal="center" vertical="center"/>
    </xf>
    <xf numFmtId="0" fontId="15" fillId="0" borderId="48" xfId="0" applyFont="1" applyBorder="1" applyAlignment="1">
      <alignment horizontal="center" vertical="center"/>
    </xf>
    <xf numFmtId="0" fontId="20" fillId="0" borderId="23" xfId="0" applyFont="1" applyBorder="1" applyAlignment="1">
      <alignment vertical="center" shrinkToFit="1"/>
    </xf>
    <xf numFmtId="0" fontId="14" fillId="0" borderId="21" xfId="0" applyFont="1" applyBorder="1" applyAlignment="1">
      <alignment vertical="center" shrinkToFit="1"/>
    </xf>
    <xf numFmtId="0" fontId="15" fillId="0" borderId="28" xfId="0" applyFont="1" applyBorder="1" applyAlignment="1">
      <alignment horizontal="center" vertical="center"/>
    </xf>
    <xf numFmtId="0" fontId="15" fillId="0" borderId="33" xfId="0" quotePrefix="1" applyFont="1" applyBorder="1">
      <alignment vertical="center"/>
    </xf>
    <xf numFmtId="0" fontId="15" fillId="0" borderId="34" xfId="0" quotePrefix="1" applyFont="1" applyBorder="1">
      <alignment vertical="center"/>
    </xf>
    <xf numFmtId="0" fontId="15" fillId="0" borderId="35" xfId="0" quotePrefix="1" applyFont="1" applyBorder="1">
      <alignment vertical="center"/>
    </xf>
    <xf numFmtId="0" fontId="15" fillId="0" borderId="36" xfId="0" quotePrefix="1" applyFont="1" applyBorder="1">
      <alignment vertical="center"/>
    </xf>
    <xf numFmtId="0" fontId="15" fillId="5" borderId="92" xfId="0" applyFont="1" applyFill="1" applyBorder="1" applyAlignment="1">
      <alignment horizontal="center" vertical="center"/>
    </xf>
    <xf numFmtId="0" fontId="15" fillId="5" borderId="91" xfId="0" applyFont="1" applyFill="1" applyBorder="1" applyAlignment="1">
      <alignment horizontal="center" vertical="center"/>
    </xf>
    <xf numFmtId="0" fontId="15" fillId="5" borderId="13" xfId="0" applyFont="1" applyFill="1" applyBorder="1" applyAlignment="1">
      <alignment horizontal="center" vertical="center"/>
    </xf>
    <xf numFmtId="0" fontId="30" fillId="0" borderId="0" xfId="0" applyFont="1" applyAlignment="1">
      <alignment horizontal="left" vertical="top" wrapText="1"/>
    </xf>
    <xf numFmtId="0" fontId="15" fillId="0" borderId="172" xfId="0" applyFont="1" applyBorder="1" applyAlignment="1">
      <alignment horizontal="center" vertical="center" wrapText="1"/>
    </xf>
    <xf numFmtId="0" fontId="15" fillId="0" borderId="178" xfId="0" applyFont="1" applyBorder="1" applyAlignment="1">
      <alignment horizontal="center" vertical="center" wrapText="1"/>
    </xf>
    <xf numFmtId="0" fontId="15" fillId="0" borderId="173" xfId="0" applyFont="1" applyBorder="1" applyAlignment="1">
      <alignment horizontal="center" vertical="center" wrapText="1"/>
    </xf>
    <xf numFmtId="0" fontId="15" fillId="0" borderId="12" xfId="0" applyFont="1" applyBorder="1" applyAlignment="1">
      <alignment vertical="center" shrinkToFit="1"/>
    </xf>
    <xf numFmtId="0" fontId="14" fillId="0" borderId="13" xfId="0" applyFont="1" applyBorder="1" applyAlignment="1">
      <alignment vertical="center" shrinkToFit="1"/>
    </xf>
    <xf numFmtId="0" fontId="15" fillId="0" borderId="45"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21" xfId="0" applyFont="1" applyBorder="1" applyAlignment="1">
      <alignment horizontal="center" vertical="center" shrinkToFit="1"/>
    </xf>
    <xf numFmtId="0" fontId="39" fillId="0" borderId="21" xfId="1" applyFont="1" applyFill="1" applyBorder="1" applyAlignment="1">
      <alignment horizontal="left" vertical="center"/>
    </xf>
    <xf numFmtId="0" fontId="15" fillId="0" borderId="155" xfId="0" applyFont="1" applyBorder="1" applyAlignment="1">
      <alignment horizontal="left" vertical="center" shrinkToFit="1"/>
    </xf>
    <xf numFmtId="178" fontId="22" fillId="5" borderId="12" xfId="0" applyNumberFormat="1" applyFont="1" applyFill="1" applyBorder="1" applyAlignment="1">
      <alignment horizontal="center" vertical="center"/>
    </xf>
    <xf numFmtId="0" fontId="69" fillId="0" borderId="0" xfId="0" applyFont="1" applyAlignment="1">
      <alignment horizontal="left" vertical="center"/>
    </xf>
    <xf numFmtId="0" fontId="15" fillId="0" borderId="54" xfId="0" applyFont="1" applyBorder="1" applyAlignment="1">
      <alignment horizontal="center" vertical="center"/>
    </xf>
    <xf numFmtId="0" fontId="15" fillId="0" borderId="72" xfId="0" applyFont="1" applyBorder="1" applyAlignment="1">
      <alignment horizontal="left" vertical="center" shrinkToFit="1"/>
    </xf>
    <xf numFmtId="0" fontId="15" fillId="0" borderId="43" xfId="0" applyFont="1" applyBorder="1" applyAlignment="1">
      <alignment horizontal="left" vertical="center"/>
    </xf>
    <xf numFmtId="0" fontId="15" fillId="0" borderId="44" xfId="0" applyFont="1" applyBorder="1" applyAlignment="1">
      <alignment horizontal="left" vertical="center"/>
    </xf>
    <xf numFmtId="0" fontId="25" fillId="0" borderId="25" xfId="0" applyFont="1" applyBorder="1" applyAlignment="1">
      <alignment vertical="center" shrinkToFit="1"/>
    </xf>
    <xf numFmtId="0" fontId="25" fillId="0" borderId="1" xfId="0" applyFont="1" applyBorder="1" applyAlignment="1">
      <alignment vertical="center" shrinkToFit="1"/>
    </xf>
    <xf numFmtId="0" fontId="25" fillId="0" borderId="26" xfId="0" applyFont="1" applyBorder="1" applyAlignment="1">
      <alignment vertical="center" shrinkToFit="1"/>
    </xf>
    <xf numFmtId="0" fontId="15" fillId="0" borderId="21" xfId="0" applyFont="1" applyBorder="1" applyAlignment="1">
      <alignment horizontal="left" vertical="top" shrinkToFit="1"/>
    </xf>
    <xf numFmtId="0" fontId="15" fillId="0" borderId="22" xfId="0" applyFont="1" applyBorder="1" applyAlignment="1">
      <alignment horizontal="left" vertical="top" shrinkToFit="1"/>
    </xf>
    <xf numFmtId="0" fontId="21" fillId="0" borderId="18" xfId="0" applyFont="1" applyBorder="1" applyAlignment="1">
      <alignment horizontal="left" vertical="top" wrapText="1" shrinkToFit="1"/>
    </xf>
    <xf numFmtId="0" fontId="21" fillId="0" borderId="19" xfId="0" applyFont="1" applyBorder="1" applyAlignment="1">
      <alignment horizontal="left" vertical="top" wrapText="1" shrinkToFit="1"/>
    </xf>
    <xf numFmtId="0" fontId="21" fillId="0" borderId="15" xfId="0" applyFont="1" applyBorder="1" applyAlignment="1">
      <alignment horizontal="left" vertical="top" wrapText="1" shrinkToFit="1"/>
    </xf>
    <xf numFmtId="0" fontId="21" fillId="0" borderId="21" xfId="0" applyFont="1" applyBorder="1" applyAlignment="1">
      <alignment horizontal="left" vertical="top" wrapText="1" shrinkToFit="1"/>
    </xf>
    <xf numFmtId="0" fontId="21" fillId="0" borderId="22" xfId="0" applyFont="1" applyBorder="1" applyAlignment="1">
      <alignment horizontal="left" vertical="top" wrapText="1" shrinkToFit="1"/>
    </xf>
    <xf numFmtId="0" fontId="101" fillId="0" borderId="14" xfId="0" applyFont="1" applyBorder="1" applyAlignment="1">
      <alignment horizontal="left" vertical="top" wrapText="1" shrinkToFit="1"/>
    </xf>
    <xf numFmtId="0" fontId="101" fillId="0" borderId="0" xfId="0" applyFont="1" applyAlignment="1">
      <alignment horizontal="left" vertical="top" wrapText="1" shrinkToFit="1"/>
    </xf>
    <xf numFmtId="0" fontId="101" fillId="0" borderId="15" xfId="0" applyFont="1" applyBorder="1" applyAlignment="1">
      <alignment horizontal="left" vertical="top" wrapText="1" shrinkToFit="1"/>
    </xf>
    <xf numFmtId="0" fontId="17" fillId="0" borderId="14" xfId="0" applyFont="1" applyBorder="1" applyAlignment="1">
      <alignment horizontal="left" vertical="top" shrinkToFit="1"/>
    </xf>
    <xf numFmtId="0" fontId="17" fillId="0" borderId="0" xfId="0" applyFont="1" applyAlignment="1">
      <alignment horizontal="left" vertical="top" shrinkToFit="1"/>
    </xf>
    <xf numFmtId="0" fontId="17" fillId="0" borderId="15" xfId="0" applyFont="1" applyBorder="1" applyAlignment="1">
      <alignment horizontal="left" vertical="top" shrinkToFit="1"/>
    </xf>
    <xf numFmtId="0" fontId="20" fillId="0" borderId="0" xfId="0" applyFont="1" applyAlignment="1">
      <alignment horizontal="center" vertical="center"/>
    </xf>
    <xf numFmtId="0" fontId="20" fillId="0" borderId="15" xfId="0" applyFont="1" applyBorder="1" applyAlignment="1">
      <alignment horizontal="center" vertical="center"/>
    </xf>
    <xf numFmtId="0" fontId="18" fillId="0" borderId="0" xfId="0" applyFont="1" applyAlignment="1">
      <alignment vertical="top" wrapText="1" shrinkToFit="1"/>
    </xf>
    <xf numFmtId="0" fontId="18" fillId="0" borderId="21" xfId="0" applyFont="1" applyBorder="1" applyAlignment="1">
      <alignment vertical="top" wrapText="1" shrinkToFit="1"/>
    </xf>
    <xf numFmtId="0" fontId="22" fillId="0" borderId="0" xfId="0" applyFont="1" applyAlignment="1">
      <alignment horizontal="left" vertical="top" wrapText="1" shrinkToFit="1"/>
    </xf>
    <xf numFmtId="0" fontId="15" fillId="0" borderId="0" xfId="0" applyFont="1" applyAlignment="1">
      <alignment horizontal="center" vertical="top" shrinkToFit="1"/>
    </xf>
    <xf numFmtId="0" fontId="34" fillId="0" borderId="25" xfId="0" applyFont="1" applyBorder="1" applyAlignment="1">
      <alignment horizontal="center" vertical="center" shrinkToFit="1"/>
    </xf>
    <xf numFmtId="0" fontId="34" fillId="0" borderId="26" xfId="0" applyFont="1" applyBorder="1" applyAlignment="1">
      <alignment horizontal="center" vertical="center" shrinkToFit="1"/>
    </xf>
    <xf numFmtId="0" fontId="15" fillId="0" borderId="52" xfId="0" applyFont="1" applyBorder="1" applyAlignment="1">
      <alignment horizontal="left" vertical="center" wrapText="1"/>
    </xf>
    <xf numFmtId="0" fontId="15" fillId="0" borderId="14" xfId="0" applyFont="1" applyBorder="1" applyAlignment="1">
      <alignment horizontal="left" vertical="center"/>
    </xf>
    <xf numFmtId="0" fontId="19" fillId="0" borderId="14" xfId="0" applyFont="1" applyBorder="1" applyAlignment="1">
      <alignment horizontal="center" vertical="center" shrinkToFit="1"/>
    </xf>
    <xf numFmtId="0" fontId="19" fillId="0" borderId="0" xfId="0" applyFont="1" applyAlignment="1">
      <alignment horizontal="center" vertical="center" shrinkToFit="1"/>
    </xf>
    <xf numFmtId="0" fontId="19" fillId="0" borderId="15" xfId="0" applyFont="1" applyBorder="1" applyAlignment="1">
      <alignment horizontal="center" vertical="center" shrinkToFit="1"/>
    </xf>
    <xf numFmtId="0" fontId="73" fillId="0" borderId="0" xfId="0" applyFont="1" applyAlignment="1">
      <alignment horizontal="left" vertical="top" wrapText="1" shrinkToFit="1"/>
    </xf>
    <xf numFmtId="0" fontId="17" fillId="0" borderId="18" xfId="0" applyFont="1" applyBorder="1" applyAlignment="1">
      <alignment horizontal="center" vertical="center"/>
    </xf>
    <xf numFmtId="0" fontId="17" fillId="0" borderId="17" xfId="0" applyFont="1" applyBorder="1" applyAlignment="1">
      <alignment horizontal="center" vertical="center"/>
    </xf>
    <xf numFmtId="0" fontId="17" fillId="0" borderId="78" xfId="0" applyFont="1" applyBorder="1" applyAlignment="1">
      <alignment horizontal="center"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0" fontId="17" fillId="0" borderId="79" xfId="0" applyFont="1" applyBorder="1" applyAlignment="1">
      <alignment horizontal="center" vertical="center"/>
    </xf>
    <xf numFmtId="0" fontId="17" fillId="0" borderId="23" xfId="0" applyFont="1" applyBorder="1" applyAlignment="1">
      <alignment horizontal="center" vertical="center"/>
    </xf>
    <xf numFmtId="0" fontId="17" fillId="0" borderId="21" xfId="0" applyFont="1" applyBorder="1" applyAlignment="1">
      <alignment horizontal="center" vertical="center"/>
    </xf>
    <xf numFmtId="0" fontId="17" fillId="0" borderId="80" xfId="0" applyFont="1" applyBorder="1" applyAlignment="1">
      <alignment horizontal="center" vertical="center"/>
    </xf>
    <xf numFmtId="0" fontId="15" fillId="0" borderId="1" xfId="0" applyFont="1" applyBorder="1" applyAlignment="1">
      <alignment horizontal="center" vertical="center"/>
    </xf>
    <xf numFmtId="0" fontId="15" fillId="0" borderId="56" xfId="0" applyFont="1" applyBorder="1" applyAlignment="1">
      <alignment horizontal="center" vertical="center"/>
    </xf>
    <xf numFmtId="0" fontId="27" fillId="0" borderId="86" xfId="0" applyFont="1" applyBorder="1" applyAlignment="1">
      <alignment horizontal="center" vertical="center" shrinkToFit="1"/>
    </xf>
    <xf numFmtId="0" fontId="27" fillId="0" borderId="15" xfId="0" applyFont="1" applyBorder="1" applyAlignment="1">
      <alignment horizontal="center" vertical="center" shrinkToFit="1"/>
    </xf>
    <xf numFmtId="0" fontId="15" fillId="0" borderId="52" xfId="0" applyFont="1" applyBorder="1" applyAlignment="1">
      <alignment horizontal="left" vertical="center"/>
    </xf>
    <xf numFmtId="0" fontId="30" fillId="0" borderId="104" xfId="0" applyFont="1" applyBorder="1" applyAlignment="1">
      <alignment horizontal="left" vertical="top" wrapText="1" shrinkToFit="1"/>
    </xf>
    <xf numFmtId="0" fontId="30" fillId="0" borderId="3" xfId="0" applyFont="1" applyBorder="1" applyAlignment="1">
      <alignment horizontal="left" vertical="top" wrapText="1" shrinkToFit="1"/>
    </xf>
    <xf numFmtId="0" fontId="30" fillId="0" borderId="105" xfId="0" applyFont="1" applyBorder="1" applyAlignment="1">
      <alignment horizontal="left" vertical="top" wrapText="1" shrinkToFit="1"/>
    </xf>
    <xf numFmtId="0" fontId="30" fillId="0" borderId="99" xfId="0" applyFont="1" applyBorder="1" applyAlignment="1">
      <alignment horizontal="left" vertical="top" wrapText="1" shrinkToFit="1"/>
    </xf>
    <xf numFmtId="0" fontId="30" fillId="0" borderId="8" xfId="0" applyFont="1" applyBorder="1" applyAlignment="1">
      <alignment horizontal="left" vertical="top" wrapText="1" shrinkToFit="1"/>
    </xf>
    <xf numFmtId="0" fontId="30" fillId="0" borderId="100" xfId="0" applyFont="1" applyBorder="1" applyAlignment="1">
      <alignment horizontal="left" vertical="top" wrapText="1" shrinkToFit="1"/>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5" xfId="0" applyFont="1" applyBorder="1" applyAlignment="1">
      <alignment horizontal="center" vertical="center" wrapText="1"/>
    </xf>
    <xf numFmtId="0" fontId="15" fillId="0" borderId="64" xfId="0" applyFont="1" applyBorder="1" applyAlignment="1">
      <alignment horizontal="center" vertical="center"/>
    </xf>
    <xf numFmtId="0" fontId="15" fillId="0" borderId="54" xfId="0" applyFont="1" applyBorder="1" applyAlignment="1">
      <alignment horizontal="left" vertical="center"/>
    </xf>
    <xf numFmtId="0" fontId="15" fillId="0" borderId="69" xfId="0" applyFont="1" applyBorder="1" applyAlignment="1">
      <alignment horizontal="left" vertical="center"/>
    </xf>
    <xf numFmtId="180" fontId="15" fillId="0" borderId="62" xfId="0" applyNumberFormat="1" applyFont="1" applyBorder="1" applyAlignment="1">
      <alignment horizontal="right" vertical="center"/>
    </xf>
    <xf numFmtId="180" fontId="15" fillId="0" borderId="63" xfId="0" applyNumberFormat="1" applyFont="1" applyBorder="1" applyAlignment="1">
      <alignment horizontal="right"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20" fillId="0" borderId="14" xfId="0" applyFont="1" applyBorder="1" applyAlignment="1">
      <alignment horizontal="center" vertical="top" wrapText="1" shrinkToFit="1"/>
    </xf>
    <xf numFmtId="0" fontId="20" fillId="0" borderId="0" xfId="0" applyFont="1" applyAlignment="1">
      <alignment horizontal="center" vertical="top" wrapText="1" shrinkToFit="1"/>
    </xf>
    <xf numFmtId="0" fontId="20" fillId="0" borderId="15" xfId="0" applyFont="1" applyBorder="1" applyAlignment="1">
      <alignment horizontal="center" vertical="top" wrapText="1" shrinkToFit="1"/>
    </xf>
    <xf numFmtId="0" fontId="15" fillId="0" borderId="60" xfId="0" applyFont="1" applyBorder="1" applyAlignment="1">
      <alignment horizontal="left" vertical="center"/>
    </xf>
    <xf numFmtId="0" fontId="20" fillId="0" borderId="21" xfId="0" applyFont="1" applyBorder="1" applyAlignment="1">
      <alignment horizontal="left" vertical="center"/>
    </xf>
    <xf numFmtId="0" fontId="20" fillId="0" borderId="21" xfId="0" applyFont="1" applyBorder="1" applyAlignment="1">
      <alignment horizontal="center" vertical="center" shrinkToFit="1"/>
    </xf>
    <xf numFmtId="0" fontId="20" fillId="0" borderId="21" xfId="0" applyFont="1" applyBorder="1" applyAlignment="1">
      <alignment horizontal="center" vertical="center" wrapText="1" shrinkToFit="1"/>
    </xf>
    <xf numFmtId="0" fontId="15" fillId="0" borderId="77" xfId="0" applyFont="1" applyBorder="1" applyAlignment="1">
      <alignment horizontal="center" vertical="center" textRotation="255" shrinkToFit="1"/>
    </xf>
    <xf numFmtId="0" fontId="15" fillId="0" borderId="16" xfId="0" applyFont="1" applyBorder="1" applyAlignment="1">
      <alignment horizontal="center" vertical="center" textRotation="255" shrinkToFit="1"/>
    </xf>
    <xf numFmtId="0" fontId="15" fillId="0" borderId="24" xfId="0" applyFont="1" applyBorder="1" applyAlignment="1">
      <alignment horizontal="center" vertical="center" textRotation="255" shrinkToFit="1"/>
    </xf>
    <xf numFmtId="0" fontId="30" fillId="0" borderId="62" xfId="0" applyFont="1" applyBorder="1" applyAlignment="1">
      <alignment horizontal="left" vertical="top" wrapText="1" shrinkToFit="1"/>
    </xf>
    <xf numFmtId="0" fontId="30" fillId="0" borderId="63" xfId="0" applyFont="1" applyBorder="1" applyAlignment="1">
      <alignment horizontal="left" vertical="top" wrapText="1" shrinkToFit="1"/>
    </xf>
    <xf numFmtId="0" fontId="30" fillId="0" borderId="64" xfId="0" applyFont="1" applyBorder="1" applyAlignment="1">
      <alignment horizontal="left" vertical="top" wrapText="1" shrinkToFit="1"/>
    </xf>
    <xf numFmtId="0" fontId="15" fillId="0" borderId="104" xfId="0" applyFont="1" applyBorder="1" applyAlignment="1">
      <alignment horizontal="left" vertical="center" shrinkToFit="1"/>
    </xf>
    <xf numFmtId="0" fontId="15" fillId="0" borderId="3" xfId="0" applyFont="1" applyBorder="1" applyAlignment="1">
      <alignment horizontal="left" vertical="center" shrinkToFit="1"/>
    </xf>
    <xf numFmtId="0" fontId="15" fillId="0" borderId="105" xfId="0" applyFont="1" applyBorder="1" applyAlignment="1">
      <alignment horizontal="left" vertical="center" shrinkToFi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7" fillId="0" borderId="60" xfId="0" applyFont="1" applyBorder="1" applyAlignment="1">
      <alignment horizontal="left" vertical="center" shrinkToFit="1"/>
    </xf>
    <xf numFmtId="0" fontId="15" fillId="0" borderId="93" xfId="0" applyFont="1" applyBorder="1" applyAlignment="1">
      <alignment horizontal="center" vertical="center"/>
    </xf>
    <xf numFmtId="0" fontId="17" fillId="0" borderId="13" xfId="0" applyFont="1" applyBorder="1" applyAlignment="1">
      <alignment horizontal="center" vertical="center" wrapText="1" shrinkToFit="1"/>
    </xf>
    <xf numFmtId="0" fontId="15" fillId="0" borderId="99"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100" xfId="0" applyFont="1" applyBorder="1" applyAlignment="1">
      <alignment horizontal="left" vertical="center" shrinkToFit="1"/>
    </xf>
    <xf numFmtId="180" fontId="15" fillId="0" borderId="68" xfId="0" applyNumberFormat="1" applyFont="1" applyBorder="1" applyAlignment="1">
      <alignment horizontal="right" vertical="center"/>
    </xf>
    <xf numFmtId="180" fontId="15" fillId="0" borderId="54" xfId="0" applyNumberFormat="1" applyFont="1" applyBorder="1" applyAlignment="1">
      <alignment horizontal="right" vertical="center"/>
    </xf>
    <xf numFmtId="0" fontId="15" fillId="0" borderId="79" xfId="0" applyFont="1" applyBorder="1" applyAlignment="1">
      <alignment horizontal="left" vertical="top" wrapText="1" shrinkToFit="1"/>
    </xf>
    <xf numFmtId="0" fontId="73" fillId="0" borderId="21" xfId="0" applyFont="1" applyBorder="1" applyAlignment="1">
      <alignment horizontal="left" vertical="top" wrapText="1"/>
    </xf>
    <xf numFmtId="0" fontId="21" fillId="0" borderId="17" xfId="0" applyFont="1" applyBorder="1" applyAlignment="1">
      <alignment horizontal="left" vertical="center" wrapText="1" shrinkToFit="1"/>
    </xf>
    <xf numFmtId="0" fontId="21" fillId="0" borderId="18" xfId="0" applyFont="1" applyBorder="1" applyAlignment="1">
      <alignment horizontal="left" vertical="center" wrapText="1" shrinkToFit="1"/>
    </xf>
    <xf numFmtId="0" fontId="21" fillId="0" borderId="19" xfId="0" applyFont="1" applyBorder="1" applyAlignment="1">
      <alignment horizontal="left" vertical="center" wrapText="1" shrinkToFit="1"/>
    </xf>
    <xf numFmtId="0" fontId="0" fillId="0" borderId="23" xfId="0" applyBorder="1" applyAlignment="1">
      <alignment horizontal="left" vertical="center" wrapText="1" shrinkToFit="1"/>
    </xf>
    <xf numFmtId="0" fontId="0" fillId="0" borderId="21" xfId="0" applyBorder="1" applyAlignment="1">
      <alignment horizontal="left" vertical="center" wrapText="1" shrinkToFit="1"/>
    </xf>
    <xf numFmtId="0" fontId="0" fillId="0" borderId="22" xfId="0" applyBorder="1" applyAlignment="1">
      <alignment horizontal="left" vertical="center" wrapText="1" shrinkToFit="1"/>
    </xf>
    <xf numFmtId="0" fontId="14" fillId="0" borderId="14" xfId="0" applyFont="1" applyBorder="1" applyAlignment="1">
      <alignment horizontal="left" vertical="center"/>
    </xf>
    <xf numFmtId="0" fontId="14" fillId="0" borderId="0" xfId="0" applyFont="1" applyAlignment="1">
      <alignment horizontal="left" vertical="center"/>
    </xf>
    <xf numFmtId="0" fontId="14" fillId="0" borderId="15" xfId="0" applyFont="1" applyBorder="1" applyAlignment="1">
      <alignment horizontal="left" vertical="center"/>
    </xf>
    <xf numFmtId="0" fontId="14" fillId="0" borderId="14" xfId="0" applyFont="1" applyBorder="1" applyAlignment="1">
      <alignment horizontal="center" vertical="center" shrinkToFit="1"/>
    </xf>
    <xf numFmtId="0" fontId="14" fillId="0" borderId="0" xfId="0" applyFont="1" applyAlignment="1">
      <alignment horizontal="center" vertical="center" shrinkToFit="1"/>
    </xf>
    <xf numFmtId="0" fontId="14" fillId="0" borderId="15" xfId="0" applyFont="1" applyBorder="1" applyAlignment="1">
      <alignment horizontal="center" vertical="center" shrinkToFit="1"/>
    </xf>
    <xf numFmtId="0" fontId="47" fillId="0" borderId="21" xfId="0" applyFont="1" applyBorder="1" applyAlignment="1">
      <alignment horizontal="center" vertical="center"/>
    </xf>
    <xf numFmtId="0" fontId="31" fillId="0" borderId="52" xfId="0" applyFont="1" applyBorder="1" applyAlignment="1">
      <alignment horizontal="left" vertical="center" shrinkToFit="1"/>
    </xf>
    <xf numFmtId="0" fontId="31" fillId="0" borderId="60" xfId="0" applyFont="1" applyBorder="1" applyAlignment="1">
      <alignment horizontal="left" vertical="center" shrinkToFit="1"/>
    </xf>
    <xf numFmtId="0" fontId="21" fillId="0" borderId="17" xfId="0" applyFont="1" applyBorder="1" applyAlignment="1">
      <alignment horizontal="left" vertical="center"/>
    </xf>
    <xf numFmtId="0" fontId="21" fillId="0" borderId="18" xfId="0" applyFont="1" applyBorder="1" applyAlignment="1">
      <alignment horizontal="left" vertical="center"/>
    </xf>
    <xf numFmtId="0" fontId="21" fillId="0" borderId="19" xfId="0" applyFont="1" applyBorder="1" applyAlignment="1">
      <alignment horizontal="left" vertical="center"/>
    </xf>
    <xf numFmtId="0" fontId="73" fillId="0" borderId="0" xfId="0" applyFont="1" applyAlignment="1">
      <alignment horizontal="left" vertical="center" wrapText="1" shrinkToFit="1"/>
    </xf>
    <xf numFmtId="0" fontId="17" fillId="0" borderId="52" xfId="0" applyFont="1" applyBorder="1" applyAlignment="1">
      <alignment vertical="center" shrinkToFit="1"/>
    </xf>
    <xf numFmtId="0" fontId="0" fillId="0" borderId="0" xfId="0" applyAlignment="1">
      <alignment vertical="center" shrinkToFit="1"/>
    </xf>
    <xf numFmtId="0" fontId="21" fillId="0" borderId="18" xfId="0" applyFont="1" applyBorder="1" applyAlignment="1">
      <alignment horizontal="left" vertical="center" wrapText="1"/>
    </xf>
    <xf numFmtId="0" fontId="0" fillId="0" borderId="18" xfId="0" applyBorder="1" applyAlignment="1">
      <alignment vertical="center" wrapText="1"/>
    </xf>
    <xf numFmtId="0" fontId="0" fillId="0" borderId="19"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left" vertical="center" wrapText="1"/>
    </xf>
    <xf numFmtId="0" fontId="21" fillId="0" borderId="12" xfId="0" applyFont="1" applyBorder="1" applyAlignment="1">
      <alignment horizontal="left" vertical="center"/>
    </xf>
    <xf numFmtId="0" fontId="21" fillId="0" borderId="13" xfId="0" applyFont="1" applyBorder="1" applyAlignment="1">
      <alignment horizontal="left" vertical="center"/>
    </xf>
    <xf numFmtId="0" fontId="15" fillId="0" borderId="58" xfId="0" applyFont="1" applyBorder="1" applyAlignment="1">
      <alignment horizontal="center" vertical="center"/>
    </xf>
    <xf numFmtId="0" fontId="15" fillId="0" borderId="72" xfId="0" applyFont="1" applyBorder="1" applyAlignment="1">
      <alignment horizontal="center" vertical="center"/>
    </xf>
    <xf numFmtId="0" fontId="17" fillId="0" borderId="12" xfId="0" applyFont="1" applyBorder="1" applyAlignment="1">
      <alignment horizontal="left" vertical="center"/>
    </xf>
    <xf numFmtId="0" fontId="69" fillId="0" borderId="11" xfId="0" applyFont="1" applyBorder="1" applyAlignment="1">
      <alignment horizontal="center" vertical="center" shrinkToFit="1"/>
    </xf>
    <xf numFmtId="0" fontId="69" fillId="0" borderId="12" xfId="0" applyFont="1" applyBorder="1" applyAlignment="1">
      <alignment horizontal="center" vertical="center" shrinkToFit="1"/>
    </xf>
    <xf numFmtId="0" fontId="69" fillId="0" borderId="13" xfId="0" applyFont="1" applyBorder="1" applyAlignment="1">
      <alignment horizontal="center" vertical="center" shrinkToFit="1"/>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15" fillId="0" borderId="74" xfId="0" applyFont="1" applyBorder="1" applyAlignment="1">
      <alignment horizontal="left" vertical="center" wrapText="1" shrinkToFit="1"/>
    </xf>
    <xf numFmtId="0" fontId="15" fillId="0" borderId="53" xfId="0" applyFont="1" applyBorder="1" applyAlignment="1">
      <alignment horizontal="left" vertical="center" wrapText="1" shrinkToFit="1"/>
    </xf>
    <xf numFmtId="0" fontId="15" fillId="0" borderId="75" xfId="0" applyFont="1" applyBorder="1" applyAlignment="1">
      <alignment horizontal="left" vertical="center" wrapText="1" shrinkToFit="1"/>
    </xf>
    <xf numFmtId="0" fontId="15" fillId="0" borderId="70" xfId="0" applyFont="1" applyBorder="1" applyAlignment="1">
      <alignment horizontal="left" vertical="top" wrapText="1" shrinkToFit="1"/>
    </xf>
    <xf numFmtId="0" fontId="15" fillId="0" borderId="59" xfId="0" applyFont="1" applyBorder="1" applyAlignment="1">
      <alignment horizontal="left" vertical="top" wrapText="1" shrinkToFit="1"/>
    </xf>
    <xf numFmtId="0" fontId="15" fillId="0" borderId="71" xfId="0" applyFont="1" applyBorder="1" applyAlignment="1">
      <alignment horizontal="left" vertical="top" wrapText="1" shrinkToFit="1"/>
    </xf>
    <xf numFmtId="0" fontId="0" fillId="0" borderId="21" xfId="0" applyBorder="1" applyAlignment="1">
      <alignment vertical="center" wrapText="1"/>
    </xf>
    <xf numFmtId="0" fontId="0" fillId="0" borderId="22" xfId="0" applyBorder="1" applyAlignment="1">
      <alignment vertical="center" wrapText="1"/>
    </xf>
    <xf numFmtId="0" fontId="27" fillId="0" borderId="18" xfId="0" quotePrefix="1" applyFont="1" applyBorder="1" applyAlignment="1">
      <alignment horizontal="center" vertical="center"/>
    </xf>
    <xf numFmtId="0" fontId="15" fillId="0" borderId="106" xfId="0" applyFont="1" applyBorder="1" applyAlignment="1">
      <alignment horizontal="left" vertical="center" shrinkToFit="1"/>
    </xf>
    <xf numFmtId="0" fontId="27" fillId="0" borderId="14" xfId="0" applyFont="1" applyBorder="1" applyAlignment="1">
      <alignment horizontal="left" vertical="top" wrapText="1"/>
    </xf>
    <xf numFmtId="0" fontId="27" fillId="0" borderId="0" xfId="0" applyFont="1" applyAlignment="1">
      <alignment horizontal="left" vertical="top" wrapText="1"/>
    </xf>
    <xf numFmtId="0" fontId="27" fillId="0" borderId="15" xfId="0" applyFont="1" applyBorder="1" applyAlignment="1">
      <alignment horizontal="left" vertical="top" wrapText="1"/>
    </xf>
    <xf numFmtId="0" fontId="15" fillId="0" borderId="3" xfId="0" applyFont="1" applyBorder="1" applyAlignment="1">
      <alignment horizontal="left" vertical="top" wrapText="1" shrinkToFit="1"/>
    </xf>
    <xf numFmtId="0" fontId="15" fillId="0" borderId="4" xfId="0" applyFont="1" applyBorder="1" applyAlignment="1">
      <alignment horizontal="left" vertical="top" wrapText="1" shrinkToFit="1"/>
    </xf>
    <xf numFmtId="0" fontId="15" fillId="0" borderId="6" xfId="0" applyFont="1" applyBorder="1" applyAlignment="1">
      <alignment horizontal="left" vertical="top" wrapText="1" shrinkToFit="1"/>
    </xf>
    <xf numFmtId="0" fontId="15" fillId="0" borderId="8" xfId="0" applyFont="1" applyBorder="1" applyAlignment="1">
      <alignment horizontal="left" vertical="top" wrapText="1" shrinkToFit="1"/>
    </xf>
    <xf numFmtId="0" fontId="15" fillId="0" borderId="9" xfId="0" applyFont="1" applyBorder="1" applyAlignment="1">
      <alignment horizontal="left" vertical="top" wrapText="1" shrinkToFit="1"/>
    </xf>
    <xf numFmtId="0" fontId="42" fillId="19" borderId="11" xfId="0" applyFont="1" applyFill="1" applyBorder="1" applyAlignment="1">
      <alignment horizontal="left" vertical="center" shrinkToFit="1"/>
    </xf>
    <xf numFmtId="0" fontId="42" fillId="19" borderId="12" xfId="0" applyFont="1" applyFill="1" applyBorder="1" applyAlignment="1">
      <alignment horizontal="left" vertical="center" shrinkToFit="1"/>
    </xf>
    <xf numFmtId="0" fontId="42" fillId="19" borderId="13" xfId="0" applyFont="1" applyFill="1" applyBorder="1" applyAlignment="1">
      <alignment horizontal="left" vertical="center" shrinkToFit="1"/>
    </xf>
    <xf numFmtId="0" fontId="26" fillId="19" borderId="11" xfId="0" applyFont="1" applyFill="1" applyBorder="1" applyAlignment="1">
      <alignment horizontal="center" vertical="center" shrinkToFit="1"/>
    </xf>
    <xf numFmtId="0" fontId="26" fillId="19" borderId="12" xfId="0" applyFont="1" applyFill="1" applyBorder="1" applyAlignment="1">
      <alignment horizontal="center" vertical="center" shrinkToFit="1"/>
    </xf>
    <xf numFmtId="0" fontId="26" fillId="19" borderId="108" xfId="0" applyFont="1" applyFill="1" applyBorder="1" applyAlignment="1">
      <alignment horizontal="center" vertical="center" shrinkToFit="1"/>
    </xf>
    <xf numFmtId="180" fontId="42" fillId="19" borderId="12" xfId="0" applyNumberFormat="1" applyFont="1" applyFill="1" applyBorder="1" applyAlignment="1">
      <alignment horizontal="center" vertical="center" shrinkToFit="1"/>
    </xf>
    <xf numFmtId="0" fontId="21" fillId="0" borderId="109" xfId="0" applyFont="1" applyBorder="1" applyAlignment="1">
      <alignment horizontal="center" vertical="center"/>
    </xf>
    <xf numFmtId="0" fontId="15" fillId="0" borderId="2" xfId="0" applyFont="1" applyBorder="1" applyAlignment="1">
      <alignment horizontal="left" vertical="center" wrapText="1" shrinkToFit="1"/>
    </xf>
    <xf numFmtId="0" fontId="15" fillId="0" borderId="3"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15" fillId="0" borderId="7" xfId="0" applyFont="1" applyBorder="1" applyAlignment="1">
      <alignment horizontal="left" vertical="center" wrapText="1" shrinkToFit="1"/>
    </xf>
    <xf numFmtId="0" fontId="15" fillId="0" borderId="8" xfId="0" applyFont="1" applyBorder="1" applyAlignment="1">
      <alignment horizontal="left" vertical="center" wrapText="1" shrinkToFit="1"/>
    </xf>
    <xf numFmtId="0" fontId="15" fillId="0" borderId="9" xfId="0" applyFont="1" applyBorder="1" applyAlignment="1">
      <alignment horizontal="left" vertical="center" wrapText="1" shrinkToFit="1"/>
    </xf>
    <xf numFmtId="0" fontId="36" fillId="0" borderId="12" xfId="0" applyFont="1" applyBorder="1" applyAlignment="1">
      <alignment horizontal="center" vertical="center" shrinkToFit="1"/>
    </xf>
    <xf numFmtId="0" fontId="15" fillId="0" borderId="17" xfId="0" applyFont="1" applyBorder="1" applyAlignment="1">
      <alignment horizontal="right" vertical="center"/>
    </xf>
    <xf numFmtId="0" fontId="15" fillId="0" borderId="18" xfId="0" applyFont="1" applyBorder="1" applyAlignment="1">
      <alignment horizontal="right" vertical="center"/>
    </xf>
    <xf numFmtId="0" fontId="73" fillId="0" borderId="0" xfId="0" applyFont="1" applyAlignment="1">
      <alignment horizontal="left" vertical="top" wrapText="1"/>
    </xf>
    <xf numFmtId="0" fontId="73" fillId="0" borderId="15" xfId="0" applyFont="1" applyBorder="1" applyAlignment="1">
      <alignment horizontal="left" vertical="top" wrapText="1"/>
    </xf>
    <xf numFmtId="0" fontId="73" fillId="0" borderId="14" xfId="0" applyFont="1" applyBorder="1" applyAlignment="1">
      <alignment horizontal="left" vertical="top" wrapText="1"/>
    </xf>
    <xf numFmtId="0" fontId="15" fillId="0" borderId="6" xfId="0" applyFont="1" applyBorder="1" applyAlignment="1">
      <alignment horizontal="left" vertical="center" wrapText="1" shrinkToFit="1"/>
    </xf>
    <xf numFmtId="0" fontId="79" fillId="0" borderId="14" xfId="0" applyFont="1" applyBorder="1" applyAlignment="1">
      <alignment vertical="center" wrapText="1"/>
    </xf>
    <xf numFmtId="0" fontId="79" fillId="0" borderId="0" xfId="0" applyFont="1" applyAlignment="1">
      <alignment vertical="center" wrapText="1"/>
    </xf>
    <xf numFmtId="0" fontId="81" fillId="0" borderId="14" xfId="0" applyFont="1" applyBorder="1" applyAlignment="1">
      <alignment vertical="center" wrapText="1"/>
    </xf>
    <xf numFmtId="0" fontId="81" fillId="0" borderId="0" xfId="0" applyFont="1" applyAlignment="1">
      <alignment vertical="center" wrapText="1"/>
    </xf>
    <xf numFmtId="0" fontId="79" fillId="0" borderId="0" xfId="0" applyFont="1" applyAlignment="1">
      <alignment vertical="center" shrinkToFit="1"/>
    </xf>
    <xf numFmtId="0" fontId="79" fillId="0" borderId="0" xfId="0" applyFont="1" applyAlignment="1">
      <alignment horizontal="left" vertical="center" shrinkToFit="1"/>
    </xf>
    <xf numFmtId="0" fontId="0" fillId="0" borderId="20" xfId="0" applyBorder="1" applyAlignment="1">
      <alignment horizontal="center" vertical="center"/>
    </xf>
    <xf numFmtId="0" fontId="0" fillId="0" borderId="24" xfId="0" applyBorder="1" applyAlignment="1">
      <alignment horizontal="center" vertical="center"/>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9" borderId="23" xfId="0" applyFill="1" applyBorder="1" applyAlignment="1">
      <alignment horizontal="center" vertical="center"/>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7" borderId="18" xfId="0" applyFill="1" applyBorder="1" applyAlignment="1">
      <alignment horizontal="center" vertical="center"/>
    </xf>
    <xf numFmtId="0" fontId="0" fillId="7" borderId="21" xfId="0" applyFill="1" applyBorder="1" applyAlignment="1">
      <alignment horizontal="center" vertical="center"/>
    </xf>
    <xf numFmtId="0" fontId="0" fillId="3" borderId="19" xfId="0" applyFill="1" applyBorder="1" applyAlignment="1">
      <alignment horizontal="center" vertical="center"/>
    </xf>
    <xf numFmtId="0" fontId="0" fillId="3" borderId="22"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3" xfId="0" applyFill="1" applyBorder="1" applyAlignment="1">
      <alignment horizontal="center" vertical="center"/>
    </xf>
    <xf numFmtId="0" fontId="0" fillId="4" borderId="21" xfId="0" applyFill="1" applyBorder="1" applyAlignment="1">
      <alignment horizontal="center" vertical="center"/>
    </xf>
    <xf numFmtId="0" fontId="0" fillId="4" borderId="22" xfId="0" applyFill="1" applyBorder="1" applyAlignment="1">
      <alignment horizontal="center" vertical="center"/>
    </xf>
    <xf numFmtId="0" fontId="17" fillId="6" borderId="163" xfId="2" applyFont="1" applyFill="1" applyBorder="1" applyAlignment="1">
      <alignment horizontal="center" vertical="center"/>
    </xf>
    <xf numFmtId="0" fontId="17" fillId="6" borderId="8" xfId="2" applyFont="1" applyFill="1" applyBorder="1" applyAlignment="1">
      <alignment horizontal="center" vertical="center"/>
    </xf>
    <xf numFmtId="185" fontId="17" fillId="6" borderId="21" xfId="2" applyNumberFormat="1" applyFont="1" applyFill="1" applyBorder="1" applyAlignment="1">
      <alignment horizontal="left" vertical="center"/>
    </xf>
    <xf numFmtId="0" fontId="17" fillId="6" borderId="12" xfId="2" applyFont="1" applyFill="1" applyBorder="1" applyAlignment="1">
      <alignment horizontal="center" vertical="center"/>
    </xf>
    <xf numFmtId="185" fontId="17" fillId="6" borderId="21" xfId="2" applyNumberFormat="1" applyFont="1" applyFill="1" applyBorder="1" applyAlignment="1">
      <alignment horizontal="center" vertical="center" shrinkToFit="1"/>
    </xf>
    <xf numFmtId="0" fontId="17" fillId="0" borderId="152" xfId="2" applyFont="1" applyBorder="1" applyAlignment="1">
      <alignment horizontal="center" vertical="center"/>
    </xf>
    <xf numFmtId="0" fontId="17" fillId="0" borderId="153" xfId="2" applyFont="1" applyBorder="1" applyAlignment="1">
      <alignment horizontal="center" vertical="center"/>
    </xf>
    <xf numFmtId="0" fontId="17" fillId="0" borderId="21" xfId="2" applyFont="1" applyBorder="1" applyAlignment="1">
      <alignment horizontal="left" vertical="center"/>
    </xf>
    <xf numFmtId="0" fontId="58" fillId="0" borderId="12" xfId="2" applyFont="1" applyBorder="1" applyAlignment="1">
      <alignment horizontal="center" vertical="center"/>
    </xf>
    <xf numFmtId="0" fontId="17" fillId="6" borderId="152" xfId="2" applyFont="1" applyFill="1" applyBorder="1" applyAlignment="1">
      <alignment horizontal="center" vertical="center"/>
    </xf>
    <xf numFmtId="0" fontId="17" fillId="6" borderId="153" xfId="2" applyFont="1" applyFill="1" applyBorder="1" applyAlignment="1">
      <alignment horizontal="center" vertical="center"/>
    </xf>
    <xf numFmtId="0" fontId="15" fillId="0" borderId="63" xfId="2" applyFont="1" applyBorder="1" applyAlignment="1">
      <alignment horizontal="left" vertical="center"/>
    </xf>
    <xf numFmtId="0" fontId="17" fillId="0" borderId="54" xfId="2" applyFont="1" applyBorder="1" applyAlignment="1">
      <alignment horizontal="center" vertical="center"/>
    </xf>
    <xf numFmtId="0" fontId="17" fillId="0" borderId="54" xfId="2" applyFont="1" applyBorder="1" applyAlignment="1">
      <alignment horizontal="right" vertical="center"/>
    </xf>
    <xf numFmtId="180" fontId="15" fillId="0" borderId="21" xfId="2" applyNumberFormat="1" applyFont="1" applyBorder="1">
      <alignment vertical="center"/>
    </xf>
    <xf numFmtId="0" fontId="17" fillId="5" borderId="152" xfId="2" applyFont="1" applyFill="1" applyBorder="1" applyAlignment="1">
      <alignment horizontal="center" vertical="center"/>
    </xf>
    <xf numFmtId="0" fontId="17" fillId="5" borderId="66" xfId="2" applyFont="1" applyFill="1" applyBorder="1" applyAlignment="1">
      <alignment horizontal="center" vertical="center"/>
    </xf>
    <xf numFmtId="0" fontId="17" fillId="5" borderId="153" xfId="2" applyFont="1" applyFill="1" applyBorder="1" applyAlignment="1">
      <alignment horizontal="center" vertical="center"/>
    </xf>
    <xf numFmtId="0" fontId="17" fillId="0" borderId="66" xfId="2" applyFont="1" applyBorder="1" applyAlignment="1">
      <alignment horizontal="center" vertical="center"/>
    </xf>
    <xf numFmtId="0" fontId="17" fillId="0" borderId="7" xfId="2" applyFont="1" applyBorder="1" applyAlignment="1">
      <alignment horizontal="center" vertical="center"/>
    </xf>
    <xf numFmtId="0" fontId="55" fillId="0" borderId="8" xfId="2" applyFont="1" applyBorder="1" applyAlignment="1">
      <alignment horizontal="center" vertical="center"/>
    </xf>
    <xf numFmtId="0" fontId="17" fillId="0" borderId="0" xfId="2" applyFont="1" applyAlignment="1">
      <alignment horizontal="left" vertical="center" wrapText="1"/>
    </xf>
    <xf numFmtId="0" fontId="17" fillId="0" borderId="8" xfId="2" applyFont="1" applyBorder="1" applyAlignment="1">
      <alignment horizontal="left" vertical="center"/>
    </xf>
    <xf numFmtId="0" fontId="17" fillId="0" borderId="0" xfId="2" applyFont="1" applyAlignment="1">
      <alignment horizontal="left" vertical="top" wrapText="1"/>
    </xf>
    <xf numFmtId="0" fontId="17" fillId="6" borderId="66" xfId="2" applyFont="1" applyFill="1" applyBorder="1" applyAlignment="1">
      <alignment horizontal="center" vertical="center"/>
    </xf>
    <xf numFmtId="0" fontId="17" fillId="0" borderId="0" xfId="2" applyFont="1" applyAlignment="1">
      <alignment horizontal="center" vertical="center"/>
    </xf>
    <xf numFmtId="0" fontId="17" fillId="6" borderId="160" xfId="2" applyFont="1" applyFill="1" applyBorder="1" applyAlignment="1">
      <alignment horizontal="center" vertical="center"/>
    </xf>
    <xf numFmtId="0" fontId="17" fillId="6" borderId="21" xfId="2" applyFont="1" applyFill="1" applyBorder="1" applyAlignment="1">
      <alignment horizontal="center" vertical="center"/>
    </xf>
    <xf numFmtId="0" fontId="17" fillId="5" borderId="158" xfId="2" applyFont="1" applyFill="1" applyBorder="1" applyAlignment="1">
      <alignment horizontal="left" vertical="center"/>
    </xf>
    <xf numFmtId="0" fontId="17" fillId="5" borderId="8" xfId="2" applyFont="1" applyFill="1" applyBorder="1" applyAlignment="1">
      <alignment horizontal="left" vertical="center"/>
    </xf>
    <xf numFmtId="0" fontId="17" fillId="0" borderId="11"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11" xfId="0" applyFont="1" applyBorder="1" applyAlignment="1">
      <alignment horizontal="left" vertical="center" shrinkToFit="1"/>
    </xf>
    <xf numFmtId="0" fontId="17" fillId="0" borderId="12" xfId="0" applyFont="1" applyBorder="1" applyAlignment="1">
      <alignment horizontal="left" vertical="center" shrinkToFit="1"/>
    </xf>
    <xf numFmtId="0" fontId="17" fillId="0" borderId="13" xfId="0" applyFont="1" applyBorder="1" applyAlignment="1">
      <alignment horizontal="left" vertical="center" shrinkToFit="1"/>
    </xf>
    <xf numFmtId="0" fontId="17" fillId="0" borderId="8" xfId="2" applyFont="1" applyBorder="1" applyAlignment="1">
      <alignment horizontal="center" vertical="center"/>
    </xf>
    <xf numFmtId="0" fontId="17" fillId="5" borderId="11" xfId="3" applyFont="1" applyFill="1" applyBorder="1" applyAlignment="1">
      <alignment horizontal="left" vertical="center"/>
    </xf>
    <xf numFmtId="0" fontId="17" fillId="5" borderId="12" xfId="3" applyFont="1" applyFill="1" applyBorder="1" applyAlignment="1">
      <alignment horizontal="left" vertical="center"/>
    </xf>
    <xf numFmtId="0" fontId="17" fillId="5" borderId="13" xfId="3" applyFont="1" applyFill="1" applyBorder="1" applyAlignment="1">
      <alignment horizontal="left" vertical="center"/>
    </xf>
    <xf numFmtId="0" fontId="17" fillId="5" borderId="11" xfId="2" applyFont="1" applyFill="1" applyBorder="1" applyAlignment="1">
      <alignment horizontal="left" vertical="center"/>
    </xf>
    <xf numFmtId="0" fontId="17" fillId="5" borderId="12" xfId="2" applyFont="1" applyFill="1" applyBorder="1" applyAlignment="1">
      <alignment horizontal="left" vertical="center"/>
    </xf>
    <xf numFmtId="0" fontId="17" fillId="5" borderId="13" xfId="2" applyFont="1" applyFill="1" applyBorder="1" applyAlignment="1">
      <alignment horizontal="left"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7" fillId="5" borderId="13" xfId="2" applyFont="1" applyFill="1" applyBorder="1" applyAlignment="1">
      <alignment horizontal="center" vertical="center"/>
    </xf>
    <xf numFmtId="0" fontId="17" fillId="0" borderId="11" xfId="2" applyFont="1" applyBorder="1" applyAlignment="1">
      <alignment horizontal="center" vertical="center"/>
    </xf>
    <xf numFmtId="0" fontId="17" fillId="0" borderId="12" xfId="2" applyFont="1" applyBorder="1" applyAlignment="1">
      <alignment horizontal="center" vertical="center"/>
    </xf>
    <xf numFmtId="0" fontId="17" fillId="0" borderId="13" xfId="2" applyFont="1" applyBorder="1" applyAlignment="1">
      <alignment horizontal="center" vertical="center"/>
    </xf>
    <xf numFmtId="0" fontId="34" fillId="0" borderId="11" xfId="3" applyFont="1" applyBorder="1" applyAlignment="1">
      <alignment horizontal="center" vertical="center"/>
    </xf>
    <xf numFmtId="0" fontId="34" fillId="0" borderId="12" xfId="3" applyFont="1" applyBorder="1" applyAlignment="1">
      <alignment horizontal="center" vertical="center"/>
    </xf>
    <xf numFmtId="0" fontId="34" fillId="0" borderId="13" xfId="3" applyFont="1" applyBorder="1" applyAlignment="1">
      <alignment horizontal="center" vertical="center"/>
    </xf>
    <xf numFmtId="0" fontId="17" fillId="0" borderId="11" xfId="2" applyFont="1" applyBorder="1" applyAlignment="1">
      <alignment horizontal="left" vertical="center"/>
    </xf>
    <xf numFmtId="0" fontId="17" fillId="0" borderId="12" xfId="2" applyFont="1" applyBorder="1" applyAlignment="1">
      <alignment horizontal="left" vertical="center"/>
    </xf>
    <xf numFmtId="0" fontId="17" fillId="0" borderId="13" xfId="2" applyFont="1" applyBorder="1" applyAlignment="1">
      <alignment horizontal="left" vertical="center"/>
    </xf>
    <xf numFmtId="0" fontId="17" fillId="0" borderId="152" xfId="2" applyFont="1" applyBorder="1" applyAlignment="1">
      <alignment horizontal="left" vertical="center"/>
    </xf>
    <xf numFmtId="0" fontId="17" fillId="0" borderId="153" xfId="2" applyFont="1" applyBorder="1" applyAlignment="1">
      <alignment horizontal="left" vertical="center"/>
    </xf>
    <xf numFmtId="0" fontId="17" fillId="0" borderId="66" xfId="2" applyFont="1" applyBorder="1" applyAlignment="1">
      <alignment horizontal="left" vertical="center"/>
    </xf>
    <xf numFmtId="179" fontId="15" fillId="15" borderId="8" xfId="0" applyNumberFormat="1" applyFont="1" applyFill="1" applyBorder="1" applyAlignment="1">
      <alignment horizontal="center" vertical="center"/>
    </xf>
    <xf numFmtId="0" fontId="17" fillId="15" borderId="8" xfId="2" applyFont="1" applyFill="1" applyBorder="1" applyAlignment="1">
      <alignment horizontal="center" vertical="center"/>
    </xf>
    <xf numFmtId="0" fontId="17" fillId="15" borderId="54" xfId="2" applyFont="1" applyFill="1" applyBorder="1" applyAlignment="1">
      <alignment horizontal="center" vertical="center"/>
    </xf>
    <xf numFmtId="0" fontId="17" fillId="0" borderId="11" xfId="3" applyFont="1" applyBorder="1" applyAlignment="1">
      <alignment horizontal="center" vertical="center"/>
    </xf>
    <xf numFmtId="0" fontId="17" fillId="0" borderId="12" xfId="3" applyFont="1" applyBorder="1" applyAlignment="1">
      <alignment horizontal="center" vertical="center"/>
    </xf>
    <xf numFmtId="0" fontId="17" fillId="0" borderId="8" xfId="0" applyFont="1" applyBorder="1" applyAlignment="1">
      <alignment horizontal="left" vertical="center" shrinkToFit="1"/>
    </xf>
    <xf numFmtId="0" fontId="34" fillId="0" borderId="0" xfId="0" applyFont="1" applyAlignment="1">
      <alignment horizontal="left" vertical="center" shrinkToFit="1"/>
    </xf>
    <xf numFmtId="0" fontId="17" fillId="6" borderId="53" xfId="2" applyFont="1" applyFill="1" applyBorder="1" applyAlignment="1">
      <alignment horizontal="left" vertical="center"/>
    </xf>
    <xf numFmtId="0" fontId="17" fillId="6" borderId="1" xfId="2" applyFont="1" applyFill="1" applyBorder="1" applyAlignment="1">
      <alignment horizontal="left" vertical="center"/>
    </xf>
    <xf numFmtId="0" fontId="15" fillId="0" borderId="152" xfId="0" applyFont="1" applyBorder="1" applyAlignment="1">
      <alignment horizontal="center" vertical="center"/>
    </xf>
    <xf numFmtId="0" fontId="15" fillId="0" borderId="153" xfId="0" applyFont="1" applyBorder="1" applyAlignment="1">
      <alignment horizontal="center" vertical="center"/>
    </xf>
    <xf numFmtId="0" fontId="17" fillId="0" borderId="0" xfId="0" applyFont="1" applyAlignment="1">
      <alignment horizontal="left" vertical="top"/>
    </xf>
    <xf numFmtId="0" fontId="17" fillId="6" borderId="163" xfId="2" applyFont="1" applyFill="1" applyBorder="1" applyAlignment="1">
      <alignment horizontal="left" vertical="center"/>
    </xf>
    <xf numFmtId="0" fontId="17" fillId="6" borderId="8" xfId="2" applyFont="1" applyFill="1" applyBorder="1" applyAlignment="1">
      <alignment horizontal="left" vertical="center"/>
    </xf>
    <xf numFmtId="0" fontId="58" fillId="0" borderId="21" xfId="2" applyFont="1" applyBorder="1" applyAlignment="1">
      <alignment horizontal="left" vertical="center"/>
    </xf>
    <xf numFmtId="0" fontId="58" fillId="0" borderId="21" xfId="2" applyFont="1" applyBorder="1" applyAlignment="1">
      <alignment horizontal="center" vertical="center"/>
    </xf>
    <xf numFmtId="0" fontId="17" fillId="0" borderId="0" xfId="2" applyFont="1" applyAlignment="1">
      <alignment horizontal="center" vertical="center" wrapText="1"/>
    </xf>
    <xf numFmtId="0" fontId="17" fillId="6" borderId="152" xfId="5" applyFont="1" applyFill="1" applyBorder="1" applyAlignment="1">
      <alignment horizontal="center" vertical="center"/>
    </xf>
    <xf numFmtId="0" fontId="17" fillId="6" borderId="66" xfId="5" applyFont="1" applyFill="1" applyBorder="1" applyAlignment="1">
      <alignment horizontal="center" vertical="center"/>
    </xf>
    <xf numFmtId="0" fontId="17" fillId="6" borderId="153" xfId="5" applyFont="1" applyFill="1" applyBorder="1" applyAlignment="1">
      <alignment horizontal="center" vertical="center"/>
    </xf>
    <xf numFmtId="0" fontId="17" fillId="0" borderId="152" xfId="5" applyFont="1" applyBorder="1" applyAlignment="1">
      <alignment horizontal="left" vertical="center"/>
    </xf>
    <xf numFmtId="0" fontId="17" fillId="0" borderId="66" xfId="5" applyFont="1" applyBorder="1" applyAlignment="1">
      <alignment horizontal="left" vertical="center"/>
    </xf>
    <xf numFmtId="0" fontId="17" fillId="0" borderId="153" xfId="5" applyFont="1" applyBorder="1" applyAlignment="1">
      <alignment horizontal="left" vertical="center"/>
    </xf>
    <xf numFmtId="0" fontId="17" fillId="5" borderId="11" xfId="5" applyFont="1" applyFill="1" applyBorder="1" applyAlignment="1">
      <alignment horizontal="left" vertical="center"/>
    </xf>
    <xf numFmtId="0" fontId="17" fillId="5" borderId="12" xfId="5" applyFont="1" applyFill="1" applyBorder="1" applyAlignment="1">
      <alignment horizontal="left" vertical="center"/>
    </xf>
    <xf numFmtId="0" fontId="17" fillId="5" borderId="13" xfId="5" applyFont="1" applyFill="1" applyBorder="1" applyAlignment="1">
      <alignment horizontal="left" vertical="center"/>
    </xf>
    <xf numFmtId="0" fontId="17" fillId="0" borderId="11" xfId="5" applyFont="1" applyBorder="1" applyAlignment="1">
      <alignment horizontal="left" vertical="center"/>
    </xf>
    <xf numFmtId="0" fontId="17" fillId="0" borderId="12" xfId="5" applyFont="1" applyBorder="1" applyAlignment="1">
      <alignment horizontal="left" vertical="center"/>
    </xf>
    <xf numFmtId="0" fontId="17" fillId="0" borderId="13" xfId="5" applyFont="1" applyBorder="1" applyAlignment="1">
      <alignment horizontal="left" vertical="center"/>
    </xf>
    <xf numFmtId="0" fontId="17" fillId="5" borderId="11" xfId="5" applyFont="1" applyFill="1" applyBorder="1" applyAlignment="1">
      <alignment horizontal="center" vertical="center"/>
    </xf>
    <xf numFmtId="0" fontId="17" fillId="5" borderId="12" xfId="5" applyFont="1" applyFill="1" applyBorder="1" applyAlignment="1">
      <alignment horizontal="center" vertical="center"/>
    </xf>
    <xf numFmtId="0" fontId="17" fillId="5" borderId="13" xfId="5" applyFont="1" applyFill="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3" xfId="5" applyFont="1" applyBorder="1" applyAlignment="1">
      <alignment horizontal="center" vertical="center"/>
    </xf>
    <xf numFmtId="0" fontId="34" fillId="0" borderId="11" xfId="5" applyFont="1" applyBorder="1" applyAlignment="1">
      <alignment horizontal="center" vertical="center"/>
    </xf>
    <xf numFmtId="0" fontId="34" fillId="0" borderId="12" xfId="5" applyFont="1" applyBorder="1" applyAlignment="1">
      <alignment horizontal="center" vertical="center"/>
    </xf>
    <xf numFmtId="0" fontId="34" fillId="0" borderId="13" xfId="5" applyFont="1" applyBorder="1" applyAlignment="1">
      <alignment horizontal="center" vertical="center"/>
    </xf>
    <xf numFmtId="0" fontId="17" fillId="0" borderId="0" xfId="5" applyFont="1" applyAlignment="1">
      <alignment horizontal="center" vertical="center"/>
    </xf>
    <xf numFmtId="0" fontId="17" fillId="15" borderId="54" xfId="5" applyFont="1" applyFill="1" applyBorder="1" applyAlignment="1">
      <alignment horizontal="center" vertical="center"/>
    </xf>
    <xf numFmtId="0" fontId="17" fillId="13" borderId="0" xfId="5" applyFont="1" applyFill="1" applyAlignment="1">
      <alignment horizontal="left" vertical="top" wrapText="1"/>
    </xf>
    <xf numFmtId="0" fontId="17" fillId="15" borderId="8" xfId="5" applyFont="1" applyFill="1" applyBorder="1" applyAlignment="1">
      <alignment horizontal="center" vertical="center"/>
    </xf>
    <xf numFmtId="0" fontId="17" fillId="13" borderId="0" xfId="5" applyFont="1" applyFill="1" applyAlignment="1">
      <alignment horizontal="left" vertical="center" wrapText="1"/>
    </xf>
    <xf numFmtId="0" fontId="17" fillId="5" borderId="152" xfId="5" applyFont="1" applyFill="1" applyBorder="1" applyAlignment="1">
      <alignment horizontal="center" vertical="center"/>
    </xf>
    <xf numFmtId="0" fontId="17" fillId="5" borderId="66" xfId="5" applyFont="1" applyFill="1" applyBorder="1" applyAlignment="1">
      <alignment horizontal="center" vertical="center"/>
    </xf>
    <xf numFmtId="0" fontId="17" fillId="5" borderId="153" xfId="5" applyFont="1" applyFill="1" applyBorder="1" applyAlignment="1">
      <alignment horizontal="center" vertical="center"/>
    </xf>
    <xf numFmtId="0" fontId="17" fillId="6" borderId="8" xfId="5" applyFont="1" applyFill="1" applyBorder="1" applyAlignment="1">
      <alignment horizontal="center" vertical="center"/>
    </xf>
    <xf numFmtId="0" fontId="17" fillId="0" borderId="152" xfId="5" applyFont="1" applyBorder="1" applyAlignment="1">
      <alignment horizontal="center" vertical="center"/>
    </xf>
    <xf numFmtId="0" fontId="17" fillId="0" borderId="153" xfId="5" applyFont="1" applyBorder="1" applyAlignment="1">
      <alignment horizontal="center" vertical="center"/>
    </xf>
    <xf numFmtId="0" fontId="17" fillId="5" borderId="158" xfId="5" applyFont="1" applyFill="1" applyBorder="1" applyAlignment="1">
      <alignment horizontal="left" vertical="center"/>
    </xf>
    <xf numFmtId="0" fontId="17" fillId="5" borderId="8" xfId="5" applyFont="1" applyFill="1" applyBorder="1" applyAlignment="1">
      <alignment horizontal="left" vertical="center"/>
    </xf>
    <xf numFmtId="0" fontId="17" fillId="0" borderId="7" xfId="5" applyFont="1" applyBorder="1" applyAlignment="1">
      <alignment horizontal="center" vertical="center"/>
    </xf>
    <xf numFmtId="0" fontId="17" fillId="0" borderId="0" xfId="5" applyFont="1" applyAlignment="1">
      <alignment horizontal="left" vertical="center" wrapText="1"/>
    </xf>
    <xf numFmtId="0" fontId="17" fillId="0" borderId="66" xfId="5" applyFont="1" applyBorder="1" applyAlignment="1">
      <alignment horizontal="center" vertical="center"/>
    </xf>
    <xf numFmtId="0" fontId="17" fillId="0" borderId="0" xfId="5" applyFont="1" applyAlignment="1">
      <alignment horizontal="left" vertical="top" wrapText="1"/>
    </xf>
    <xf numFmtId="0" fontId="55" fillId="0" borderId="8" xfId="5" applyFont="1" applyBorder="1" applyAlignment="1">
      <alignment horizontal="center" vertical="center"/>
    </xf>
    <xf numFmtId="0" fontId="17" fillId="6" borderId="160" xfId="5" applyFont="1" applyFill="1" applyBorder="1" applyAlignment="1">
      <alignment horizontal="center" vertical="center"/>
    </xf>
    <xf numFmtId="0" fontId="17" fillId="6" borderId="21" xfId="5" applyFont="1" applyFill="1" applyBorder="1" applyAlignment="1">
      <alignment horizontal="center" vertical="center"/>
    </xf>
    <xf numFmtId="185" fontId="17" fillId="6" borderId="21" xfId="5" applyNumberFormat="1" applyFont="1" applyFill="1" applyBorder="1" applyAlignment="1">
      <alignment horizontal="center" vertical="center" shrinkToFit="1"/>
    </xf>
    <xf numFmtId="0" fontId="17" fillId="6" borderId="12" xfId="5" applyFont="1" applyFill="1" applyBorder="1" applyAlignment="1">
      <alignment horizontal="center" vertical="center"/>
    </xf>
    <xf numFmtId="0" fontId="17" fillId="0" borderId="0" xfId="5" applyFont="1" applyAlignment="1">
      <alignment horizontal="center" vertical="center" wrapText="1"/>
    </xf>
    <xf numFmtId="0" fontId="17" fillId="6" borderId="53" xfId="5" applyFont="1" applyFill="1" applyBorder="1" applyAlignment="1">
      <alignment horizontal="left" vertical="center"/>
    </xf>
    <xf numFmtId="0" fontId="17" fillId="6" borderId="1" xfId="5" applyFont="1" applyFill="1" applyBorder="1" applyAlignment="1">
      <alignment horizontal="left" vertical="center"/>
    </xf>
    <xf numFmtId="0" fontId="15" fillId="6" borderId="0" xfId="0" applyFont="1" applyFill="1" applyAlignment="1">
      <alignment horizontal="center" vertical="center" shrinkToFit="1"/>
    </xf>
    <xf numFmtId="0" fontId="17" fillId="0" borderId="0" xfId="0" applyFont="1" applyAlignment="1">
      <alignment horizontal="center" vertical="center" wrapText="1"/>
    </xf>
    <xf numFmtId="0" fontId="17" fillId="0" borderId="13" xfId="0" applyFont="1" applyBorder="1" applyAlignment="1">
      <alignment horizontal="center" vertical="center"/>
    </xf>
    <xf numFmtId="177" fontId="17" fillId="0" borderId="11" xfId="0" applyNumberFormat="1" applyFont="1" applyBorder="1" applyAlignment="1">
      <alignment horizontal="center" vertical="center" shrinkToFit="1"/>
    </xf>
    <xf numFmtId="177" fontId="17" fillId="0" borderId="13" xfId="0" applyNumberFormat="1" applyFont="1" applyBorder="1" applyAlignment="1">
      <alignment horizontal="center" vertical="center" shrinkToFit="1"/>
    </xf>
    <xf numFmtId="0" fontId="18" fillId="0" borderId="11" xfId="0" applyFont="1" applyBorder="1" applyAlignment="1">
      <alignment horizontal="center" vertical="center"/>
    </xf>
    <xf numFmtId="0" fontId="18" fillId="0" borderId="13" xfId="0" applyFont="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3" xfId="0" applyFont="1" applyFill="1" applyBorder="1" applyAlignment="1">
      <alignment horizontal="center" vertical="center"/>
    </xf>
    <xf numFmtId="0" fontId="17" fillId="10" borderId="11" xfId="0" applyFont="1" applyFill="1" applyBorder="1" applyAlignment="1">
      <alignment horizontal="center" vertical="center"/>
    </xf>
    <xf numFmtId="0" fontId="17" fillId="10" borderId="12" xfId="0" applyFont="1" applyFill="1" applyBorder="1" applyAlignment="1">
      <alignment horizontal="center" vertical="center"/>
    </xf>
    <xf numFmtId="0" fontId="17" fillId="10" borderId="13" xfId="0" applyFont="1" applyFill="1" applyBorder="1" applyAlignment="1">
      <alignment horizontal="center" vertical="center"/>
    </xf>
    <xf numFmtId="0" fontId="17" fillId="6" borderId="11" xfId="0" applyFont="1" applyFill="1" applyBorder="1" applyAlignment="1">
      <alignment horizontal="center" vertical="center"/>
    </xf>
    <xf numFmtId="0" fontId="17" fillId="6" borderId="12" xfId="0" applyFont="1" applyFill="1" applyBorder="1" applyAlignment="1">
      <alignment horizontal="center" vertical="center"/>
    </xf>
    <xf numFmtId="0" fontId="17" fillId="6" borderId="13" xfId="0" applyFont="1" applyFill="1" applyBorder="1" applyAlignment="1">
      <alignment horizontal="center" vertical="center"/>
    </xf>
    <xf numFmtId="0" fontId="15" fillId="3" borderId="0" xfId="0" applyFont="1" applyFill="1" applyAlignment="1">
      <alignment horizontal="center" vertical="center"/>
    </xf>
    <xf numFmtId="0" fontId="17" fillId="14" borderId="11" xfId="0" applyFont="1" applyFill="1" applyBorder="1" applyAlignment="1">
      <alignment horizontal="center" vertical="center"/>
    </xf>
    <xf numFmtId="0" fontId="17" fillId="14" borderId="13" xfId="0" applyFont="1" applyFill="1" applyBorder="1" applyAlignment="1">
      <alignment horizontal="center" vertical="center"/>
    </xf>
    <xf numFmtId="177" fontId="17" fillId="0" borderId="17" xfId="0" applyNumberFormat="1" applyFont="1" applyBorder="1" applyAlignment="1">
      <alignment horizontal="center" vertical="center" shrinkToFit="1"/>
    </xf>
    <xf numFmtId="177" fontId="17" fillId="0" borderId="19" xfId="0" applyNumberFormat="1" applyFont="1" applyBorder="1" applyAlignment="1">
      <alignment horizontal="center" vertical="center" shrinkToFit="1"/>
    </xf>
    <xf numFmtId="0" fontId="17" fillId="15" borderId="11" xfId="0" applyFont="1" applyFill="1" applyBorder="1" applyAlignment="1">
      <alignment horizontal="center" vertical="center"/>
    </xf>
    <xf numFmtId="0" fontId="17" fillId="15" borderId="13"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13" xfId="0" applyFont="1" applyBorder="1" applyAlignment="1">
      <alignment horizontal="center" vertical="center" wrapText="1"/>
    </xf>
    <xf numFmtId="177" fontId="17" fillId="0" borderId="11" xfId="0" applyNumberFormat="1" applyFont="1" applyBorder="1" applyAlignment="1">
      <alignment horizontal="center" vertical="center" wrapText="1"/>
    </xf>
    <xf numFmtId="177" fontId="17" fillId="0" borderId="13" xfId="0" applyNumberFormat="1" applyFont="1" applyBorder="1" applyAlignment="1">
      <alignment horizontal="center" vertical="center" wrapText="1"/>
    </xf>
    <xf numFmtId="177" fontId="17" fillId="0" borderId="17" xfId="0" applyNumberFormat="1" applyFont="1" applyBorder="1" applyAlignment="1">
      <alignment horizontal="center" vertical="center"/>
    </xf>
    <xf numFmtId="177" fontId="17" fillId="0" borderId="19" xfId="0" applyNumberFormat="1" applyFont="1" applyBorder="1" applyAlignment="1">
      <alignment horizontal="center" vertical="center"/>
    </xf>
    <xf numFmtId="177" fontId="17" fillId="0" borderId="11" xfId="0" applyNumberFormat="1" applyFont="1" applyBorder="1" applyAlignment="1">
      <alignment horizontal="center" vertical="center"/>
    </xf>
    <xf numFmtId="177" fontId="17" fillId="0" borderId="13" xfId="0" applyNumberFormat="1" applyFont="1" applyBorder="1" applyAlignment="1">
      <alignment horizontal="center" vertical="center"/>
    </xf>
    <xf numFmtId="181" fontId="17" fillId="0" borderId="11" xfId="0" applyNumberFormat="1" applyFont="1" applyBorder="1" applyAlignment="1">
      <alignment horizontal="center" vertical="center" shrinkToFit="1"/>
    </xf>
    <xf numFmtId="181" fontId="17" fillId="0" borderId="13" xfId="0" applyNumberFormat="1" applyFont="1" applyBorder="1" applyAlignment="1">
      <alignment horizontal="center" vertical="center" shrinkToFit="1"/>
    </xf>
    <xf numFmtId="181" fontId="17" fillId="0" borderId="11" xfId="0" applyNumberFormat="1" applyFont="1" applyBorder="1" applyAlignment="1">
      <alignment horizontal="center" vertical="center"/>
    </xf>
    <xf numFmtId="181" fontId="17" fillId="0" borderId="13" xfId="0" applyNumberFormat="1" applyFont="1" applyBorder="1" applyAlignment="1">
      <alignment horizontal="center" vertical="center"/>
    </xf>
    <xf numFmtId="0" fontId="15" fillId="0" borderId="12" xfId="0" quotePrefix="1" applyFont="1" applyBorder="1" applyAlignment="1">
      <alignment horizontal="center" vertical="center" shrinkToFit="1"/>
    </xf>
    <xf numFmtId="0" fontId="15" fillId="0" borderId="144" xfId="0" applyFont="1" applyBorder="1" applyAlignment="1">
      <alignment horizontal="center" vertical="center"/>
    </xf>
    <xf numFmtId="0" fontId="15" fillId="0" borderId="149" xfId="0" applyFont="1" applyBorder="1" applyAlignment="1">
      <alignment horizontal="center" vertical="center"/>
    </xf>
    <xf numFmtId="0" fontId="15" fillId="0" borderId="145" xfId="0" applyFont="1" applyBorder="1" applyAlignment="1">
      <alignment horizontal="center" vertical="center"/>
    </xf>
    <xf numFmtId="0" fontId="14" fillId="0" borderId="11" xfId="0" applyFont="1" applyBorder="1" applyAlignment="1">
      <alignment horizontal="center" vertical="center" shrinkToFit="1"/>
    </xf>
    <xf numFmtId="0" fontId="14" fillId="0" borderId="12" xfId="0" applyFont="1" applyBorder="1" applyAlignment="1">
      <alignment horizontal="center" vertical="center" shrinkToFit="1"/>
    </xf>
    <xf numFmtId="0" fontId="20" fillId="0" borderId="11" xfId="0" applyFont="1" applyBorder="1" applyAlignment="1">
      <alignment vertical="center" shrinkToFit="1"/>
    </xf>
    <xf numFmtId="0" fontId="20" fillId="0" borderId="12" xfId="0" applyFont="1" applyBorder="1" applyAlignment="1">
      <alignment vertical="center" shrinkToFit="1"/>
    </xf>
    <xf numFmtId="0" fontId="15" fillId="0" borderId="146" xfId="0" applyFont="1" applyBorder="1" applyAlignment="1">
      <alignment horizontal="center" vertical="center"/>
    </xf>
    <xf numFmtId="0" fontId="15" fillId="0" borderId="147" xfId="0" applyFont="1" applyBorder="1" applyAlignment="1">
      <alignment horizontal="center" vertical="center"/>
    </xf>
    <xf numFmtId="0" fontId="15" fillId="0" borderId="148" xfId="0" applyFont="1" applyBorder="1" applyAlignment="1">
      <alignment horizontal="center" vertical="center"/>
    </xf>
    <xf numFmtId="0" fontId="17" fillId="0" borderId="33" xfId="0" quotePrefix="1" applyFont="1" applyBorder="1">
      <alignment vertical="center"/>
    </xf>
    <xf numFmtId="0" fontId="17" fillId="0" borderId="34" xfId="0" quotePrefix="1" applyFont="1" applyBorder="1">
      <alignment vertical="center"/>
    </xf>
    <xf numFmtId="0" fontId="17" fillId="0" borderId="144" xfId="0" quotePrefix="1" applyFont="1" applyBorder="1">
      <alignment vertical="center"/>
    </xf>
    <xf numFmtId="0" fontId="17" fillId="0" borderId="35" xfId="0" quotePrefix="1" applyFont="1" applyBorder="1">
      <alignment vertical="center"/>
    </xf>
    <xf numFmtId="0" fontId="17" fillId="0" borderId="36" xfId="0" quotePrefix="1" applyFont="1" applyBorder="1">
      <alignment vertical="center"/>
    </xf>
    <xf numFmtId="0" fontId="17" fillId="0" borderId="145" xfId="0" quotePrefix="1" applyFont="1" applyBorder="1">
      <alignment vertical="center"/>
    </xf>
    <xf numFmtId="0" fontId="17" fillId="0" borderId="22" xfId="0" applyFont="1" applyBorder="1" applyAlignment="1">
      <alignment horizontal="center" vertical="center"/>
    </xf>
    <xf numFmtId="0" fontId="17" fillId="0" borderId="51" xfId="0" applyFont="1" applyBorder="1" applyAlignment="1">
      <alignment horizontal="center"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5" fillId="0" borderId="76" xfId="0" applyFont="1" applyBorder="1" applyAlignment="1">
      <alignment horizontal="center" vertical="center"/>
    </xf>
    <xf numFmtId="0" fontId="17" fillId="0" borderId="74" xfId="0" applyFont="1" applyBorder="1" applyAlignment="1">
      <alignment horizontal="center" vertical="center" shrinkToFit="1"/>
    </xf>
    <xf numFmtId="0" fontId="17" fillId="0" borderId="53" xfId="0" applyFont="1" applyBorder="1" applyAlignment="1">
      <alignment horizontal="center" vertical="center" shrinkToFit="1"/>
    </xf>
    <xf numFmtId="0" fontId="17" fillId="0" borderId="45" xfId="0" applyFont="1" applyBorder="1" applyAlignment="1">
      <alignment horizontal="center" vertical="center"/>
    </xf>
    <xf numFmtId="0" fontId="17" fillId="0" borderId="43" xfId="0" applyFont="1" applyBorder="1" applyAlignment="1">
      <alignment horizontal="center" vertical="center"/>
    </xf>
    <xf numFmtId="0" fontId="17" fillId="0" borderId="44" xfId="0" applyFont="1" applyBorder="1" applyAlignment="1">
      <alignment horizontal="center" vertical="center"/>
    </xf>
    <xf numFmtId="0" fontId="17" fillId="0" borderId="49"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42" xfId="0" applyFont="1" applyBorder="1" applyAlignment="1">
      <alignment horizontal="center" vertical="center"/>
    </xf>
    <xf numFmtId="0" fontId="17" fillId="0" borderId="46" xfId="0" applyFont="1" applyBorder="1" applyAlignment="1">
      <alignment horizontal="center" vertical="center"/>
    </xf>
    <xf numFmtId="0" fontId="15" fillId="7" borderId="23" xfId="0" applyFont="1" applyFill="1" applyBorder="1" applyAlignment="1">
      <alignment horizontal="center" vertical="center" shrinkToFit="1"/>
    </xf>
    <xf numFmtId="0" fontId="15" fillId="7" borderId="21" xfId="0" applyFont="1" applyFill="1" applyBorder="1" applyAlignment="1">
      <alignment horizontal="center" vertical="center" shrinkToFit="1"/>
    </xf>
    <xf numFmtId="0" fontId="15" fillId="7" borderId="22" xfId="0" applyFont="1" applyFill="1" applyBorder="1" applyAlignment="1">
      <alignment horizontal="center" vertical="center" shrinkToFit="1"/>
    </xf>
    <xf numFmtId="176" fontId="22" fillId="7" borderId="12" xfId="0" applyNumberFormat="1" applyFont="1" applyFill="1" applyBorder="1" applyAlignment="1">
      <alignment horizontal="center" vertical="center"/>
    </xf>
    <xf numFmtId="0" fontId="15" fillId="7" borderId="21" xfId="0" applyFont="1" applyFill="1" applyBorder="1" applyAlignment="1">
      <alignment horizontal="center" vertical="center"/>
    </xf>
    <xf numFmtId="176" fontId="15" fillId="7" borderId="21" xfId="0" applyNumberFormat="1" applyFont="1" applyFill="1" applyBorder="1" applyAlignment="1">
      <alignment horizontal="center" vertical="center"/>
    </xf>
    <xf numFmtId="0" fontId="15" fillId="0" borderId="143" xfId="0" applyFont="1" applyBorder="1" applyAlignment="1">
      <alignment horizontal="center" vertical="center" shrinkToFit="1"/>
    </xf>
    <xf numFmtId="0" fontId="17" fillId="8" borderId="152" xfId="0" applyFont="1" applyFill="1" applyBorder="1" applyAlignment="1">
      <alignment horizontal="center" vertical="center"/>
    </xf>
    <xf numFmtId="0" fontId="17" fillId="8" borderId="66" xfId="0" applyFont="1" applyFill="1" applyBorder="1" applyAlignment="1">
      <alignment horizontal="center" vertical="center"/>
    </xf>
    <xf numFmtId="0" fontId="17" fillId="8" borderId="153" xfId="0" applyFont="1" applyFill="1" applyBorder="1" applyAlignment="1">
      <alignment horizontal="center" vertical="center"/>
    </xf>
    <xf numFmtId="176" fontId="22" fillId="0" borderId="12" xfId="0" applyNumberFormat="1" applyFont="1" applyBorder="1" applyAlignment="1">
      <alignment horizontal="center" vertical="center"/>
    </xf>
    <xf numFmtId="176" fontId="15" fillId="0" borderId="21" xfId="0" applyNumberFormat="1" applyFont="1" applyBorder="1" applyAlignment="1">
      <alignment horizontal="center" vertical="center"/>
    </xf>
    <xf numFmtId="0" fontId="15" fillId="16" borderId="11" xfId="0" applyFont="1" applyFill="1" applyBorder="1" applyAlignment="1">
      <alignment horizontal="center" vertical="center" shrinkToFit="1"/>
    </xf>
    <xf numFmtId="0" fontId="15" fillId="16" borderId="12" xfId="0" applyFont="1" applyFill="1" applyBorder="1" applyAlignment="1">
      <alignment horizontal="center" vertical="center" shrinkToFit="1"/>
    </xf>
    <xf numFmtId="0" fontId="15" fillId="16" borderId="13" xfId="0" applyFont="1" applyFill="1" applyBorder="1" applyAlignment="1">
      <alignment horizontal="center" vertical="center" shrinkToFit="1"/>
    </xf>
    <xf numFmtId="176" fontId="22" fillId="16" borderId="12" xfId="0" applyNumberFormat="1" applyFont="1" applyFill="1" applyBorder="1" applyAlignment="1">
      <alignment horizontal="center" vertical="center"/>
    </xf>
    <xf numFmtId="0" fontId="15" fillId="16" borderId="21" xfId="0" applyFont="1" applyFill="1" applyBorder="1" applyAlignment="1">
      <alignment horizontal="center" vertical="center"/>
    </xf>
    <xf numFmtId="178" fontId="15" fillId="16" borderId="12" xfId="0" applyNumberFormat="1" applyFont="1" applyFill="1" applyBorder="1" applyAlignment="1">
      <alignment horizontal="center"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52" fillId="6" borderId="11" xfId="0" applyFont="1" applyFill="1" applyBorder="1" applyAlignment="1">
      <alignment horizontal="center" vertical="center"/>
    </xf>
    <xf numFmtId="0" fontId="52" fillId="6" borderId="108" xfId="0" applyFont="1" applyFill="1" applyBorder="1" applyAlignment="1">
      <alignment horizontal="center" vertical="center"/>
    </xf>
    <xf numFmtId="0" fontId="17" fillId="6" borderId="126" xfId="0" applyFont="1" applyFill="1" applyBorder="1" applyAlignment="1">
      <alignment horizontal="center" vertical="center"/>
    </xf>
    <xf numFmtId="0" fontId="17" fillId="6" borderId="128" xfId="0" applyFont="1" applyFill="1" applyBorder="1" applyAlignment="1">
      <alignment horizontal="center" vertical="center"/>
    </xf>
    <xf numFmtId="0" fontId="17" fillId="0" borderId="11" xfId="0" applyFont="1" applyBorder="1" applyAlignment="1">
      <alignment horizontal="left" vertical="center"/>
    </xf>
    <xf numFmtId="0" fontId="17" fillId="0" borderId="13" xfId="0" applyFont="1" applyBorder="1" applyAlignment="1">
      <alignment horizontal="left" vertical="center"/>
    </xf>
    <xf numFmtId="0" fontId="17" fillId="6" borderId="11" xfId="0" applyFont="1" applyFill="1" applyBorder="1" applyAlignment="1">
      <alignment horizontal="center" vertical="center" shrinkToFit="1"/>
    </xf>
    <xf numFmtId="0" fontId="17" fillId="6" borderId="13" xfId="0" applyFont="1" applyFill="1" applyBorder="1" applyAlignment="1">
      <alignment horizontal="center" vertical="center" shrinkToFit="1"/>
    </xf>
    <xf numFmtId="0" fontId="52" fillId="6" borderId="13" xfId="0" applyFont="1" applyFill="1" applyBorder="1" applyAlignment="1">
      <alignment horizontal="center" vertical="center"/>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1" xfId="0" applyFont="1" applyBorder="1" applyAlignment="1">
      <alignment horizontal="center" vertical="center" wrapText="1"/>
    </xf>
    <xf numFmtId="0" fontId="15" fillId="0" borderId="58" xfId="0" applyFont="1" applyBorder="1" applyAlignment="1">
      <alignment horizontal="left" vertical="center"/>
    </xf>
    <xf numFmtId="0" fontId="15" fillId="0" borderId="47" xfId="0" applyFont="1" applyBorder="1" applyAlignment="1">
      <alignment horizontal="left" vertical="center"/>
    </xf>
    <xf numFmtId="0" fontId="15" fillId="0" borderId="72" xfId="0" applyFont="1" applyBorder="1" applyAlignment="1">
      <alignment horizontal="left" vertical="center"/>
    </xf>
    <xf numFmtId="0" fontId="17" fillId="5" borderId="12" xfId="0" applyFont="1" applyFill="1" applyBorder="1" applyAlignment="1">
      <alignment horizontal="left" vertical="center"/>
    </xf>
    <xf numFmtId="0" fontId="17" fillId="5" borderId="13" xfId="0" applyFont="1" applyFill="1" applyBorder="1" applyAlignment="1">
      <alignment horizontal="left" vertical="center"/>
    </xf>
    <xf numFmtId="0" fontId="17" fillId="5" borderId="11"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13" xfId="0" applyFont="1" applyFill="1" applyBorder="1" applyAlignment="1">
      <alignment horizontal="center" vertical="center"/>
    </xf>
    <xf numFmtId="0" fontId="17" fillId="0" borderId="109" xfId="0" applyFont="1" applyBorder="1" applyAlignment="1">
      <alignment horizontal="center" vertical="center"/>
    </xf>
    <xf numFmtId="0" fontId="48" fillId="0" borderId="13" xfId="0" applyFont="1" applyBorder="1" applyAlignment="1">
      <alignment horizontal="left" vertical="center"/>
    </xf>
    <xf numFmtId="0" fontId="47" fillId="0" borderId="22" xfId="0" applyFont="1" applyBorder="1" applyAlignment="1">
      <alignment horizontal="center" vertical="center"/>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49" fillId="0" borderId="11" xfId="0" applyFont="1" applyBorder="1" applyAlignment="1">
      <alignment horizontal="center" vertical="center"/>
    </xf>
    <xf numFmtId="0" fontId="49" fillId="0" borderId="12" xfId="0" applyFont="1" applyBorder="1" applyAlignment="1">
      <alignment horizontal="center" vertical="center"/>
    </xf>
    <xf numFmtId="0" fontId="49" fillId="0" borderId="21" xfId="0" applyFont="1" applyBorder="1" applyAlignment="1">
      <alignment horizontal="center" vertical="center"/>
    </xf>
    <xf numFmtId="0" fontId="49" fillId="0" borderId="22"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0" fontId="45" fillId="6" borderId="11" xfId="2" applyFont="1" applyFill="1" applyBorder="1" applyAlignment="1">
      <alignment horizontal="center" vertical="center"/>
    </xf>
    <xf numFmtId="0" fontId="45" fillId="6" borderId="12" xfId="2" applyFont="1" applyFill="1" applyBorder="1" applyAlignment="1">
      <alignment horizontal="center" vertical="center"/>
    </xf>
    <xf numFmtId="0" fontId="27" fillId="6" borderId="11"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15" fillId="0" borderId="0" xfId="0" applyFont="1" applyFill="1" applyAlignment="1">
      <alignment horizontal="left" vertical="center" wrapText="1" shrinkToFit="1"/>
    </xf>
  </cellXfs>
  <cellStyles count="7">
    <cellStyle name="ハイパーリンク" xfId="1" builtinId="8"/>
    <cellStyle name="標準" xfId="0" builtinId="0"/>
    <cellStyle name="標準 2" xfId="2" xr:uid="{4CFFC88A-ECF9-41DF-9230-38CC1EBE8982}"/>
    <cellStyle name="標準 2 2" xfId="3" xr:uid="{217055A3-4CDE-49C8-A003-F56DD31EA7C3}"/>
    <cellStyle name="標準 2 2 2" xfId="6" xr:uid="{F652E62F-D95B-4799-BB63-267CA3D6737B}"/>
    <cellStyle name="標準 2 3" xfId="5" xr:uid="{87E2438F-C61E-4575-B096-C5933DAC3F27}"/>
    <cellStyle name="標準 3" xfId="4" xr:uid="{73CAE8D4-F818-493C-92E2-AF90A855C50C}"/>
  </cellStyles>
  <dxfs count="9713">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fill>
        <patternFill>
          <bgColor theme="2" tint="-9.9948118533890809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2" tint="-9.9948118533890809E-2"/>
        </patternFill>
      </fill>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5700"/>
      </font>
      <fill>
        <patternFill>
          <bgColor rgb="FFFFEB9C"/>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auto="1"/>
      </font>
      <fill>
        <patternFill>
          <bgColor theme="2" tint="-9.9948118533890809E-2"/>
        </patternFill>
      </fill>
    </dxf>
    <dxf>
      <font>
        <color rgb="FF006100"/>
      </font>
      <fill>
        <patternFill>
          <bgColor rgb="FFC6EFCE"/>
        </patternFill>
      </fill>
    </dxf>
    <dxf>
      <font>
        <color auto="1"/>
      </font>
      <fill>
        <patternFill>
          <bgColor theme="2" tint="-9.9948118533890809E-2"/>
        </patternFill>
      </fill>
    </dxf>
    <dxf>
      <font>
        <color rgb="FF006100"/>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auto="1"/>
      </font>
      <fill>
        <patternFill>
          <bgColor theme="2"/>
        </patternFill>
      </fill>
    </dxf>
    <dxf>
      <font>
        <b/>
        <i val="0"/>
        <color theme="9" tint="-0.499984740745262"/>
      </font>
      <fill>
        <patternFill>
          <bgColor rgb="FFC6EFCE"/>
        </patternFill>
      </fill>
    </dxf>
    <dxf>
      <font>
        <b/>
        <i val="0"/>
        <color rgb="FF9C57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rgb="FF9C5700"/>
      </font>
      <fill>
        <patternFill>
          <bgColor rgb="FFFFEB9C"/>
        </patternFill>
      </fill>
    </dxf>
    <dxf>
      <font>
        <color rgb="FF006100"/>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tint="-9.9948118533890809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006100"/>
      </font>
      <fill>
        <patternFill>
          <bgColor rgb="FFC6EFCE"/>
        </patternFill>
      </fill>
    </dxf>
    <dxf>
      <font>
        <b/>
        <i val="0"/>
        <color rgb="FF9C5700"/>
      </font>
      <fill>
        <patternFill>
          <bgColor rgb="FFFFEB9C"/>
        </patternFill>
      </fill>
    </dxf>
    <dxf>
      <font>
        <color auto="1"/>
      </font>
      <fill>
        <patternFill>
          <bgColor theme="2" tint="-9.9948118533890809E-2"/>
        </patternFill>
      </fill>
    </dxf>
    <dxf>
      <font>
        <b/>
        <i val="0"/>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color auto="1"/>
      </font>
      <fill>
        <patternFill>
          <bgColor rgb="FFFFEB9C"/>
        </patternFill>
      </fill>
    </dxf>
    <dxf>
      <font>
        <color auto="1"/>
      </font>
      <fill>
        <patternFill>
          <bgColor rgb="FFFFEB9C"/>
        </patternFill>
      </fill>
    </dxf>
    <dxf>
      <font>
        <color rgb="FF006100"/>
      </font>
      <fill>
        <patternFill>
          <bgColor rgb="FFC6EFCE"/>
        </patternFill>
      </fill>
    </dxf>
    <dxf>
      <font>
        <color auto="1"/>
      </font>
      <fill>
        <patternFill>
          <bgColor rgb="FFFFEB9C"/>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57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tint="-9.9948118533890809E-2"/>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b/>
        <i val="0"/>
        <color auto="1"/>
      </font>
      <fill>
        <patternFill>
          <bgColor theme="2"/>
        </patternFill>
      </fill>
    </dxf>
    <dxf>
      <font>
        <color rgb="FF9C5700"/>
      </font>
      <fill>
        <patternFill>
          <bgColor rgb="FFFFEB9C"/>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006100"/>
      </font>
      <fill>
        <patternFill>
          <bgColor rgb="FFC6EFCE"/>
        </patternFill>
      </fill>
    </dxf>
    <dxf>
      <font>
        <b/>
        <i val="0"/>
        <color rgb="FF9C5700"/>
      </font>
      <fill>
        <patternFill>
          <bgColor rgb="FFFFEB9C"/>
        </patternFill>
      </fill>
    </dxf>
    <dxf>
      <font>
        <color auto="1"/>
      </font>
      <fill>
        <patternFill>
          <bgColor theme="2" tint="-9.9948118533890809E-2"/>
        </patternFill>
      </fill>
    </dxf>
    <dxf>
      <font>
        <b/>
        <i val="0"/>
        <color rgb="FF9C0006"/>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auto="1"/>
      </font>
      <fill>
        <patternFill>
          <bgColor theme="5" tint="0.79998168889431442"/>
        </patternFill>
      </fill>
    </dxf>
    <dxf>
      <font>
        <color auto="1"/>
      </font>
      <fill>
        <patternFill>
          <bgColor theme="7" tint="0.7999816888943144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ont>
        <b/>
        <i val="0"/>
        <color auto="1"/>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tint="-9.9948118533890809E-2"/>
        </patternFill>
      </fill>
    </dxf>
    <dxf>
      <font>
        <b/>
        <i val="0"/>
      </font>
      <fill>
        <patternFill>
          <bgColor theme="9" tint="0.59996337778862885"/>
        </patternFill>
      </fill>
    </dxf>
    <dxf>
      <fill>
        <patternFill>
          <bgColor theme="2"/>
        </patternFill>
      </fill>
    </dxf>
    <dxf>
      <font>
        <b/>
        <i val="0"/>
        <color auto="1"/>
      </font>
      <fill>
        <patternFill>
          <bgColor rgb="FFC6EFCE"/>
        </patternFill>
      </fill>
    </dxf>
    <dxf>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ill>
        <patternFill>
          <bgColor theme="2"/>
        </patternFill>
      </fill>
    </dxf>
    <dxf>
      <font>
        <color rgb="FF006100"/>
      </font>
      <fill>
        <patternFill>
          <bgColor rgb="FFC6EFCE"/>
        </patternFill>
      </fill>
    </dxf>
    <dxf>
      <font>
        <color auto="1"/>
      </font>
      <fill>
        <patternFill>
          <bgColor theme="2" tint="-9.9948118533890809E-2"/>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b/>
        <i val="0"/>
      </font>
      <fill>
        <patternFill>
          <bgColor theme="9" tint="0.79998168889431442"/>
        </patternFill>
      </fill>
    </dxf>
    <dxf>
      <fill>
        <patternFill>
          <bgColor theme="2"/>
        </patternFill>
      </fill>
    </dxf>
    <dxf>
      <font>
        <b/>
        <i val="0"/>
      </font>
      <fill>
        <patternFill>
          <bgColor theme="9" tint="0.79998168889431442"/>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color auto="1"/>
      </font>
      <fill>
        <patternFill>
          <bgColor rgb="FFC6EFCE"/>
        </patternFill>
      </fill>
    </dxf>
    <dxf>
      <fill>
        <patternFill>
          <bgColor theme="2"/>
        </patternFill>
      </fill>
    </dxf>
    <dxf>
      <font>
        <b/>
        <i val="0"/>
        <color auto="1"/>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b/>
        <i val="0"/>
      </font>
      <fill>
        <patternFill>
          <bgColor theme="9" tint="0.59996337778862885"/>
        </patternFill>
      </fill>
    </dxf>
    <dxf>
      <fill>
        <patternFill>
          <bgColor theme="2" tint="-9.9948118533890809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auto="1"/>
      </font>
      <fill>
        <patternFill patternType="solid">
          <bgColor theme="2"/>
        </patternFill>
      </fill>
    </dxf>
    <dxf>
      <font>
        <color rgb="FF9C0006"/>
      </font>
      <fill>
        <patternFill>
          <bgColor rgb="FFFFC7CE"/>
        </patternFill>
      </fill>
    </dxf>
    <dxf>
      <font>
        <color auto="1"/>
      </font>
      <fill>
        <patternFill>
          <bgColor theme="2"/>
        </patternFill>
      </fill>
    </dxf>
    <dxf>
      <font>
        <color auto="1"/>
      </font>
      <fill>
        <patternFill patternType="solid">
          <bgColor theme="2"/>
        </patternFill>
      </fill>
    </dxf>
    <dxf>
      <font>
        <color rgb="FF006100"/>
      </font>
      <fill>
        <patternFill>
          <bgColor rgb="FFC6EFCE"/>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auto="1"/>
      </font>
      <fill>
        <patternFill>
          <bgColor theme="9" tint="0.59996337778862885"/>
        </patternFill>
      </fill>
    </dxf>
    <dxf>
      <font>
        <color rgb="FF006100"/>
      </font>
      <fill>
        <patternFill>
          <bgColor rgb="FFC6EFCE"/>
        </patternFill>
      </fill>
    </dxf>
    <dxf>
      <font>
        <b/>
        <i val="0"/>
        <color auto="1"/>
      </font>
      <fill>
        <patternFill>
          <bgColor rgb="FFC6EFCE"/>
        </patternFill>
      </fill>
    </dxf>
    <dxf>
      <font>
        <b/>
        <i val="0"/>
        <color auto="1"/>
      </font>
      <fill>
        <patternFill>
          <bgColor rgb="FFC6EFCE"/>
        </patternFill>
      </fill>
    </dxf>
    <dxf>
      <font>
        <b/>
        <i val="0"/>
      </font>
      <fill>
        <patternFill>
          <bgColor theme="2"/>
        </patternFill>
      </fill>
    </dxf>
    <dxf>
      <fill>
        <patternFill>
          <bgColor theme="2"/>
        </patternFill>
      </fill>
    </dxf>
    <dxf>
      <font>
        <b/>
        <i val="0"/>
        <color auto="1"/>
      </font>
      <fill>
        <patternFill>
          <bgColor rgb="FFC6EFCE"/>
        </patternFill>
      </fill>
    </dxf>
    <dxf>
      <font>
        <color auto="1"/>
      </font>
      <fill>
        <patternFill>
          <bgColor theme="2" tint="-9.9948118533890809E-2"/>
        </patternFill>
      </fill>
    </dxf>
    <dxf>
      <font>
        <color rgb="FF006100"/>
      </font>
      <fill>
        <patternFill>
          <bgColor rgb="FFC6EFCE"/>
        </patternFill>
      </fill>
    </dxf>
    <dxf>
      <fill>
        <patternFill>
          <bgColor theme="2"/>
        </patternFill>
      </fill>
    </dxf>
    <dxf>
      <font>
        <b/>
        <i val="0"/>
        <color rgb="FF9C5700"/>
      </font>
      <fill>
        <patternFill>
          <bgColor rgb="FFFFEB9C"/>
        </patternFill>
      </fill>
    </dxf>
    <dxf>
      <font>
        <b/>
        <i val="0"/>
        <color rgb="FF006100"/>
      </font>
      <fill>
        <patternFill>
          <bgColor rgb="FFC6EFCE"/>
        </patternFill>
      </fill>
    </dxf>
    <dxf>
      <font>
        <b/>
        <i val="0"/>
        <color auto="1"/>
      </font>
      <fill>
        <patternFill>
          <bgColor theme="2"/>
        </patternFill>
      </fill>
    </dxf>
    <dxf>
      <font>
        <b/>
        <i val="0"/>
        <color auto="1"/>
      </font>
      <fill>
        <patternFill>
          <bgColor theme="9" tint="0.59996337778862885"/>
        </patternFill>
      </fill>
    </dxf>
    <dxf>
      <font>
        <b/>
        <i val="0"/>
      </font>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ont>
        <color rgb="FF006100"/>
      </font>
      <fill>
        <patternFill>
          <bgColor rgb="FFC6EFCE"/>
        </patternFill>
      </fill>
    </dxf>
    <dxf>
      <font>
        <color theme="1"/>
      </font>
      <fill>
        <patternFill>
          <bgColor theme="9" tint="0.39994506668294322"/>
        </patternFill>
      </fill>
    </dxf>
    <dxf>
      <font>
        <color auto="1"/>
      </font>
      <fill>
        <patternFill>
          <bgColor theme="0" tint="-0.14996795556505021"/>
        </patternFill>
      </fill>
    </dxf>
    <dxf>
      <font>
        <color auto="1"/>
      </font>
      <fill>
        <patternFill>
          <bgColor theme="9" tint="0.39994506668294322"/>
        </patternFill>
      </fill>
    </dxf>
    <dxf>
      <font>
        <color auto="1"/>
      </font>
      <fill>
        <patternFill>
          <bgColor theme="9" tint="0.39994506668294322"/>
        </patternFill>
      </fill>
    </dxf>
    <dxf>
      <font>
        <color theme="1"/>
      </font>
      <fill>
        <patternFill>
          <bgColor theme="9" tint="0.39994506668294322"/>
        </patternFill>
      </fill>
    </dxf>
    <dxf>
      <font>
        <color auto="1"/>
      </font>
      <fill>
        <patternFill>
          <bgColor theme="0" tint="-0.14996795556505021"/>
        </patternFill>
      </fill>
    </dxf>
    <dxf>
      <font>
        <color auto="1"/>
      </font>
      <fill>
        <patternFill>
          <bgColor theme="9" tint="0.39994506668294322"/>
        </patternFill>
      </fill>
    </dxf>
    <dxf>
      <font>
        <color theme="1"/>
      </font>
      <fill>
        <patternFill>
          <bgColor theme="9" tint="0.39994506668294322"/>
        </patternFill>
      </fill>
    </dxf>
    <dxf>
      <font>
        <color auto="1"/>
      </font>
      <fill>
        <patternFill>
          <bgColor theme="0" tint="-0.14996795556505021"/>
        </patternFill>
      </fill>
    </dxf>
    <dxf>
      <font>
        <b/>
        <i val="0"/>
      </font>
      <fill>
        <patternFill>
          <bgColor theme="9" tint="0.59996337778862885"/>
        </patternFill>
      </fill>
    </dxf>
    <dxf>
      <font>
        <color rgb="FF9C5700"/>
      </font>
      <fill>
        <patternFill>
          <bgColor rgb="FFFFEB9C"/>
        </patternFill>
      </fill>
    </dxf>
    <dxf>
      <font>
        <color rgb="FF006100"/>
      </font>
      <fill>
        <patternFill>
          <bgColor rgb="FFC6EFCE"/>
        </patternFill>
      </fill>
    </dxf>
    <dxf>
      <fill>
        <patternFill>
          <bgColor theme="2"/>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patternType="solid">
          <bgColor theme="9" tint="0.59996337778862885"/>
        </patternFill>
      </fill>
    </dxf>
    <dxf>
      <font>
        <b/>
        <i val="0"/>
      </font>
      <fill>
        <patternFill>
          <bgColor theme="2"/>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patternType="solid">
          <bgColor theme="9" tint="0.59996337778862885"/>
        </patternFill>
      </fill>
    </dxf>
    <dxf>
      <font>
        <b/>
        <i val="0"/>
      </font>
      <fill>
        <patternFill>
          <bgColor theme="2"/>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rgb="FFC6EFCE"/>
        </patternFill>
      </fill>
    </dxf>
    <dxf>
      <font>
        <color rgb="FF9C5700"/>
      </font>
      <fill>
        <patternFill>
          <bgColor rgb="FFFFEB9C"/>
        </patternFill>
      </fill>
    </dxf>
    <dxf>
      <font>
        <color auto="1"/>
      </font>
      <fill>
        <patternFill>
          <bgColor theme="2"/>
        </patternFill>
      </fill>
    </dxf>
    <dxf>
      <font>
        <color auto="1"/>
      </font>
      <fill>
        <patternFill>
          <bgColor rgb="FFC6EFCE"/>
        </patternFill>
      </fill>
    </dxf>
    <dxf>
      <font>
        <color auto="1"/>
      </font>
      <fill>
        <patternFill>
          <bgColor rgb="FFC6EFCE"/>
        </patternFill>
      </fill>
    </dxf>
    <dxf>
      <font>
        <color rgb="FF9C5700"/>
      </font>
      <fill>
        <patternFill>
          <bgColor rgb="FFFFEB9C"/>
        </patternFill>
      </fill>
    </dxf>
    <dxf>
      <font>
        <color auto="1"/>
      </font>
      <fill>
        <patternFill>
          <bgColor theme="2"/>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ill>
        <patternFill>
          <bgColor theme="2"/>
        </patternFill>
      </fill>
    </dxf>
    <dxf>
      <font>
        <color auto="1"/>
      </font>
      <fill>
        <patternFill>
          <bgColor theme="2" tint="-9.9948118533890809E-2"/>
        </patternFill>
      </fill>
    </dxf>
    <dxf>
      <font>
        <color rgb="FF006100"/>
      </font>
      <fill>
        <patternFill>
          <bgColor rgb="FFC6EFCE"/>
        </patternFill>
      </fill>
    </dxf>
    <dxf>
      <font>
        <color auto="1"/>
      </font>
      <fill>
        <patternFill patternType="solid">
          <bgColor theme="2"/>
        </patternFill>
      </fill>
    </dxf>
    <dxf>
      <font>
        <color rgb="FF9C5700"/>
      </font>
      <fill>
        <patternFill>
          <bgColor rgb="FFFFEB9C"/>
        </patternFill>
      </fill>
    </dxf>
    <dxf>
      <font>
        <color rgb="FF006100"/>
      </font>
      <fill>
        <patternFill>
          <bgColor rgb="FFC6EFCE"/>
        </patternFill>
      </fill>
    </dxf>
    <dxf>
      <font>
        <b/>
        <i val="0"/>
      </font>
      <fill>
        <patternFill>
          <bgColor theme="9" tint="0.59996337778862885"/>
        </patternFill>
      </fill>
    </dxf>
    <dxf>
      <fill>
        <patternFill>
          <bgColor theme="2"/>
        </patternFill>
      </fill>
    </dxf>
    <dxf>
      <font>
        <color auto="1"/>
      </font>
      <fill>
        <patternFill>
          <bgColor theme="2"/>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auto="1"/>
      </font>
      <fill>
        <patternFill>
          <bgColor theme="2"/>
        </patternFill>
      </fill>
    </dxf>
    <dxf>
      <font>
        <color auto="1"/>
      </font>
      <fill>
        <patternFill>
          <bgColor rgb="FFFFEB9C"/>
        </patternFill>
      </fill>
    </dxf>
    <dxf>
      <font>
        <color auto="1"/>
      </font>
      <fill>
        <patternFill>
          <bgColor rgb="FFC6EFCE"/>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ill>
        <patternFill>
          <bgColor theme="2"/>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color auto="1"/>
      </font>
      <fill>
        <patternFill>
          <bgColor theme="9" tint="0.59996337778862885"/>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color auto="1"/>
      </font>
      <fill>
        <patternFill>
          <bgColor theme="9" tint="0.59996337778862885"/>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b/>
        <i val="0"/>
      </font>
      <fill>
        <patternFill>
          <bgColor theme="2"/>
        </patternFill>
      </fill>
    </dxf>
    <dxf>
      <font>
        <color rgb="FF006100"/>
      </font>
      <fill>
        <patternFill>
          <bgColor rgb="FFC6EFCE"/>
        </patternFill>
      </fill>
    </dxf>
    <dxf>
      <font>
        <b/>
        <i val="0"/>
        <color auto="1"/>
      </font>
      <fill>
        <patternFill>
          <bgColor theme="2"/>
        </patternFill>
      </fill>
    </dxf>
    <dxf>
      <font>
        <b/>
        <i val="0"/>
        <color rgb="FF9C5700"/>
      </font>
      <fill>
        <patternFill>
          <bgColor rgb="FFFFEB9C"/>
        </patternFill>
      </fill>
    </dxf>
    <dxf>
      <font>
        <b/>
        <i val="0"/>
        <color rgb="FF006100"/>
      </font>
      <fill>
        <patternFill>
          <bgColor rgb="FFC6EFCE"/>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auto="1"/>
      </font>
      <fill>
        <patternFill>
          <bgColor theme="2"/>
        </patternFill>
      </fill>
    </dxf>
    <dxf>
      <font>
        <color auto="1"/>
      </font>
      <fill>
        <patternFill>
          <bgColor theme="2"/>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color auto="1"/>
      </font>
      <fill>
        <patternFill>
          <bgColor theme="2" tint="-9.9948118533890809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auto="1"/>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b/>
        <i val="0"/>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rgb="FFC6EFCE"/>
        </patternFill>
      </fill>
    </dxf>
    <dxf>
      <fill>
        <patternFill>
          <bgColor theme="2"/>
        </patternFill>
      </fill>
    </dxf>
    <dxf>
      <fill>
        <patternFill>
          <bgColor theme="2"/>
        </patternFill>
      </fill>
    </dxf>
    <dxf>
      <fill>
        <patternFill>
          <bgColor theme="2"/>
        </patternFill>
      </fill>
    </dxf>
    <dxf>
      <font>
        <b/>
        <i val="0"/>
        <color auto="1"/>
      </font>
      <fill>
        <patternFill>
          <bgColor rgb="FFC6EFCE"/>
        </patternFill>
      </fill>
    </dxf>
    <dxf>
      <font>
        <b/>
        <i val="0"/>
        <color auto="1"/>
      </font>
      <fill>
        <patternFill>
          <bgColor rgb="FFC6EFCE"/>
        </patternFill>
      </fill>
    </dxf>
    <dxf>
      <fill>
        <patternFill>
          <bgColor theme="2"/>
        </patternFill>
      </fill>
    </dxf>
    <dxf>
      <font>
        <color rgb="FF9C0006"/>
      </font>
      <fill>
        <patternFill>
          <bgColor rgb="FFFFC7CE"/>
        </patternFill>
      </fill>
    </dxf>
    <dxf>
      <font>
        <color rgb="FF9C0006"/>
      </font>
      <fill>
        <patternFill>
          <bgColor rgb="FFFFC7CE"/>
        </patternFill>
      </fill>
    </dxf>
    <dxf>
      <fill>
        <patternFill>
          <bgColor theme="2"/>
        </patternFill>
      </fill>
    </dxf>
    <dxf>
      <font>
        <b/>
        <i val="0"/>
        <color auto="1"/>
      </font>
      <fill>
        <patternFill>
          <bgColor rgb="FFC6EFCE"/>
        </patternFill>
      </fill>
    </dxf>
    <dxf>
      <font>
        <b/>
        <i val="0"/>
        <color auto="1"/>
      </font>
      <fill>
        <patternFill>
          <bgColor rgb="FFC6EFCE"/>
        </patternFill>
      </fill>
    </dxf>
    <dxf>
      <fill>
        <patternFill>
          <bgColor theme="2"/>
        </patternFill>
      </fill>
    </dxf>
    <dxf>
      <font>
        <color rgb="FF9C0006"/>
      </font>
      <fill>
        <patternFill>
          <bgColor rgb="FFFFC7CE"/>
        </patternFill>
      </fill>
    </dxf>
    <dxf>
      <fill>
        <patternFill>
          <bgColor theme="2"/>
        </patternFill>
      </fill>
    </dxf>
    <dxf>
      <font>
        <color rgb="FF9C0006"/>
      </font>
      <fill>
        <patternFill>
          <bgColor rgb="FFFFC7CE"/>
        </patternFill>
      </fill>
    </dxf>
    <dxf>
      <font>
        <b/>
        <i val="0"/>
        <color auto="1"/>
      </font>
      <fill>
        <patternFill>
          <bgColor rgb="FFC6EFCE"/>
        </patternFill>
      </fill>
    </dxf>
    <dxf>
      <font>
        <color rgb="FF9C0006"/>
      </font>
      <fill>
        <patternFill>
          <bgColor rgb="FFFFC7CE"/>
        </patternFill>
      </fill>
    </dxf>
    <dxf>
      <font>
        <b/>
        <i val="0"/>
        <color auto="1"/>
      </font>
      <fill>
        <patternFill>
          <bgColor rgb="FFC6EFCE"/>
        </patternFill>
      </fill>
    </dxf>
    <dxf>
      <fill>
        <patternFill>
          <bgColor theme="2"/>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ont>
        <color rgb="FF9C0006"/>
      </font>
      <fill>
        <patternFill>
          <bgColor rgb="FFFFC7CE"/>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rgb="FFC6EFCE"/>
        </patternFill>
      </fill>
    </dxf>
    <dxf>
      <font>
        <color rgb="FF9C0006"/>
      </font>
      <fill>
        <patternFill>
          <bgColor rgb="FFFFC7CE"/>
        </patternFill>
      </fill>
    </dxf>
    <dxf>
      <fill>
        <patternFill>
          <bgColor theme="2"/>
        </patternFill>
      </fill>
    </dxf>
    <dxf>
      <fill>
        <patternFill>
          <bgColor theme="2"/>
        </patternFill>
      </fill>
    </dxf>
    <dxf>
      <font>
        <b/>
        <i val="0"/>
        <color auto="1"/>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tint="-9.9948118533890809E-2"/>
        </patternFill>
      </fill>
    </dxf>
    <dxf>
      <font>
        <b/>
        <i val="0"/>
        <color auto="1"/>
      </font>
      <fill>
        <patternFill>
          <bgColor theme="9" tint="0.59996337778862885"/>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val="0"/>
        <i val="0"/>
      </font>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theme="2"/>
        </patternFill>
      </fill>
    </dxf>
    <dxf>
      <font>
        <b/>
        <i val="0"/>
        <color auto="1"/>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theme="2"/>
        </patternFill>
      </fill>
    </dxf>
    <dxf>
      <font>
        <b/>
        <i val="0"/>
        <color auto="1"/>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auto="1"/>
      </font>
      <fill>
        <patternFill>
          <bgColor theme="2"/>
        </patternFill>
      </fill>
    </dxf>
    <dxf>
      <font>
        <b/>
        <i val="0"/>
        <color rgb="FF006100"/>
      </font>
      <fill>
        <patternFill>
          <bgColor rgb="FFC6EFCE"/>
        </patternFill>
      </fill>
    </dxf>
    <dxf>
      <font>
        <b/>
        <i val="0"/>
        <color rgb="FF9C0006"/>
      </font>
      <fill>
        <patternFill>
          <bgColor rgb="FFFFC7CE"/>
        </patternFill>
      </fill>
    </dxf>
    <dxf>
      <font>
        <b/>
        <i val="0"/>
        <color auto="1"/>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font>
      <fill>
        <patternFill>
          <bgColor theme="9" tint="0.59996337778862885"/>
        </patternFill>
      </fill>
    </dxf>
    <dxf>
      <font>
        <b/>
        <i val="0"/>
      </font>
      <fill>
        <patternFill>
          <bgColor theme="9" tint="0.59996337778862885"/>
        </patternFill>
      </fill>
    </dxf>
    <dxf>
      <font>
        <b/>
        <i val="0"/>
        <color auto="1"/>
      </font>
      <fill>
        <patternFill>
          <bgColor theme="9" tint="0.59996337778862885"/>
        </patternFill>
      </fill>
    </dxf>
    <dxf>
      <font>
        <b/>
        <i val="0"/>
        <color auto="1"/>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strike val="0"/>
        <color theme="1"/>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strike val="0"/>
        <color theme="1"/>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5700"/>
      </font>
      <fill>
        <patternFill>
          <bgColor rgb="FFFFEB9C"/>
        </patternFill>
      </fill>
    </dxf>
    <dxf>
      <font>
        <color auto="1"/>
      </font>
      <fill>
        <patternFill>
          <bgColor theme="9" tint="0.39994506668294322"/>
        </patternFill>
      </fill>
    </dxf>
    <dxf>
      <font>
        <color rgb="FF9C5700"/>
      </font>
      <fill>
        <patternFill>
          <bgColor rgb="FFFFEB9C"/>
        </patternFill>
      </fill>
    </dxf>
    <dxf>
      <font>
        <color auto="1"/>
      </font>
      <fill>
        <patternFill>
          <bgColor theme="9" tint="0.39994506668294322"/>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9" tint="0.39994506668294322"/>
        </patternFill>
      </fill>
    </dxf>
    <dxf>
      <font>
        <color rgb="FF9C5700"/>
      </font>
      <fill>
        <patternFill>
          <bgColor rgb="FFFFEB9C"/>
        </patternFill>
      </fill>
    </dxf>
    <dxf>
      <font>
        <color auto="1"/>
      </font>
      <fill>
        <patternFill>
          <bgColor theme="9" tint="0.3999450666829432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ont>
        <b/>
        <i val="0"/>
        <color rgb="FF9C5700"/>
      </font>
      <fill>
        <patternFill>
          <bgColor rgb="FFFFEB9C"/>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rgb="FFC00000"/>
      </font>
      <fill>
        <patternFill patternType="none">
          <bgColor auto="1"/>
        </patternFill>
      </fill>
    </dxf>
    <dxf>
      <font>
        <b/>
        <i val="0"/>
        <color rgb="FF9C5700"/>
      </font>
      <fill>
        <patternFill>
          <bgColor rgb="FFFFEB9C"/>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9C5700"/>
      </font>
      <fill>
        <patternFill>
          <bgColor rgb="FFFFEB9C"/>
        </patternFill>
      </fill>
    </dxf>
  </dxfs>
  <tableStyles count="0" defaultTableStyle="TableStyleMedium2" defaultPivotStyle="PivotStyleLight16"/>
  <colors>
    <mruColors>
      <color rgb="FFFFFFCC"/>
      <color rgb="FFFFCCFF"/>
      <color rgb="FFFFFF99"/>
      <color rgb="FFCCECFF"/>
      <color rgb="FFFF99FF"/>
      <color rgb="FFCCFFFF"/>
      <color rgb="FF643C00"/>
      <color rgb="FF8E000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10</xdr:row>
      <xdr:rowOff>38100</xdr:rowOff>
    </xdr:from>
    <xdr:to>
      <xdr:col>29</xdr:col>
      <xdr:colOff>92581</xdr:colOff>
      <xdr:row>27</xdr:row>
      <xdr:rowOff>38100</xdr:rowOff>
    </xdr:to>
    <xdr:pic>
      <xdr:nvPicPr>
        <xdr:cNvPr id="19" name="図 18">
          <a:extLst>
            <a:ext uri="{FF2B5EF4-FFF2-40B4-BE49-F238E27FC236}">
              <a16:creationId xmlns:a16="http://schemas.microsoft.com/office/drawing/2014/main" id="{3DAC80E5-03F9-B71C-9EE2-8B3A64EB0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095500"/>
          <a:ext cx="6706198" cy="3497580"/>
        </a:xfrm>
        <a:prstGeom prst="rect">
          <a:avLst/>
        </a:prstGeom>
      </xdr:spPr>
    </xdr:pic>
    <xdr:clientData/>
  </xdr:twoCellAnchor>
  <xdr:twoCellAnchor editAs="oneCell">
    <xdr:from>
      <xdr:col>2</xdr:col>
      <xdr:colOff>228601</xdr:colOff>
      <xdr:row>50</xdr:row>
      <xdr:rowOff>152400</xdr:rowOff>
    </xdr:from>
    <xdr:to>
      <xdr:col>31</xdr:col>
      <xdr:colOff>210913</xdr:colOff>
      <xdr:row>67</xdr:row>
      <xdr:rowOff>152400</xdr:rowOff>
    </xdr:to>
    <xdr:pic>
      <xdr:nvPicPr>
        <xdr:cNvPr id="3" name="図 2">
          <a:extLst>
            <a:ext uri="{FF2B5EF4-FFF2-40B4-BE49-F238E27FC236}">
              <a16:creationId xmlns:a16="http://schemas.microsoft.com/office/drawing/2014/main" id="{4CD53DC6-FC91-4C02-9359-5B4CEE189D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1" y="10439400"/>
          <a:ext cx="6840855" cy="3497580"/>
        </a:xfrm>
        <a:prstGeom prst="rect">
          <a:avLst/>
        </a:prstGeom>
      </xdr:spPr>
    </xdr:pic>
    <xdr:clientData/>
  </xdr:twoCellAnchor>
  <xdr:twoCellAnchor editAs="oneCell">
    <xdr:from>
      <xdr:col>29</xdr:col>
      <xdr:colOff>125249</xdr:colOff>
      <xdr:row>20</xdr:row>
      <xdr:rowOff>28575</xdr:rowOff>
    </xdr:from>
    <xdr:to>
      <xdr:col>49</xdr:col>
      <xdr:colOff>55788</xdr:colOff>
      <xdr:row>27</xdr:row>
      <xdr:rowOff>192422</xdr:rowOff>
    </xdr:to>
    <xdr:pic>
      <xdr:nvPicPr>
        <xdr:cNvPr id="4" name="図 3">
          <a:extLst>
            <a:ext uri="{FF2B5EF4-FFF2-40B4-BE49-F238E27FC236}">
              <a16:creationId xmlns:a16="http://schemas.microsoft.com/office/drawing/2014/main" id="{B7559CCB-75D9-4B50-8B5A-098B2BC685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75629" y="4143375"/>
          <a:ext cx="4646776" cy="1604027"/>
        </a:xfrm>
        <a:prstGeom prst="rect">
          <a:avLst/>
        </a:prstGeom>
      </xdr:spPr>
    </xdr:pic>
    <xdr:clientData/>
  </xdr:twoCellAnchor>
  <xdr:twoCellAnchor>
    <xdr:from>
      <xdr:col>29</xdr:col>
      <xdr:colOff>19050</xdr:colOff>
      <xdr:row>17</xdr:row>
      <xdr:rowOff>104775</xdr:rowOff>
    </xdr:from>
    <xdr:to>
      <xdr:col>37</xdr:col>
      <xdr:colOff>209550</xdr:colOff>
      <xdr:row>20</xdr:row>
      <xdr:rowOff>85725</xdr:rowOff>
    </xdr:to>
    <xdr:sp macro="" textlink="">
      <xdr:nvSpPr>
        <xdr:cNvPr id="5" name="吹き出し: 四角形 4">
          <a:extLst>
            <a:ext uri="{FF2B5EF4-FFF2-40B4-BE49-F238E27FC236}">
              <a16:creationId xmlns:a16="http://schemas.microsoft.com/office/drawing/2014/main" id="{C94126AE-8A8B-4180-AC13-B53E12A69CEF}"/>
            </a:ext>
          </a:extLst>
        </xdr:cNvPr>
        <xdr:cNvSpPr/>
      </xdr:nvSpPr>
      <xdr:spPr>
        <a:xfrm>
          <a:off x="6869430" y="3602355"/>
          <a:ext cx="2080260" cy="598170"/>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xdr:from>
      <xdr:col>8</xdr:col>
      <xdr:colOff>9525</xdr:colOff>
      <xdr:row>29</xdr:row>
      <xdr:rowOff>28575</xdr:rowOff>
    </xdr:from>
    <xdr:to>
      <xdr:col>9</xdr:col>
      <xdr:colOff>123825</xdr:colOff>
      <xdr:row>30</xdr:row>
      <xdr:rowOff>0</xdr:rowOff>
    </xdr:to>
    <xdr:sp macro="" textlink="">
      <xdr:nvSpPr>
        <xdr:cNvPr id="6" name="正方形/長方形 5">
          <a:extLst>
            <a:ext uri="{FF2B5EF4-FFF2-40B4-BE49-F238E27FC236}">
              <a16:creationId xmlns:a16="http://schemas.microsoft.com/office/drawing/2014/main" id="{440D57E8-15A5-4944-8AA2-1F1430055C35}"/>
            </a:ext>
          </a:extLst>
        </xdr:cNvPr>
        <xdr:cNvSpPr/>
      </xdr:nvSpPr>
      <xdr:spPr>
        <a:xfrm>
          <a:off x="1899285" y="5995035"/>
          <a:ext cx="350520" cy="17716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95250</xdr:colOff>
      <xdr:row>50</xdr:row>
      <xdr:rowOff>119592</xdr:rowOff>
    </xdr:from>
    <xdr:to>
      <xdr:col>25</xdr:col>
      <xdr:colOff>0</xdr:colOff>
      <xdr:row>63</xdr:row>
      <xdr:rowOff>114300</xdr:rowOff>
    </xdr:to>
    <xdr:sp macro="" textlink="">
      <xdr:nvSpPr>
        <xdr:cNvPr id="7" name="楕円 6">
          <a:extLst>
            <a:ext uri="{FF2B5EF4-FFF2-40B4-BE49-F238E27FC236}">
              <a16:creationId xmlns:a16="http://schemas.microsoft.com/office/drawing/2014/main" id="{20C374F6-7E6F-456A-AB09-270ADFF3737E}"/>
            </a:ext>
          </a:extLst>
        </xdr:cNvPr>
        <xdr:cNvSpPr/>
      </xdr:nvSpPr>
      <xdr:spPr>
        <a:xfrm>
          <a:off x="1040130" y="10406592"/>
          <a:ext cx="4865370" cy="2669328"/>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103415</xdr:colOff>
      <xdr:row>12</xdr:row>
      <xdr:rowOff>38101</xdr:rowOff>
    </xdr:from>
    <xdr:to>
      <xdr:col>49</xdr:col>
      <xdr:colOff>134711</xdr:colOff>
      <xdr:row>17</xdr:row>
      <xdr:rowOff>175534</xdr:rowOff>
    </xdr:to>
    <xdr:sp macro="" textlink="">
      <xdr:nvSpPr>
        <xdr:cNvPr id="8" name="吹き出し: 四角形 7">
          <a:extLst>
            <a:ext uri="{FF2B5EF4-FFF2-40B4-BE49-F238E27FC236}">
              <a16:creationId xmlns:a16="http://schemas.microsoft.com/office/drawing/2014/main" id="{F680C061-7EAC-40FD-AFB1-D54FD4A4EA55}"/>
            </a:ext>
          </a:extLst>
        </xdr:cNvPr>
        <xdr:cNvSpPr/>
      </xdr:nvSpPr>
      <xdr:spPr>
        <a:xfrm>
          <a:off x="9552215" y="2506981"/>
          <a:ext cx="2157276" cy="1166133"/>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43</xdr:col>
      <xdr:colOff>171450</xdr:colOff>
      <xdr:row>19</xdr:row>
      <xdr:rowOff>142875</xdr:rowOff>
    </xdr:from>
    <xdr:to>
      <xdr:col>48</xdr:col>
      <xdr:colOff>19050</xdr:colOff>
      <xdr:row>20</xdr:row>
      <xdr:rowOff>161925</xdr:rowOff>
    </xdr:to>
    <xdr:sp macro="" textlink="">
      <xdr:nvSpPr>
        <xdr:cNvPr id="9" name="楕円 8">
          <a:extLst>
            <a:ext uri="{FF2B5EF4-FFF2-40B4-BE49-F238E27FC236}">
              <a16:creationId xmlns:a16="http://schemas.microsoft.com/office/drawing/2014/main" id="{16151073-8A6B-4AD4-9DFF-1961B56799AC}"/>
            </a:ext>
          </a:extLst>
        </xdr:cNvPr>
        <xdr:cNvSpPr/>
      </xdr:nvSpPr>
      <xdr:spPr>
        <a:xfrm>
          <a:off x="10328910" y="4051935"/>
          <a:ext cx="1028700" cy="2247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209550</xdr:colOff>
      <xdr:row>26</xdr:row>
      <xdr:rowOff>171450</xdr:rowOff>
    </xdr:from>
    <xdr:to>
      <xdr:col>48</xdr:col>
      <xdr:colOff>57150</xdr:colOff>
      <xdr:row>27</xdr:row>
      <xdr:rowOff>190500</xdr:rowOff>
    </xdr:to>
    <xdr:sp macro="" textlink="">
      <xdr:nvSpPr>
        <xdr:cNvPr id="10" name="楕円 9">
          <a:extLst>
            <a:ext uri="{FF2B5EF4-FFF2-40B4-BE49-F238E27FC236}">
              <a16:creationId xmlns:a16="http://schemas.microsoft.com/office/drawing/2014/main" id="{B923CC58-9E4E-4B88-8D30-BAEF081A350F}"/>
            </a:ext>
          </a:extLst>
        </xdr:cNvPr>
        <xdr:cNvSpPr/>
      </xdr:nvSpPr>
      <xdr:spPr>
        <a:xfrm>
          <a:off x="10367010" y="5520690"/>
          <a:ext cx="1028700" cy="2247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5</xdr:row>
      <xdr:rowOff>0</xdr:rowOff>
    </xdr:from>
    <xdr:to>
      <xdr:col>28</xdr:col>
      <xdr:colOff>59385</xdr:colOff>
      <xdr:row>7</xdr:row>
      <xdr:rowOff>93956</xdr:rowOff>
    </xdr:to>
    <xdr:pic>
      <xdr:nvPicPr>
        <xdr:cNvPr id="11" name="図 10">
          <a:extLst>
            <a:ext uri="{FF2B5EF4-FFF2-40B4-BE49-F238E27FC236}">
              <a16:creationId xmlns:a16="http://schemas.microsoft.com/office/drawing/2014/main" id="{BB808829-5FB3-47EB-9D5D-3E45E3EDB4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2440" y="1028700"/>
          <a:ext cx="6209268" cy="497273"/>
        </a:xfrm>
        <a:prstGeom prst="rect">
          <a:avLst/>
        </a:prstGeom>
      </xdr:spPr>
    </xdr:pic>
    <xdr:clientData/>
  </xdr:twoCellAnchor>
  <xdr:twoCellAnchor editAs="oneCell">
    <xdr:from>
      <xdr:col>2</xdr:col>
      <xdr:colOff>200025</xdr:colOff>
      <xdr:row>30</xdr:row>
      <xdr:rowOff>57150</xdr:rowOff>
    </xdr:from>
    <xdr:to>
      <xdr:col>32</xdr:col>
      <xdr:colOff>207559</xdr:colOff>
      <xdr:row>46</xdr:row>
      <xdr:rowOff>58512</xdr:rowOff>
    </xdr:to>
    <xdr:pic>
      <xdr:nvPicPr>
        <xdr:cNvPr id="12" name="図 11">
          <a:extLst>
            <a:ext uri="{FF2B5EF4-FFF2-40B4-BE49-F238E27FC236}">
              <a16:creationId xmlns:a16="http://schemas.microsoft.com/office/drawing/2014/main" id="{032A4CF9-10DF-4D6B-B6D6-9AFAB0120DB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2465" y="6229350"/>
          <a:ext cx="7089599" cy="3301365"/>
        </a:xfrm>
        <a:prstGeom prst="rect">
          <a:avLst/>
        </a:prstGeom>
      </xdr:spPr>
    </xdr:pic>
    <xdr:clientData/>
  </xdr:twoCellAnchor>
  <xdr:twoCellAnchor>
    <xdr:from>
      <xdr:col>8</xdr:col>
      <xdr:colOff>95250</xdr:colOff>
      <xdr:row>29</xdr:row>
      <xdr:rowOff>190500</xdr:rowOff>
    </xdr:from>
    <xdr:to>
      <xdr:col>8</xdr:col>
      <xdr:colOff>104775</xdr:colOff>
      <xdr:row>41</xdr:row>
      <xdr:rowOff>104775</xdr:rowOff>
    </xdr:to>
    <xdr:cxnSp macro="">
      <xdr:nvCxnSpPr>
        <xdr:cNvPr id="13" name="直線矢印コネクタ 12">
          <a:extLst>
            <a:ext uri="{FF2B5EF4-FFF2-40B4-BE49-F238E27FC236}">
              <a16:creationId xmlns:a16="http://schemas.microsoft.com/office/drawing/2014/main" id="{483BD097-0F2D-41A4-8CB2-D797EF8C2429}"/>
            </a:ext>
          </a:extLst>
        </xdr:cNvPr>
        <xdr:cNvCxnSpPr/>
      </xdr:nvCxnSpPr>
      <xdr:spPr>
        <a:xfrm flipH="1">
          <a:off x="1985010" y="6156960"/>
          <a:ext cx="9525" cy="238315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95250</xdr:colOff>
      <xdr:row>30</xdr:row>
      <xdr:rowOff>0</xdr:rowOff>
    </xdr:from>
    <xdr:to>
      <xdr:col>23</xdr:col>
      <xdr:colOff>171450</xdr:colOff>
      <xdr:row>33</xdr:row>
      <xdr:rowOff>180975</xdr:rowOff>
    </xdr:to>
    <xdr:cxnSp macro="">
      <xdr:nvCxnSpPr>
        <xdr:cNvPr id="14" name="直線矢印コネクタ 13">
          <a:extLst>
            <a:ext uri="{FF2B5EF4-FFF2-40B4-BE49-F238E27FC236}">
              <a16:creationId xmlns:a16="http://schemas.microsoft.com/office/drawing/2014/main" id="{8850FFB8-0CC3-4F02-8887-A82086D853A9}"/>
            </a:ext>
          </a:extLst>
        </xdr:cNvPr>
        <xdr:cNvCxnSpPr/>
      </xdr:nvCxnSpPr>
      <xdr:spPr>
        <a:xfrm>
          <a:off x="1985010" y="6172200"/>
          <a:ext cx="3619500" cy="79819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123825</xdr:colOff>
      <xdr:row>30</xdr:row>
      <xdr:rowOff>9525</xdr:rowOff>
    </xdr:from>
    <xdr:to>
      <xdr:col>23</xdr:col>
      <xdr:colOff>85725</xdr:colOff>
      <xdr:row>36</xdr:row>
      <xdr:rowOff>152400</xdr:rowOff>
    </xdr:to>
    <xdr:cxnSp macro="">
      <xdr:nvCxnSpPr>
        <xdr:cNvPr id="15" name="直線矢印コネクタ 14">
          <a:extLst>
            <a:ext uri="{FF2B5EF4-FFF2-40B4-BE49-F238E27FC236}">
              <a16:creationId xmlns:a16="http://schemas.microsoft.com/office/drawing/2014/main" id="{DC1DCAC8-B8D5-47F9-94E2-EAFF1FAD75C0}"/>
            </a:ext>
          </a:extLst>
        </xdr:cNvPr>
        <xdr:cNvCxnSpPr/>
      </xdr:nvCxnSpPr>
      <xdr:spPr>
        <a:xfrm>
          <a:off x="2013585" y="6181725"/>
          <a:ext cx="3505200" cy="137731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24</xdr:col>
      <xdr:colOff>152401</xdr:colOff>
      <xdr:row>41</xdr:row>
      <xdr:rowOff>104776</xdr:rowOff>
    </xdr:from>
    <xdr:to>
      <xdr:col>35</xdr:col>
      <xdr:colOff>9526</xdr:colOff>
      <xdr:row>45</xdr:row>
      <xdr:rowOff>9526</xdr:rowOff>
    </xdr:to>
    <xdr:sp macro="" textlink="">
      <xdr:nvSpPr>
        <xdr:cNvPr id="16" name="吹き出し: 四角形 15">
          <a:extLst>
            <a:ext uri="{FF2B5EF4-FFF2-40B4-BE49-F238E27FC236}">
              <a16:creationId xmlns:a16="http://schemas.microsoft.com/office/drawing/2014/main" id="{9A848A8B-A95D-4187-B9BF-395B89FD763A}"/>
            </a:ext>
          </a:extLst>
        </xdr:cNvPr>
        <xdr:cNvSpPr/>
      </xdr:nvSpPr>
      <xdr:spPr>
        <a:xfrm>
          <a:off x="5821681" y="8540116"/>
          <a:ext cx="2455545" cy="727710"/>
        </a:xfrm>
        <a:prstGeom prst="wedgeRectCallout">
          <a:avLst>
            <a:gd name="adj1" fmla="val -121489"/>
            <a:gd name="adj2" fmla="val -25735"/>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具体的に内容を記入（入力）して</a:t>
          </a:r>
          <a:endParaRPr kumimoji="1" lang="en-US" altLang="ja-JP" sz="1100"/>
        </a:p>
        <a:p>
          <a:pPr algn="l"/>
          <a:r>
            <a:rPr kumimoji="1" lang="ja-JP" altLang="en-US" sz="1100"/>
            <a:t>ください。</a:t>
          </a:r>
        </a:p>
      </xdr:txBody>
    </xdr:sp>
    <xdr:clientData/>
  </xdr:twoCellAnchor>
  <xdr:twoCellAnchor>
    <xdr:from>
      <xdr:col>31</xdr:col>
      <xdr:colOff>200026</xdr:colOff>
      <xdr:row>36</xdr:row>
      <xdr:rowOff>190501</xdr:rowOff>
    </xdr:from>
    <xdr:to>
      <xdr:col>42</xdr:col>
      <xdr:colOff>57151</xdr:colOff>
      <xdr:row>40</xdr:row>
      <xdr:rowOff>95251</xdr:rowOff>
    </xdr:to>
    <xdr:sp macro="" textlink="">
      <xdr:nvSpPr>
        <xdr:cNvPr id="17" name="吹き出し: 四角形 16">
          <a:extLst>
            <a:ext uri="{FF2B5EF4-FFF2-40B4-BE49-F238E27FC236}">
              <a16:creationId xmlns:a16="http://schemas.microsoft.com/office/drawing/2014/main" id="{BC685584-3F3D-4B94-943A-3594552C6D5C}"/>
            </a:ext>
          </a:extLst>
        </xdr:cNvPr>
        <xdr:cNvSpPr/>
      </xdr:nvSpPr>
      <xdr:spPr>
        <a:xfrm>
          <a:off x="7522846" y="7597141"/>
          <a:ext cx="2455545" cy="727710"/>
        </a:xfrm>
        <a:prstGeom prst="wedgeRectCallout">
          <a:avLst>
            <a:gd name="adj1" fmla="val -121489"/>
            <a:gd name="adj2" fmla="val -25735"/>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プルダウンリストから</a:t>
          </a:r>
          <a:endParaRPr kumimoji="1" lang="en-US" altLang="ja-JP" sz="1100"/>
        </a:p>
        <a:p>
          <a:pPr algn="l"/>
          <a:r>
            <a:rPr kumimoji="1" lang="ja-JP" altLang="en-US" sz="1100"/>
            <a:t>該当する項目を選択してください。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176893</xdr:colOff>
      <xdr:row>46</xdr:row>
      <xdr:rowOff>0</xdr:rowOff>
    </xdr:from>
    <xdr:to>
      <xdr:col>20</xdr:col>
      <xdr:colOff>204108</xdr:colOff>
      <xdr:row>49</xdr:row>
      <xdr:rowOff>408215</xdr:rowOff>
    </xdr:to>
    <xdr:sp macro="" textlink="">
      <xdr:nvSpPr>
        <xdr:cNvPr id="2" name="大かっこ 1">
          <a:extLst>
            <a:ext uri="{FF2B5EF4-FFF2-40B4-BE49-F238E27FC236}">
              <a16:creationId xmlns:a16="http://schemas.microsoft.com/office/drawing/2014/main" id="{77BBD7F1-E9A2-451F-886F-2A0F64FB386E}"/>
            </a:ext>
          </a:extLst>
        </xdr:cNvPr>
        <xdr:cNvSpPr/>
      </xdr:nvSpPr>
      <xdr:spPr>
        <a:xfrm>
          <a:off x="1548493" y="10715625"/>
          <a:ext cx="5332640" cy="16940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176893</xdr:colOff>
      <xdr:row>253</xdr:row>
      <xdr:rowOff>0</xdr:rowOff>
    </xdr:from>
    <xdr:to>
      <xdr:col>20</xdr:col>
      <xdr:colOff>204108</xdr:colOff>
      <xdr:row>256</xdr:row>
      <xdr:rowOff>408215</xdr:rowOff>
    </xdr:to>
    <xdr:sp macro="" textlink="">
      <xdr:nvSpPr>
        <xdr:cNvPr id="2" name="大かっこ 1">
          <a:extLst>
            <a:ext uri="{FF2B5EF4-FFF2-40B4-BE49-F238E27FC236}">
              <a16:creationId xmlns:a16="http://schemas.microsoft.com/office/drawing/2014/main" id="{1D5F7798-0F2B-4ECD-8071-52BE69EAADF3}"/>
            </a:ext>
          </a:extLst>
        </xdr:cNvPr>
        <xdr:cNvSpPr/>
      </xdr:nvSpPr>
      <xdr:spPr>
        <a:xfrm>
          <a:off x="3024868" y="108632625"/>
          <a:ext cx="5666015" cy="16940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2D3B-BD96-49F3-A501-0CE770AF7542}">
  <sheetPr codeName="Sheet7">
    <tabColor rgb="FFFF0000"/>
  </sheetPr>
  <dimension ref="B3:D77"/>
  <sheetViews>
    <sheetView showGridLines="0" zoomScaleNormal="100" workbookViewId="0">
      <selection activeCell="B2" sqref="B2"/>
    </sheetView>
  </sheetViews>
  <sheetFormatPr defaultColWidth="3.09765625" defaultRowHeight="16.2" customHeight="1"/>
  <cols>
    <col min="1" max="16384" width="3.09765625" style="680"/>
  </cols>
  <sheetData>
    <row r="3" spans="2:4" ht="16.2" customHeight="1">
      <c r="B3" s="680" t="s">
        <v>2421</v>
      </c>
    </row>
    <row r="5" spans="2:4" ht="16.2" customHeight="1">
      <c r="B5" s="680">
        <v>1</v>
      </c>
      <c r="D5" s="680" t="s">
        <v>2411</v>
      </c>
    </row>
    <row r="10" spans="2:4" ht="16.2" customHeight="1">
      <c r="B10" s="680">
        <v>2</v>
      </c>
      <c r="D10" s="680" t="s">
        <v>2412</v>
      </c>
    </row>
    <row r="30" spans="2:4" ht="16.2" customHeight="1">
      <c r="B30" s="680">
        <v>3</v>
      </c>
      <c r="D30" s="680" t="s">
        <v>2413</v>
      </c>
    </row>
    <row r="49" spans="2:4" ht="16.2" customHeight="1">
      <c r="B49" s="680">
        <v>4</v>
      </c>
      <c r="D49" s="680" t="s">
        <v>2414</v>
      </c>
    </row>
    <row r="50" spans="2:4" ht="16.2" customHeight="1">
      <c r="D50" s="680" t="s">
        <v>2415</v>
      </c>
    </row>
    <row r="70" spans="2:4" s="964" customFormat="1" ht="16.2" customHeight="1">
      <c r="D70" s="964" t="s">
        <v>2416</v>
      </c>
    </row>
    <row r="71" spans="2:4" ht="16.2" customHeight="1">
      <c r="D71" s="681"/>
    </row>
    <row r="73" spans="2:4" ht="16.2" customHeight="1">
      <c r="B73" s="680">
        <v>5</v>
      </c>
      <c r="D73" s="680" t="s">
        <v>2417</v>
      </c>
    </row>
    <row r="75" spans="2:4" ht="16.2" customHeight="1">
      <c r="D75" s="680" t="s">
        <v>2418</v>
      </c>
    </row>
    <row r="76" spans="2:4" ht="16.2" customHeight="1">
      <c r="D76" s="680" t="s">
        <v>2419</v>
      </c>
    </row>
    <row r="77" spans="2:4" s="964" customFormat="1" ht="16.2" customHeight="1">
      <c r="D77" s="964" t="s">
        <v>2420</v>
      </c>
    </row>
  </sheetData>
  <phoneticPr fontId="5"/>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8FD9-D574-41CE-B1D6-74B44ABDE921}">
  <sheetPr codeName="Sheet1">
    <tabColor rgb="FF00B0F0"/>
  </sheetPr>
  <dimension ref="E1:AP342"/>
  <sheetViews>
    <sheetView view="pageBreakPreview" topLeftCell="C19" zoomScale="70" zoomScaleNormal="100" zoomScaleSheetLayoutView="70" workbookViewId="0">
      <selection activeCell="N48" sqref="N48"/>
    </sheetView>
  </sheetViews>
  <sheetFormatPr defaultColWidth="3" defaultRowHeight="18"/>
  <cols>
    <col min="1" max="2" width="0" hidden="1" customWidth="1"/>
    <col min="6" max="6" width="3.19921875" bestFit="1" customWidth="1"/>
    <col min="36" max="36" width="2.8984375" customWidth="1"/>
  </cols>
  <sheetData>
    <row r="1" spans="12:31" hidden="1"/>
    <row r="7" spans="12:31" ht="10.199999999999999" customHeight="1"/>
    <row r="8" spans="12:31" ht="18" customHeight="1">
      <c r="L8" s="1039" t="s">
        <v>110</v>
      </c>
      <c r="M8" s="1039"/>
      <c r="N8" s="1039"/>
      <c r="O8" s="1039"/>
      <c r="P8" s="1039"/>
      <c r="Q8" s="1039"/>
      <c r="R8" s="1039"/>
      <c r="S8" s="1039"/>
      <c r="T8" s="1039"/>
      <c r="U8" s="1039"/>
      <c r="V8" s="1039"/>
      <c r="W8" s="1039"/>
      <c r="X8" s="1039"/>
      <c r="Y8" s="1039"/>
      <c r="Z8" s="1039"/>
      <c r="AA8" s="1039"/>
      <c r="AB8" s="1039"/>
      <c r="AC8" s="1039"/>
      <c r="AD8" s="1039"/>
      <c r="AE8" s="1039"/>
    </row>
    <row r="9" spans="12:31" ht="18" customHeight="1">
      <c r="L9" s="1039"/>
      <c r="M9" s="1039"/>
      <c r="N9" s="1039"/>
      <c r="O9" s="1039"/>
      <c r="P9" s="1039"/>
      <c r="Q9" s="1039"/>
      <c r="R9" s="1039"/>
      <c r="S9" s="1039"/>
      <c r="T9" s="1039"/>
      <c r="U9" s="1039"/>
      <c r="V9" s="1039"/>
      <c r="W9" s="1039"/>
      <c r="X9" s="1039"/>
      <c r="Y9" s="1039"/>
      <c r="Z9" s="1039"/>
      <c r="AA9" s="1039"/>
      <c r="AB9" s="1039"/>
      <c r="AC9" s="1039"/>
      <c r="AD9" s="1039"/>
      <c r="AE9" s="1039"/>
    </row>
    <row r="10" spans="12:31" ht="7.95" customHeight="1"/>
    <row r="11" spans="12:31" ht="18" customHeight="1">
      <c r="L11" s="1039" t="s">
        <v>125</v>
      </c>
      <c r="M11" s="1039"/>
      <c r="N11" s="1039"/>
      <c r="O11" s="1039"/>
      <c r="P11" s="1039"/>
      <c r="Q11" s="1039"/>
      <c r="R11" s="1039"/>
      <c r="S11" s="1039"/>
      <c r="T11" s="1039"/>
      <c r="U11" s="1039"/>
      <c r="V11" s="1039"/>
      <c r="W11" s="1039"/>
      <c r="X11" s="1039"/>
      <c r="Y11" s="1039"/>
      <c r="Z11" s="1039"/>
      <c r="AA11" s="1039"/>
      <c r="AB11" s="1039"/>
      <c r="AC11" s="1039"/>
      <c r="AD11" s="1039"/>
      <c r="AE11" s="1039"/>
    </row>
    <row r="12" spans="12:31" ht="18" customHeight="1">
      <c r="L12" s="1039"/>
      <c r="M12" s="1039"/>
      <c r="N12" s="1039"/>
      <c r="O12" s="1039"/>
      <c r="P12" s="1039"/>
      <c r="Q12" s="1039"/>
      <c r="R12" s="1039"/>
      <c r="S12" s="1039"/>
      <c r="T12" s="1039"/>
      <c r="U12" s="1039"/>
      <c r="V12" s="1039"/>
      <c r="W12" s="1039"/>
      <c r="X12" s="1039"/>
      <c r="Y12" s="1039"/>
      <c r="Z12" s="1039"/>
      <c r="AA12" s="1039"/>
      <c r="AB12" s="1039"/>
      <c r="AC12" s="1039"/>
      <c r="AD12" s="1039"/>
      <c r="AE12" s="1039"/>
    </row>
    <row r="13" spans="12:31" ht="7.95" customHeight="1"/>
    <row r="14" spans="12:31" ht="18" customHeight="1">
      <c r="L14" s="1039" t="s">
        <v>124</v>
      </c>
      <c r="M14" s="1039"/>
      <c r="N14" s="1039"/>
      <c r="O14" s="1039"/>
      <c r="P14" s="1039"/>
      <c r="Q14" s="1039"/>
      <c r="R14" s="1039"/>
      <c r="S14" s="1039"/>
      <c r="T14" s="1039"/>
      <c r="U14" s="1039"/>
      <c r="V14" s="1039"/>
      <c r="W14" s="1039"/>
      <c r="X14" s="1039"/>
      <c r="Y14" s="1039"/>
      <c r="Z14" s="1039"/>
      <c r="AA14" s="1039"/>
      <c r="AB14" s="1039"/>
      <c r="AC14" s="1039"/>
      <c r="AD14" s="1039"/>
      <c r="AE14" s="1039"/>
    </row>
    <row r="15" spans="12:31" ht="18" customHeight="1">
      <c r="L15" s="1039"/>
      <c r="M15" s="1039"/>
      <c r="N15" s="1039"/>
      <c r="O15" s="1039"/>
      <c r="P15" s="1039"/>
      <c r="Q15" s="1039"/>
      <c r="R15" s="1039"/>
      <c r="S15" s="1039"/>
      <c r="T15" s="1039"/>
      <c r="U15" s="1039"/>
      <c r="V15" s="1039"/>
      <c r="W15" s="1039"/>
      <c r="X15" s="1039"/>
      <c r="Y15" s="1039"/>
      <c r="Z15" s="1039"/>
      <c r="AA15" s="1039"/>
      <c r="AB15" s="1039"/>
      <c r="AC15" s="1039"/>
      <c r="AD15" s="1039"/>
      <c r="AE15" s="1039"/>
    </row>
    <row r="16" spans="12:31" ht="9" customHeight="1"/>
    <row r="17" spans="5:38" ht="18" customHeight="1">
      <c r="L17" s="1040" t="s">
        <v>2802</v>
      </c>
      <c r="M17" s="1040"/>
      <c r="N17" s="1040"/>
      <c r="O17" s="1040"/>
      <c r="P17" s="1040"/>
      <c r="Q17" s="1040"/>
      <c r="R17" s="1040"/>
      <c r="S17" s="1040"/>
      <c r="T17" s="1040"/>
      <c r="U17" s="1040"/>
      <c r="V17" s="1040"/>
      <c r="W17" s="1040"/>
      <c r="X17" s="1040"/>
      <c r="Y17" s="1040"/>
      <c r="Z17" s="1040"/>
      <c r="AA17" s="1040"/>
      <c r="AB17" s="1040"/>
      <c r="AC17" s="1040"/>
      <c r="AD17" s="1040"/>
      <c r="AE17" s="1040"/>
    </row>
    <row r="18" spans="5:38" ht="18" customHeight="1">
      <c r="L18" s="1040"/>
      <c r="M18" s="1040"/>
      <c r="N18" s="1040"/>
      <c r="O18" s="1040"/>
      <c r="P18" s="1040"/>
      <c r="Q18" s="1040"/>
      <c r="R18" s="1040"/>
      <c r="S18" s="1040"/>
      <c r="T18" s="1040"/>
      <c r="U18" s="1040"/>
      <c r="V18" s="1040"/>
      <c r="W18" s="1040"/>
      <c r="X18" s="1040"/>
      <c r="Y18" s="1040"/>
      <c r="Z18" s="1040"/>
      <c r="AA18" s="1040"/>
      <c r="AB18" s="1040"/>
      <c r="AC18" s="1040"/>
      <c r="AD18" s="1040"/>
      <c r="AE18" s="1040"/>
    </row>
    <row r="19" spans="5:38" ht="9" customHeight="1"/>
    <row r="20" spans="5:38" ht="18" customHeight="1">
      <c r="L20" s="1041" t="s">
        <v>126</v>
      </c>
      <c r="M20" s="1041"/>
      <c r="N20" s="1041"/>
      <c r="O20" s="1041"/>
      <c r="P20" s="1041"/>
      <c r="Q20" s="1041"/>
      <c r="R20" s="1041"/>
      <c r="S20" s="1041"/>
      <c r="T20" s="1041"/>
      <c r="U20" s="1041"/>
      <c r="V20" s="1041"/>
      <c r="W20" s="1041"/>
      <c r="X20" s="1041"/>
      <c r="Y20" s="1041"/>
      <c r="Z20" s="1041"/>
      <c r="AA20" s="1041"/>
      <c r="AB20" s="1041"/>
      <c r="AC20" s="1041"/>
      <c r="AD20" s="1041"/>
      <c r="AE20" s="1041"/>
    </row>
    <row r="21" spans="5:38" ht="18" customHeight="1">
      <c r="L21" s="1041"/>
      <c r="M21" s="1041"/>
      <c r="N21" s="1041"/>
      <c r="O21" s="1041"/>
      <c r="P21" s="1041"/>
      <c r="Q21" s="1041"/>
      <c r="R21" s="1041"/>
      <c r="S21" s="1041"/>
      <c r="T21" s="1041"/>
      <c r="U21" s="1041"/>
      <c r="V21" s="1041"/>
      <c r="W21" s="1041"/>
      <c r="X21" s="1041"/>
      <c r="Y21" s="1041"/>
      <c r="Z21" s="1041"/>
      <c r="AA21" s="1041"/>
      <c r="AB21" s="1041"/>
      <c r="AC21" s="1041"/>
      <c r="AD21" s="1041"/>
      <c r="AE21" s="1041"/>
    </row>
    <row r="22" spans="5:38" ht="18" customHeight="1">
      <c r="L22" s="1038" t="s">
        <v>111</v>
      </c>
      <c r="M22" s="1038"/>
      <c r="N22" s="1038"/>
      <c r="O22" s="1038"/>
      <c r="P22" s="1038"/>
      <c r="Q22" s="1038"/>
      <c r="R22" s="1038"/>
      <c r="S22" s="1038"/>
      <c r="T22" s="1038"/>
      <c r="U22" s="1038"/>
      <c r="V22" s="1038"/>
      <c r="W22" s="1038"/>
      <c r="X22" s="1038"/>
      <c r="Y22" s="1038"/>
      <c r="Z22" s="1038"/>
      <c r="AA22" s="1038"/>
      <c r="AB22" s="1038"/>
      <c r="AC22" s="1038"/>
      <c r="AD22" s="1038"/>
      <c r="AE22" s="1038"/>
    </row>
    <row r="23" spans="5:38" ht="18" customHeight="1">
      <c r="L23" s="1038"/>
      <c r="M23" s="1038"/>
      <c r="N23" s="1038"/>
      <c r="O23" s="1038"/>
      <c r="P23" s="1038"/>
      <c r="Q23" s="1038"/>
      <c r="R23" s="1038"/>
      <c r="S23" s="1038"/>
      <c r="T23" s="1038"/>
      <c r="U23" s="1038"/>
      <c r="V23" s="1038"/>
      <c r="W23" s="1038"/>
      <c r="X23" s="1038"/>
      <c r="Y23" s="1038"/>
      <c r="Z23" s="1038"/>
      <c r="AA23" s="1038"/>
      <c r="AB23" s="1038"/>
      <c r="AC23" s="1038"/>
      <c r="AD23" s="1038"/>
      <c r="AE23" s="1038"/>
    </row>
    <row r="24" spans="5:38" ht="29.4" thickBot="1">
      <c r="N24" s="320"/>
      <c r="O24" s="320"/>
      <c r="P24" s="320"/>
      <c r="Q24" s="320"/>
      <c r="R24" s="320"/>
      <c r="S24" s="320"/>
      <c r="T24" s="320"/>
      <c r="U24" s="320"/>
      <c r="V24" s="320"/>
      <c r="W24" s="320"/>
      <c r="X24" s="320"/>
      <c r="Y24" s="320"/>
      <c r="Z24" s="320"/>
      <c r="AA24" s="320"/>
    </row>
    <row r="25" spans="5:38">
      <c r="E25" s="321"/>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3"/>
    </row>
    <row r="26" spans="5:38" ht="26.4">
      <c r="E26" s="324"/>
      <c r="F26" s="1029" t="s">
        <v>114</v>
      </c>
      <c r="G26" s="1029"/>
      <c r="H26" s="1029"/>
      <c r="I26" s="1029"/>
      <c r="J26" s="1029"/>
      <c r="K26" s="1029"/>
      <c r="L26" s="1028"/>
      <c r="M26" s="1028"/>
      <c r="N26" s="1028"/>
      <c r="O26" s="1028"/>
      <c r="P26" s="1028"/>
      <c r="Q26" s="1028"/>
      <c r="R26" s="1028"/>
      <c r="S26" s="1028"/>
      <c r="T26" s="1028"/>
      <c r="U26" s="1028"/>
      <c r="V26" s="1028"/>
      <c r="W26" s="1028"/>
      <c r="X26" s="1028"/>
      <c r="Y26" s="1028"/>
      <c r="Z26" s="1028"/>
      <c r="AA26" s="1028"/>
      <c r="AB26" s="1028"/>
      <c r="AC26" s="1028"/>
      <c r="AD26" s="1028"/>
      <c r="AE26" s="1028"/>
      <c r="AF26" s="1028"/>
      <c r="AG26" s="1028"/>
      <c r="AH26" s="1028"/>
      <c r="AI26" s="1028"/>
      <c r="AJ26" s="1028"/>
      <c r="AK26" s="1028"/>
      <c r="AL26" s="325"/>
    </row>
    <row r="27" spans="5:38" ht="26.4">
      <c r="E27" s="324"/>
      <c r="F27" s="326"/>
      <c r="G27" s="326"/>
      <c r="H27" s="326"/>
      <c r="I27" s="326"/>
      <c r="J27" s="326"/>
      <c r="K27" s="326"/>
      <c r="L27" s="326"/>
      <c r="M27" s="326"/>
      <c r="N27" s="326"/>
      <c r="O27" s="326"/>
      <c r="P27" s="326"/>
      <c r="Q27" s="326"/>
      <c r="R27" s="326"/>
      <c r="S27" s="326"/>
      <c r="T27" s="326"/>
      <c r="U27" s="326"/>
      <c r="V27" s="326"/>
      <c r="W27" s="326"/>
      <c r="X27" s="326"/>
      <c r="AL27" s="325"/>
    </row>
    <row r="28" spans="5:38" ht="26.4">
      <c r="E28" s="324"/>
      <c r="F28" s="1028" t="s">
        <v>115</v>
      </c>
      <c r="G28" s="1028"/>
      <c r="H28" s="1028"/>
      <c r="I28" s="1028"/>
      <c r="J28" s="1028"/>
      <c r="K28" s="1028"/>
      <c r="L28" s="1028"/>
      <c r="M28" s="1028"/>
      <c r="N28" s="1028"/>
      <c r="O28" s="1028"/>
      <c r="P28" s="1028"/>
      <c r="Q28" s="1028"/>
      <c r="R28" s="1028"/>
      <c r="S28" s="1028"/>
      <c r="T28" s="1028"/>
      <c r="U28" s="1028"/>
      <c r="V28" s="1028"/>
      <c r="W28" s="1028"/>
      <c r="X28" s="1028"/>
      <c r="Y28" s="1028"/>
      <c r="Z28" s="1028"/>
      <c r="AA28" s="1028"/>
      <c r="AB28" s="1028"/>
      <c r="AC28" s="1028"/>
      <c r="AD28" s="1028"/>
      <c r="AE28" s="1028"/>
      <c r="AF28" s="1028"/>
      <c r="AG28" s="1028"/>
      <c r="AH28" s="1028"/>
      <c r="AI28" s="1028"/>
      <c r="AJ28" s="1028"/>
      <c r="AK28" s="1028"/>
      <c r="AL28" s="325"/>
    </row>
    <row r="29" spans="5:38" ht="26.4">
      <c r="E29" s="324"/>
      <c r="F29" s="326"/>
      <c r="G29" s="326"/>
      <c r="H29" s="326"/>
      <c r="I29" s="326"/>
      <c r="J29" s="326"/>
      <c r="K29" s="326"/>
      <c r="L29" s="326"/>
      <c r="M29" s="326"/>
      <c r="N29" s="326"/>
      <c r="O29" s="326"/>
      <c r="P29" s="326"/>
      <c r="Q29" s="326"/>
      <c r="R29" s="326"/>
      <c r="S29" s="326"/>
      <c r="T29" s="326"/>
      <c r="U29" s="326"/>
      <c r="V29" s="326"/>
      <c r="W29" s="326"/>
      <c r="X29" s="326"/>
      <c r="AL29" s="325"/>
    </row>
    <row r="30" spans="5:38" ht="26.4">
      <c r="E30" s="324"/>
      <c r="F30" s="326"/>
      <c r="G30" s="326"/>
      <c r="H30" s="326"/>
      <c r="I30" s="326"/>
      <c r="J30" s="326"/>
      <c r="K30" s="326"/>
      <c r="L30" s="326"/>
      <c r="M30" s="326"/>
      <c r="N30" s="326"/>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325"/>
    </row>
    <row r="31" spans="5:38" ht="26.4">
      <c r="E31" s="324"/>
      <c r="F31" s="326"/>
      <c r="G31" s="326"/>
      <c r="H31" s="326"/>
      <c r="I31" s="326"/>
      <c r="J31" s="326"/>
      <c r="K31" s="326"/>
      <c r="L31" s="326"/>
      <c r="M31" s="326"/>
      <c r="N31" s="326"/>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5"/>
    </row>
    <row r="32" spans="5:38" ht="26.4">
      <c r="E32" s="324"/>
      <c r="F32" s="1028" t="s">
        <v>116</v>
      </c>
      <c r="G32" s="1028"/>
      <c r="H32" s="1028"/>
      <c r="I32" s="1028"/>
      <c r="J32" s="1028"/>
      <c r="K32" s="1028"/>
      <c r="L32" s="1028"/>
      <c r="M32" s="1028"/>
      <c r="N32" s="1028"/>
      <c r="O32" s="1028"/>
      <c r="P32" s="1028"/>
      <c r="Q32" s="1028"/>
      <c r="R32" s="1028"/>
      <c r="S32" s="1028"/>
      <c r="T32" s="1028"/>
      <c r="U32" s="1028"/>
      <c r="V32" s="1028"/>
      <c r="W32" s="1028"/>
      <c r="X32" s="1028"/>
      <c r="Y32" s="1028"/>
      <c r="Z32" s="1028"/>
      <c r="AA32" s="1028"/>
      <c r="AB32" s="1028"/>
      <c r="AC32" s="1028"/>
      <c r="AD32" s="1028"/>
      <c r="AE32" s="1028"/>
      <c r="AF32" s="1028"/>
      <c r="AG32" s="1028"/>
      <c r="AH32" s="1028"/>
      <c r="AI32" s="1028"/>
      <c r="AJ32" s="1028"/>
      <c r="AK32" s="1028"/>
      <c r="AL32" s="325"/>
    </row>
    <row r="33" spans="5:38" ht="26.4">
      <c r="E33" s="324"/>
      <c r="F33" s="326"/>
      <c r="G33" s="326"/>
      <c r="H33" s="326"/>
      <c r="I33" s="326"/>
      <c r="J33" s="326"/>
      <c r="K33" s="326"/>
      <c r="L33" s="326"/>
      <c r="M33" s="326"/>
      <c r="N33" s="326"/>
      <c r="O33" s="326"/>
      <c r="P33" s="326"/>
      <c r="Q33" s="326"/>
      <c r="R33" s="326"/>
      <c r="S33" s="326"/>
      <c r="T33" s="326"/>
      <c r="U33" s="326"/>
      <c r="V33" s="326"/>
      <c r="W33" s="326"/>
      <c r="X33" s="326"/>
      <c r="AL33" s="325"/>
    </row>
    <row r="34" spans="5:38" ht="26.4">
      <c r="E34" s="324"/>
      <c r="F34" s="1028" t="s">
        <v>117</v>
      </c>
      <c r="G34" s="1028"/>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8"/>
      <c r="AH34" s="1028"/>
      <c r="AI34" s="1028"/>
      <c r="AJ34" s="1028"/>
      <c r="AK34" s="1028"/>
      <c r="AL34" s="325"/>
    </row>
    <row r="35" spans="5:38" ht="26.4">
      <c r="E35" s="324"/>
      <c r="F35" s="326"/>
      <c r="G35" s="326"/>
      <c r="H35" s="326"/>
      <c r="I35" s="326"/>
      <c r="J35" s="326"/>
      <c r="K35" s="326"/>
      <c r="L35" s="326"/>
      <c r="M35" s="326"/>
      <c r="N35" s="326"/>
      <c r="O35" s="326"/>
      <c r="P35" s="326"/>
      <c r="Q35" s="326"/>
      <c r="R35" s="326"/>
      <c r="S35" s="326"/>
      <c r="T35" s="326"/>
      <c r="U35" s="326"/>
      <c r="V35" s="326"/>
      <c r="W35" s="326"/>
      <c r="X35" s="326"/>
      <c r="AL35" s="325"/>
    </row>
    <row r="36" spans="5:38" ht="26.4">
      <c r="E36" s="324"/>
      <c r="F36" s="1028" t="s">
        <v>118</v>
      </c>
      <c r="G36" s="1028"/>
      <c r="H36" s="1028"/>
      <c r="I36" s="1028"/>
      <c r="J36" s="1028"/>
      <c r="K36" s="1028"/>
      <c r="L36" s="1028"/>
      <c r="M36" s="1028"/>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325"/>
    </row>
    <row r="37" spans="5:38" ht="26.4">
      <c r="E37" s="324"/>
      <c r="F37" s="326"/>
      <c r="G37" s="326"/>
      <c r="H37" s="326"/>
      <c r="I37" s="326"/>
      <c r="J37" s="326"/>
      <c r="K37" s="326"/>
      <c r="L37" s="326"/>
      <c r="M37" s="326"/>
      <c r="N37" s="326"/>
      <c r="O37" s="326"/>
      <c r="P37" s="326"/>
      <c r="Q37" s="326"/>
      <c r="R37" s="326"/>
      <c r="S37" s="326"/>
      <c r="T37" s="326"/>
      <c r="U37" s="326"/>
      <c r="V37" s="326"/>
      <c r="W37" s="326"/>
      <c r="X37" s="326"/>
      <c r="AL37" s="325"/>
    </row>
    <row r="38" spans="5:38" ht="26.4">
      <c r="E38" s="324"/>
      <c r="F38" s="1028" t="s">
        <v>119</v>
      </c>
      <c r="G38" s="1028"/>
      <c r="H38" s="1028"/>
      <c r="I38" s="1028"/>
      <c r="J38" s="1028"/>
      <c r="K38" s="1028"/>
      <c r="L38" s="1028"/>
      <c r="M38" s="1028"/>
      <c r="N38" s="1028"/>
      <c r="O38" s="1028"/>
      <c r="P38" s="1028"/>
      <c r="Q38" s="1028"/>
      <c r="R38" s="1028"/>
      <c r="S38" s="1028"/>
      <c r="T38" s="1028"/>
      <c r="U38" s="1028"/>
      <c r="V38" s="1028"/>
      <c r="W38" s="1028"/>
      <c r="X38" s="1028"/>
      <c r="Y38" s="1028"/>
      <c r="Z38" s="1028"/>
      <c r="AA38" s="1028"/>
      <c r="AB38" s="1028"/>
      <c r="AC38" s="1028"/>
      <c r="AD38" s="1028"/>
      <c r="AE38" s="1028"/>
      <c r="AF38" s="1028"/>
      <c r="AG38" s="1028"/>
      <c r="AH38" s="1028"/>
      <c r="AI38" s="1028"/>
      <c r="AJ38" s="1028"/>
      <c r="AK38" s="1028"/>
      <c r="AL38" s="325"/>
    </row>
    <row r="39" spans="5:38" ht="26.4">
      <c r="E39" s="324"/>
      <c r="F39" s="326" t="s">
        <v>112</v>
      </c>
      <c r="G39" s="326"/>
      <c r="H39" s="326"/>
      <c r="I39" s="326"/>
      <c r="J39" s="326"/>
      <c r="K39" s="326"/>
      <c r="L39" s="326"/>
      <c r="M39" s="326"/>
      <c r="N39" s="326"/>
      <c r="O39" s="326"/>
      <c r="P39" s="326"/>
      <c r="Q39" s="326"/>
      <c r="R39" s="326"/>
      <c r="S39" s="326"/>
      <c r="T39" s="326"/>
      <c r="U39" s="326"/>
      <c r="V39" s="326"/>
      <c r="W39" s="326"/>
      <c r="X39" s="326"/>
      <c r="AL39" s="325"/>
    </row>
    <row r="40" spans="5:38" ht="26.4">
      <c r="E40" s="324"/>
      <c r="F40" s="1028" t="s">
        <v>120</v>
      </c>
      <c r="G40" s="1028"/>
      <c r="H40" s="1028"/>
      <c r="I40" s="1028"/>
      <c r="J40" s="1028"/>
      <c r="K40" s="1028"/>
      <c r="L40" s="1028"/>
      <c r="M40" s="1028"/>
      <c r="N40" s="1028"/>
      <c r="O40" s="1028"/>
      <c r="P40" s="1028"/>
      <c r="Q40" s="1028"/>
      <c r="R40" s="1028"/>
      <c r="S40" s="1028"/>
      <c r="T40" s="1028"/>
      <c r="U40" s="1028"/>
      <c r="V40" s="1028"/>
      <c r="W40" s="1028"/>
      <c r="X40" s="1028"/>
      <c r="Y40" s="1028"/>
      <c r="Z40" s="1028"/>
      <c r="AA40" s="1028"/>
      <c r="AB40" s="1028"/>
      <c r="AC40" s="1028"/>
      <c r="AD40" s="1028"/>
      <c r="AE40" s="1028"/>
      <c r="AF40" s="1028"/>
      <c r="AG40" s="1028"/>
      <c r="AH40" s="1028"/>
      <c r="AI40" s="1028"/>
      <c r="AJ40" s="1028"/>
      <c r="AK40" s="1028"/>
      <c r="AL40" s="325"/>
    </row>
    <row r="41" spans="5:38" ht="26.4">
      <c r="E41" s="324"/>
      <c r="F41" s="326" t="s">
        <v>113</v>
      </c>
      <c r="G41" s="326"/>
      <c r="H41" s="326"/>
      <c r="I41" s="326"/>
      <c r="J41" s="326"/>
      <c r="K41" s="326"/>
      <c r="L41" s="326"/>
      <c r="M41" s="326"/>
      <c r="N41" s="326"/>
      <c r="O41" s="326"/>
      <c r="P41" s="326"/>
      <c r="Q41" s="326"/>
      <c r="R41" s="326"/>
      <c r="S41" s="326"/>
      <c r="T41" s="326"/>
      <c r="U41" s="326"/>
      <c r="V41" s="326"/>
      <c r="W41" s="326"/>
      <c r="X41" s="326"/>
      <c r="AL41" s="325"/>
    </row>
    <row r="42" spans="5:38" ht="26.4">
      <c r="E42" s="324"/>
      <c r="F42" s="1028" t="s">
        <v>121</v>
      </c>
      <c r="G42" s="1028"/>
      <c r="H42" s="1028"/>
      <c r="I42" s="1028"/>
      <c r="J42" s="1028"/>
      <c r="K42" s="1028"/>
      <c r="L42" s="1028"/>
      <c r="M42" s="1028"/>
      <c r="N42" s="1028"/>
      <c r="O42" s="1028" t="s">
        <v>122</v>
      </c>
      <c r="P42" s="1028"/>
      <c r="Q42" s="1029"/>
      <c r="R42" s="1029"/>
      <c r="S42" s="1029"/>
      <c r="T42" s="1029" t="s">
        <v>36</v>
      </c>
      <c r="U42" s="1029"/>
      <c r="V42" s="1029"/>
      <c r="W42" s="1029"/>
      <c r="X42" s="1029"/>
      <c r="Y42" s="1029" t="s">
        <v>37</v>
      </c>
      <c r="Z42" s="1029"/>
      <c r="AA42" s="1029"/>
      <c r="AB42" s="1029"/>
      <c r="AC42" s="1029"/>
      <c r="AD42" s="1029"/>
      <c r="AE42" s="1029" t="s">
        <v>123</v>
      </c>
      <c r="AF42" s="1029"/>
      <c r="AG42" s="1031"/>
      <c r="AH42" s="1031"/>
      <c r="AI42" s="1031"/>
      <c r="AJ42" s="1031"/>
      <c r="AK42" s="1031"/>
      <c r="AL42" s="325"/>
    </row>
    <row r="43" spans="5:38" ht="18.600000000000001" thickBot="1">
      <c r="E43" s="328"/>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30"/>
    </row>
    <row r="45" spans="5:38" ht="18.600000000000001" thickBot="1"/>
    <row r="46" spans="5:38">
      <c r="N46" s="1032" t="s">
        <v>2811</v>
      </c>
      <c r="O46" s="1033"/>
      <c r="P46" s="1033"/>
      <c r="Q46" s="1033"/>
      <c r="R46" s="1033"/>
      <c r="S46" s="1033"/>
      <c r="T46" s="1033"/>
      <c r="U46" s="1033"/>
      <c r="V46" s="1033"/>
      <c r="W46" s="1033"/>
      <c r="X46" s="1033"/>
      <c r="Y46" s="1033"/>
      <c r="Z46" s="1033"/>
      <c r="AA46" s="1033"/>
      <c r="AB46" s="1033"/>
      <c r="AC46" s="1034"/>
    </row>
    <row r="47" spans="5:38" ht="18.600000000000001" thickBot="1">
      <c r="N47" s="1035"/>
      <c r="O47" s="1036"/>
      <c r="P47" s="1036"/>
      <c r="Q47" s="1036"/>
      <c r="R47" s="1036"/>
      <c r="S47" s="1036"/>
      <c r="T47" s="1036"/>
      <c r="U47" s="1036"/>
      <c r="V47" s="1036"/>
      <c r="W47" s="1036"/>
      <c r="X47" s="1036"/>
      <c r="Y47" s="1036"/>
      <c r="Z47" s="1036"/>
      <c r="AA47" s="1036"/>
      <c r="AB47" s="1036"/>
      <c r="AC47" s="1037"/>
    </row>
    <row r="54" spans="6:42" ht="28.8">
      <c r="F54" s="1030" t="s">
        <v>136</v>
      </c>
      <c r="G54" s="1030"/>
      <c r="H54" s="1030"/>
      <c r="I54" s="1030"/>
      <c r="J54" s="1030"/>
      <c r="K54" s="1030"/>
      <c r="L54" s="1030"/>
      <c r="M54" s="1030"/>
      <c r="N54" s="1030"/>
      <c r="O54" s="1030"/>
      <c r="P54" s="1030"/>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row>
    <row r="55" spans="6:42" ht="28.8">
      <c r="F55" s="1030" t="s">
        <v>137</v>
      </c>
      <c r="G55" s="1030"/>
      <c r="H55" s="1030"/>
      <c r="I55" s="1030"/>
      <c r="J55" s="1030"/>
      <c r="K55" s="1030"/>
      <c r="L55" s="1030"/>
      <c r="M55" s="1030"/>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0"/>
      <c r="AP55" s="682"/>
    </row>
    <row r="56" spans="6:42" ht="28.8">
      <c r="F56" s="1030" t="s">
        <v>127</v>
      </c>
      <c r="G56" s="1030"/>
      <c r="H56" s="1030"/>
      <c r="I56" s="1030"/>
      <c r="J56" s="1030"/>
      <c r="K56" s="1030"/>
      <c r="L56" s="1030"/>
      <c r="M56" s="1030"/>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0"/>
    </row>
    <row r="57" spans="6:42" ht="18" customHeight="1">
      <c r="F57" s="326"/>
    </row>
    <row r="58" spans="6:42" ht="26.4">
      <c r="F58" s="1023" t="s">
        <v>128</v>
      </c>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P58" t="s">
        <v>2422</v>
      </c>
    </row>
    <row r="59" spans="6:42" ht="18" customHeight="1">
      <c r="F59" s="326"/>
    </row>
    <row r="60" spans="6:42" ht="26.4">
      <c r="F60" s="326" t="s">
        <v>138</v>
      </c>
      <c r="AJ60" s="1026">
        <v>3</v>
      </c>
      <c r="AK60" s="1026"/>
      <c r="AP60" s="682" t="str">
        <f ca="1">HYPERLINK("#"&amp;CELL("address",C144),"介護サービス時期業者自主点検表の作成について")</f>
        <v>介護サービス時期業者自主点検表の作成について</v>
      </c>
    </row>
    <row r="61" spans="6:42" ht="18" customHeight="1">
      <c r="F61" s="326"/>
      <c r="AP61" s="682"/>
    </row>
    <row r="62" spans="6:42" ht="26.4">
      <c r="F62" s="326" t="s">
        <v>139</v>
      </c>
      <c r="AJ62" s="1026">
        <v>4</v>
      </c>
      <c r="AK62" s="1026"/>
      <c r="AP62" s="682" t="str">
        <f ca="1">HYPERLINK("#"&amp;CELL("address",C192),"根拠法令")</f>
        <v>根拠法令</v>
      </c>
    </row>
    <row r="63" spans="6:42" ht="18" customHeight="1">
      <c r="F63" s="326"/>
      <c r="AP63" s="682"/>
    </row>
    <row r="64" spans="6:42" ht="26.4">
      <c r="F64" s="326" t="s">
        <v>140</v>
      </c>
      <c r="AJ64" s="1026">
        <v>7</v>
      </c>
      <c r="AK64" s="1026"/>
      <c r="AP64" s="682" t="str">
        <f ca="1">HYPERLINK("#"&amp;CELL("address",'自主点検表（処遇）'!B6),"第１　基本方針")</f>
        <v>第１　基本方針</v>
      </c>
    </row>
    <row r="65" spans="6:42" ht="18" customHeight="1">
      <c r="F65" s="326"/>
      <c r="AP65" s="682"/>
    </row>
    <row r="66" spans="6:42" ht="26.4">
      <c r="F66" s="326" t="s">
        <v>141</v>
      </c>
      <c r="AJ66" s="1026">
        <v>14</v>
      </c>
      <c r="AK66" s="1026"/>
      <c r="AP66" s="682" t="str">
        <f ca="1">HYPERLINK("#"&amp;CELL("address",'自主点検表（処遇）'!B253),"職員の配置状況について")</f>
        <v>職員の配置状況について</v>
      </c>
    </row>
    <row r="67" spans="6:42" ht="18" customHeight="1">
      <c r="F67" s="326"/>
    </row>
    <row r="68" spans="6:42" ht="18" customHeight="1">
      <c r="F68" s="326"/>
      <c r="AP68" s="682"/>
    </row>
    <row r="69" spans="6:42" ht="26.4">
      <c r="F69" s="326" t="s">
        <v>142</v>
      </c>
      <c r="AJ69" s="1026">
        <v>15</v>
      </c>
      <c r="AK69" s="1026"/>
      <c r="AP69" s="682" t="str">
        <f ca="1">HYPERLINK("#"&amp;CELL("address",'自主点検表（処遇）'!B303),"第２　人員に関する基準")</f>
        <v>第２　人員に関する基準</v>
      </c>
    </row>
    <row r="70" spans="6:42" ht="18" customHeight="1">
      <c r="F70" s="326"/>
      <c r="AP70" s="682"/>
    </row>
    <row r="71" spans="6:42" ht="26.4">
      <c r="F71" s="326" t="s">
        <v>143</v>
      </c>
      <c r="AJ71" s="1026">
        <v>19</v>
      </c>
      <c r="AK71" s="1026"/>
      <c r="AP71" s="682" t="str">
        <f ca="1">HYPERLINK("#"&amp;CELL("address",'自主点検表（処遇）'!B490),"８　勤務体制の確保等")</f>
        <v>８　勤務体制の確保等</v>
      </c>
    </row>
    <row r="72" spans="6:42" ht="18" customHeight="1">
      <c r="F72" s="326"/>
    </row>
    <row r="73" spans="6:42" ht="18" customHeight="1">
      <c r="F73" s="326"/>
      <c r="AP73" s="682"/>
    </row>
    <row r="74" spans="6:42" ht="26.4">
      <c r="F74" s="326" t="s">
        <v>144</v>
      </c>
      <c r="AJ74" s="1026">
        <v>24</v>
      </c>
      <c r="AK74" s="1026"/>
      <c r="AP74" s="682" t="str">
        <f ca="1">HYPERLINK("#"&amp;CELL("address",'自主点検表（処遇）'!B680),"第３　設備に関する基準")</f>
        <v>第３　設備に関する基準</v>
      </c>
    </row>
    <row r="75" spans="6:42" ht="18" customHeight="1">
      <c r="F75" s="326"/>
    </row>
    <row r="76" spans="6:42" ht="18" customHeight="1">
      <c r="F76" s="326"/>
      <c r="AP76" s="682"/>
    </row>
    <row r="77" spans="6:42" ht="26.4">
      <c r="F77" s="326" t="s">
        <v>145</v>
      </c>
      <c r="AJ77" s="1026">
        <v>29</v>
      </c>
      <c r="AK77" s="1026"/>
      <c r="AP77" s="682" t="str">
        <f ca="1">HYPERLINK("#"&amp;CELL("address",'自主点検表（処遇）'!B875),"第４　運営に関する基準")</f>
        <v>第４　運営に関する基準</v>
      </c>
    </row>
    <row r="78" spans="6:42" ht="18" customHeight="1">
      <c r="F78" s="326"/>
      <c r="AP78" s="682"/>
    </row>
    <row r="79" spans="6:42" ht="26.4">
      <c r="F79" s="326" t="s">
        <v>146</v>
      </c>
      <c r="AJ79" s="1026">
        <v>29</v>
      </c>
      <c r="AK79" s="1026"/>
      <c r="AP79" s="682" t="str">
        <f ca="1">HYPERLINK("#"&amp;CELL("address",'自主点検表（処遇）'!B885),"２　内容及び手続きの説明及び同意")</f>
        <v>２　内容及び手続きの説明及び同意</v>
      </c>
    </row>
    <row r="80" spans="6:42" ht="18" customHeight="1">
      <c r="F80" s="326"/>
      <c r="AP80" s="682"/>
    </row>
    <row r="81" spans="6:42" ht="26.4">
      <c r="F81" s="326" t="s">
        <v>147</v>
      </c>
      <c r="AJ81" s="1026">
        <v>30</v>
      </c>
      <c r="AK81" s="1026"/>
      <c r="AP81" s="682" t="str">
        <f ca="1">HYPERLINK("#"&amp;CELL("address",'自主点検表（処遇）'!B928),"５　受給資格等の確認")</f>
        <v>５　受給資格等の確認</v>
      </c>
    </row>
    <row r="82" spans="6:42" ht="18" customHeight="1">
      <c r="F82" s="326"/>
      <c r="AP82" s="682"/>
    </row>
    <row r="83" spans="6:42" ht="26.4">
      <c r="F83" s="326" t="s">
        <v>148</v>
      </c>
      <c r="AJ83" s="1026">
        <v>31</v>
      </c>
      <c r="AK83" s="1026"/>
      <c r="AP83" s="682" t="str">
        <f ca="1">HYPERLINK("#"&amp;CELL("address",'自主点検表（処遇）'!B951),"７　入退所（入所検討委員会）")</f>
        <v>７　入退所（入所検討委員会）</v>
      </c>
    </row>
    <row r="84" spans="6:42" ht="18" customHeight="1">
      <c r="F84" s="326"/>
      <c r="AP84" s="682"/>
    </row>
    <row r="85" spans="6:42" ht="26.4">
      <c r="F85" s="326" t="s">
        <v>149</v>
      </c>
      <c r="AJ85" s="1026">
        <v>32</v>
      </c>
      <c r="AK85" s="1026"/>
      <c r="AP85" s="682" t="str">
        <f ca="1">HYPERLINK("#"&amp;CELL("address",'自主点検表（処遇）'!B1025),"８　サービス提供の記録")</f>
        <v>８　サービス提供の記録</v>
      </c>
    </row>
    <row r="86" spans="6:42" ht="18" customHeight="1">
      <c r="F86" s="326"/>
      <c r="AP86" s="682"/>
    </row>
    <row r="87" spans="6:42" ht="26.4">
      <c r="F87" s="326" t="s">
        <v>150</v>
      </c>
      <c r="AJ87" s="1026">
        <v>33</v>
      </c>
      <c r="AK87" s="1026"/>
      <c r="AP87" s="682" t="str">
        <f ca="1">HYPERLINK("#"&amp;CELL("address",'自主点検表（処遇）'!B1038),"９　利用料等の受領")</f>
        <v>９　利用料等の受領</v>
      </c>
    </row>
    <row r="88" spans="6:42" ht="18" customHeight="1">
      <c r="F88" s="326"/>
      <c r="AP88" s="682"/>
    </row>
    <row r="89" spans="6:42" ht="26.4">
      <c r="F89" s="326" t="s">
        <v>151</v>
      </c>
      <c r="AJ89" s="1026">
        <v>37</v>
      </c>
      <c r="AK89" s="1026"/>
      <c r="AP89" s="682" t="str">
        <f ca="1">HYPERLINK("#"&amp;CELL("address",'自主点検表（処遇）'!B1246),"12　指定施設サービスの取扱方針")</f>
        <v>12　指定施設サービスの取扱方針</v>
      </c>
    </row>
    <row r="90" spans="6:42" ht="18" customHeight="1">
      <c r="F90" s="326"/>
      <c r="AP90" s="682"/>
    </row>
    <row r="91" spans="6:42" ht="26.4">
      <c r="F91" s="326" t="s">
        <v>152</v>
      </c>
      <c r="AJ91" s="1026">
        <v>38</v>
      </c>
      <c r="AK91" s="1026"/>
      <c r="AP91" s="682" t="str">
        <f ca="1">HYPERLINK("#"&amp;CELL("address",'自主点検表（処遇）'!B1260),"13　身体拘束の禁止等")</f>
        <v>13　身体拘束の禁止等</v>
      </c>
    </row>
    <row r="92" spans="6:42" ht="18" customHeight="1">
      <c r="F92" s="326"/>
    </row>
    <row r="93" spans="6:42" ht="18" customHeight="1">
      <c r="F93" s="326"/>
    </row>
    <row r="94" spans="6:42" ht="18" customHeight="1">
      <c r="F94" s="326"/>
    </row>
    <row r="95" spans="6:42" ht="18" customHeight="1">
      <c r="F95" s="326"/>
    </row>
    <row r="96" spans="6:42" ht="18" customHeight="1">
      <c r="F96" s="326"/>
    </row>
    <row r="97" spans="5:42" ht="18" customHeight="1">
      <c r="F97" s="326"/>
    </row>
    <row r="98" spans="5:42" ht="18" customHeight="1">
      <c r="F98" s="326"/>
    </row>
    <row r="99" spans="5:42" ht="26.4">
      <c r="F99" s="326" t="s">
        <v>153</v>
      </c>
      <c r="AJ99" s="1026">
        <v>42</v>
      </c>
      <c r="AK99" s="1026"/>
      <c r="AP99" s="682" t="str">
        <f ca="1">HYPERLINK("#"&amp;CELL("address",'自主点検表（処遇）'!B1444),"14　高齢者虐待の防止")</f>
        <v>14　高齢者虐待の防止</v>
      </c>
    </row>
    <row r="100" spans="5:42" ht="18" customHeight="1">
      <c r="F100" s="326"/>
      <c r="AP100" s="682"/>
    </row>
    <row r="101" spans="5:42" ht="26.4">
      <c r="F101" s="965" t="s">
        <v>2590</v>
      </c>
      <c r="H101" s="966"/>
      <c r="AJ101" s="1027">
        <v>47</v>
      </c>
      <c r="AK101" s="1027"/>
      <c r="AP101" s="682" t="str">
        <f ca="1">HYPERLINK("#"&amp;CELL("address",'自主点検表（処遇）'!B1634),"17　施設サービス計画の作成")</f>
        <v>17　施設サービス計画の作成</v>
      </c>
    </row>
    <row r="102" spans="5:42" ht="18" customHeight="1">
      <c r="F102" s="326"/>
      <c r="AP102" s="682"/>
    </row>
    <row r="103" spans="5:42" ht="26.4">
      <c r="E103" s="968"/>
      <c r="F103" s="965" t="s">
        <v>2591</v>
      </c>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1025">
        <v>52</v>
      </c>
      <c r="AK103" s="1025"/>
      <c r="AL103" s="968"/>
      <c r="AM103" s="968"/>
      <c r="AN103" s="968"/>
      <c r="AP103" s="682" t="str">
        <f ca="1">HYPERLINK("#"&amp;CELL("address",'自主点検表（処遇）'!B1817),"18　介護")</f>
        <v>18　介護</v>
      </c>
    </row>
    <row r="104" spans="5:42" ht="18" customHeight="1">
      <c r="E104" s="968"/>
      <c r="F104" s="965"/>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P104" s="682"/>
    </row>
    <row r="105" spans="5:42" ht="26.4">
      <c r="E105" s="968"/>
      <c r="F105" s="965" t="s">
        <v>2592</v>
      </c>
      <c r="G105" s="968"/>
      <c r="H105" s="968"/>
      <c r="I105" s="968"/>
      <c r="J105" s="968"/>
      <c r="K105" s="968"/>
      <c r="L105" s="968"/>
      <c r="M105" s="968"/>
      <c r="N105" s="968"/>
      <c r="O105" s="968"/>
      <c r="P105" s="968"/>
      <c r="Q105" s="969"/>
      <c r="R105" s="968"/>
      <c r="S105" s="968"/>
      <c r="T105" s="968"/>
      <c r="U105" s="968"/>
      <c r="V105" s="968"/>
      <c r="W105" s="968"/>
      <c r="X105" s="968"/>
      <c r="Y105" s="968"/>
      <c r="Z105" s="968"/>
      <c r="AA105" s="968"/>
      <c r="AB105" s="968"/>
      <c r="AC105" s="968"/>
      <c r="AD105" s="968"/>
      <c r="AE105" s="968"/>
      <c r="AF105" s="968"/>
      <c r="AG105" s="968"/>
      <c r="AH105" s="968"/>
      <c r="AI105" s="968"/>
      <c r="AJ105" s="1025">
        <v>62</v>
      </c>
      <c r="AK105" s="1025"/>
      <c r="AL105" s="968"/>
      <c r="AM105" s="968"/>
      <c r="AN105" s="968"/>
      <c r="AP105" s="682" t="str">
        <f ca="1">HYPERLINK("#"&amp;CELL("address",'自主点検表（処遇）'!B2232),"28　入院期間中の取扱い")</f>
        <v>28　入院期間中の取扱い</v>
      </c>
    </row>
    <row r="106" spans="5:42" ht="18" customHeight="1">
      <c r="E106" s="968"/>
      <c r="F106" s="96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c r="AL106" s="968"/>
      <c r="AM106" s="968"/>
      <c r="AN106" s="968"/>
      <c r="AP106" s="682"/>
    </row>
    <row r="107" spans="5:42" ht="26.4">
      <c r="E107" s="968"/>
      <c r="F107" s="965" t="s">
        <v>2593</v>
      </c>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1025">
        <v>63</v>
      </c>
      <c r="AK107" s="1025"/>
      <c r="AL107" s="968"/>
      <c r="AM107" s="968"/>
      <c r="AN107" s="968"/>
      <c r="AP107" s="682" t="str">
        <f ca="1">HYPERLINK("#"&amp;CELL("address",'自主点検表（処遇）'!B2267),"30　管理者による管理")</f>
        <v>30　管理者による管理</v>
      </c>
    </row>
    <row r="108" spans="5:42" ht="18" customHeight="1">
      <c r="E108" s="968"/>
      <c r="F108" s="965"/>
      <c r="G108" s="968"/>
      <c r="H108" s="968"/>
      <c r="I108" s="968"/>
      <c r="J108" s="968"/>
      <c r="K108" s="968"/>
      <c r="L108" s="968"/>
      <c r="M108" s="968"/>
      <c r="N108" s="968"/>
      <c r="O108" s="968"/>
      <c r="P108" s="968"/>
      <c r="Q108" s="968"/>
      <c r="R108" s="968"/>
      <c r="S108" s="968"/>
      <c r="T108" s="968"/>
      <c r="U108" s="968"/>
      <c r="V108" s="968"/>
      <c r="W108" s="968"/>
      <c r="X108" s="968"/>
      <c r="Y108" s="968"/>
      <c r="Z108" s="968"/>
      <c r="AA108" s="968"/>
      <c r="AB108" s="968"/>
      <c r="AC108" s="968"/>
      <c r="AD108" s="968"/>
      <c r="AE108" s="968"/>
      <c r="AF108" s="968"/>
      <c r="AG108" s="968"/>
      <c r="AH108" s="968"/>
      <c r="AI108" s="968"/>
      <c r="AJ108" s="968"/>
      <c r="AK108" s="968"/>
      <c r="AL108" s="968"/>
      <c r="AM108" s="968"/>
      <c r="AN108" s="968"/>
      <c r="AP108" s="682"/>
    </row>
    <row r="109" spans="5:42" ht="26.4">
      <c r="E109" s="968"/>
      <c r="F109" s="967" t="s">
        <v>2594</v>
      </c>
      <c r="G109" s="968"/>
      <c r="H109" s="970"/>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1025">
        <v>65</v>
      </c>
      <c r="AK109" s="1025"/>
      <c r="AL109" s="968"/>
      <c r="AM109" s="968"/>
      <c r="AN109" s="968"/>
      <c r="AP109" s="682" t="str">
        <f ca="1">HYPERLINK("#"&amp;CELL("address",'自主点検表（処遇）'!B2345),"33　運営規程")</f>
        <v>33　運営規程</v>
      </c>
    </row>
    <row r="110" spans="5:42" ht="18" customHeight="1">
      <c r="E110" s="968"/>
      <c r="F110" s="96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P110" s="682"/>
    </row>
    <row r="111" spans="5:42" ht="26.4">
      <c r="E111" s="968"/>
      <c r="F111" s="965" t="s">
        <v>2714</v>
      </c>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1025">
        <v>65</v>
      </c>
      <c r="AK111" s="1025"/>
      <c r="AL111" s="968"/>
      <c r="AM111" s="968"/>
      <c r="AN111" s="968"/>
      <c r="AP111" s="682" t="str">
        <f ca="1">HYPERLINK("#"&amp;CELL("address",'自主点検表（処遇）'!B2368),"34　緊急時等の対応")</f>
        <v>34　緊急時等の対応</v>
      </c>
    </row>
    <row r="112" spans="5:42" ht="18" customHeight="1">
      <c r="E112" s="968"/>
      <c r="F112" s="965"/>
      <c r="G112" s="968"/>
      <c r="H112" s="968"/>
      <c r="I112" s="968"/>
      <c r="J112" s="968"/>
      <c r="K112" s="968"/>
      <c r="L112" s="968"/>
      <c r="M112" s="968"/>
      <c r="N112" s="968"/>
      <c r="O112" s="968"/>
      <c r="P112" s="968"/>
      <c r="Q112" s="968"/>
      <c r="R112" s="968"/>
      <c r="S112" s="968"/>
      <c r="T112" s="968"/>
      <c r="U112" s="968"/>
      <c r="V112" s="968"/>
      <c r="W112" s="968"/>
      <c r="X112" s="968"/>
      <c r="Y112" s="968"/>
      <c r="Z112" s="968"/>
      <c r="AA112" s="968"/>
      <c r="AB112" s="968"/>
      <c r="AC112" s="968"/>
      <c r="AD112" s="968"/>
      <c r="AE112" s="968"/>
      <c r="AF112" s="968"/>
      <c r="AG112" s="968"/>
      <c r="AH112" s="968"/>
      <c r="AI112" s="968"/>
      <c r="AJ112" s="968"/>
      <c r="AK112" s="968"/>
      <c r="AL112" s="968"/>
      <c r="AM112" s="968"/>
      <c r="AN112" s="968"/>
      <c r="AP112" s="682"/>
    </row>
    <row r="113" spans="5:42" ht="26.4">
      <c r="E113" s="968"/>
      <c r="F113" s="965" t="s">
        <v>2595</v>
      </c>
      <c r="G113" s="968"/>
      <c r="H113" s="968"/>
      <c r="I113" s="968"/>
      <c r="J113" s="968"/>
      <c r="K113" s="968"/>
      <c r="L113" s="968"/>
      <c r="M113" s="968"/>
      <c r="N113" s="968"/>
      <c r="O113" s="968"/>
      <c r="P113" s="968"/>
      <c r="Q113" s="968"/>
      <c r="R113" s="968"/>
      <c r="S113" s="968"/>
      <c r="T113" s="968"/>
      <c r="U113" s="968"/>
      <c r="V113" s="968"/>
      <c r="W113" s="968"/>
      <c r="X113" s="968"/>
      <c r="Y113" s="968"/>
      <c r="Z113" s="968"/>
      <c r="AA113" s="968"/>
      <c r="AB113" s="968"/>
      <c r="AC113" s="968"/>
      <c r="AD113" s="968"/>
      <c r="AE113" s="968"/>
      <c r="AF113" s="968"/>
      <c r="AG113" s="968"/>
      <c r="AH113" s="968"/>
      <c r="AI113" s="968"/>
      <c r="AJ113" s="1025">
        <v>65</v>
      </c>
      <c r="AK113" s="1025"/>
      <c r="AL113" s="968"/>
      <c r="AM113" s="968"/>
      <c r="AN113" s="968"/>
      <c r="AP113" s="682" t="str">
        <f ca="1">HYPERLINK("#"&amp;CELL("address",'自主点検表（処遇）'!B2391),"35　勤務体制の確保等")</f>
        <v>35　勤務体制の確保等</v>
      </c>
    </row>
    <row r="114" spans="5:42" ht="18" customHeight="1">
      <c r="E114" s="968"/>
      <c r="F114" s="965"/>
      <c r="G114" s="968"/>
      <c r="H114" s="968"/>
      <c r="I114" s="968"/>
      <c r="J114" s="968"/>
      <c r="K114" s="968"/>
      <c r="L114" s="968"/>
      <c r="M114" s="968"/>
      <c r="N114" s="968"/>
      <c r="O114" s="968"/>
      <c r="P114" s="968"/>
      <c r="Q114" s="968"/>
      <c r="R114" s="968"/>
      <c r="S114" s="968"/>
      <c r="T114" s="968"/>
      <c r="U114" s="968"/>
      <c r="V114" s="968"/>
      <c r="W114" s="968"/>
      <c r="X114" s="968"/>
      <c r="Y114" s="968"/>
      <c r="Z114" s="968"/>
      <c r="AA114" s="968"/>
      <c r="AB114" s="968"/>
      <c r="AC114" s="968"/>
      <c r="AD114" s="968"/>
      <c r="AE114" s="968"/>
      <c r="AF114" s="968"/>
      <c r="AG114" s="968"/>
      <c r="AH114" s="968"/>
      <c r="AI114" s="968"/>
      <c r="AJ114" s="968"/>
      <c r="AK114" s="968"/>
      <c r="AL114" s="968"/>
      <c r="AM114" s="968"/>
      <c r="AN114" s="968"/>
      <c r="AP114" s="682"/>
    </row>
    <row r="115" spans="5:42" ht="26.4">
      <c r="E115" s="968"/>
      <c r="F115" s="965" t="s">
        <v>2596</v>
      </c>
      <c r="G115" s="968"/>
      <c r="H115" s="968"/>
      <c r="I115" s="968"/>
      <c r="J115" s="968"/>
      <c r="K115" s="968"/>
      <c r="L115" s="968"/>
      <c r="M115" s="968"/>
      <c r="N115" s="968"/>
      <c r="O115" s="968"/>
      <c r="P115" s="968"/>
      <c r="Q115" s="968"/>
      <c r="R115" s="968"/>
      <c r="S115" s="968"/>
      <c r="T115" s="968"/>
      <c r="U115" s="968"/>
      <c r="V115" s="968"/>
      <c r="W115" s="968"/>
      <c r="X115" s="968"/>
      <c r="Y115" s="968"/>
      <c r="Z115" s="968"/>
      <c r="AA115" s="968"/>
      <c r="AB115" s="968"/>
      <c r="AC115" s="968"/>
      <c r="AD115" s="968"/>
      <c r="AE115" s="968"/>
      <c r="AF115" s="968"/>
      <c r="AG115" s="968"/>
      <c r="AH115" s="968"/>
      <c r="AI115" s="968"/>
      <c r="AJ115" s="1025">
        <v>66</v>
      </c>
      <c r="AK115" s="1025"/>
      <c r="AL115" s="968"/>
      <c r="AM115" s="968"/>
      <c r="AN115" s="968"/>
      <c r="AP115" s="682" t="str">
        <f ca="1">HYPERLINK("#"&amp;CELL("address",'自主点検表（処遇）'!B2396),"36　定員の順守")</f>
        <v>36　定員の順守</v>
      </c>
    </row>
    <row r="116" spans="5:42" ht="18" customHeight="1">
      <c r="E116" s="968"/>
      <c r="F116" s="965"/>
      <c r="G116" s="968"/>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c r="AG116" s="968"/>
      <c r="AH116" s="968"/>
      <c r="AI116" s="968"/>
      <c r="AJ116" s="968"/>
      <c r="AK116" s="968"/>
      <c r="AL116" s="968"/>
      <c r="AM116" s="968"/>
      <c r="AN116" s="968"/>
      <c r="AP116" s="682"/>
    </row>
    <row r="117" spans="5:42" ht="26.4">
      <c r="E117" s="968"/>
      <c r="F117" s="965" t="s">
        <v>2597</v>
      </c>
      <c r="G117" s="968"/>
      <c r="H117" s="968"/>
      <c r="I117" s="968"/>
      <c r="J117" s="968"/>
      <c r="K117" s="968"/>
      <c r="L117" s="968"/>
      <c r="M117" s="968"/>
      <c r="N117" s="968"/>
      <c r="O117" s="968"/>
      <c r="P117" s="968"/>
      <c r="Q117" s="968"/>
      <c r="R117" s="968"/>
      <c r="S117" s="968"/>
      <c r="T117" s="968"/>
      <c r="U117" s="968"/>
      <c r="V117" s="968"/>
      <c r="W117" s="968"/>
      <c r="X117" s="968"/>
      <c r="Y117" s="968"/>
      <c r="Z117" s="968"/>
      <c r="AA117" s="968"/>
      <c r="AB117" s="968"/>
      <c r="AC117" s="968"/>
      <c r="AD117" s="968"/>
      <c r="AE117" s="968"/>
      <c r="AF117" s="968"/>
      <c r="AG117" s="968"/>
      <c r="AH117" s="968"/>
      <c r="AI117" s="968"/>
      <c r="AJ117" s="1025">
        <v>66</v>
      </c>
      <c r="AK117" s="1025"/>
      <c r="AL117" s="968"/>
      <c r="AM117" s="968"/>
      <c r="AN117" s="968"/>
      <c r="AP117" s="682" t="str">
        <f ca="1">HYPERLINK("#"&amp;CELL("address",'自主点検表（処遇）'!B2433),"38　衛生管理等")</f>
        <v>38　衛生管理等</v>
      </c>
    </row>
    <row r="118" spans="5:42" ht="18" customHeight="1">
      <c r="E118" s="968"/>
      <c r="F118" s="965"/>
      <c r="G118" s="968"/>
      <c r="H118" s="968"/>
      <c r="I118" s="968"/>
      <c r="J118" s="968"/>
      <c r="K118" s="968"/>
      <c r="L118" s="968"/>
      <c r="M118" s="968"/>
      <c r="N118" s="968"/>
      <c r="O118" s="968"/>
      <c r="P118" s="968"/>
      <c r="Q118" s="968"/>
      <c r="R118" s="968"/>
      <c r="S118" s="968"/>
      <c r="T118" s="968"/>
      <c r="U118" s="968"/>
      <c r="V118" s="968"/>
      <c r="W118" s="968"/>
      <c r="X118" s="968"/>
      <c r="Y118" s="968"/>
      <c r="Z118" s="968"/>
      <c r="AA118" s="968"/>
      <c r="AB118" s="968"/>
      <c r="AC118" s="968"/>
      <c r="AD118" s="968"/>
      <c r="AE118" s="968"/>
      <c r="AF118" s="968"/>
      <c r="AG118" s="968"/>
      <c r="AH118" s="968"/>
      <c r="AI118" s="968"/>
      <c r="AJ118" s="968"/>
      <c r="AK118" s="968"/>
      <c r="AL118" s="968"/>
      <c r="AM118" s="968"/>
      <c r="AN118" s="968"/>
      <c r="AP118" s="682"/>
    </row>
    <row r="119" spans="5:42" ht="26.4">
      <c r="E119" s="968"/>
      <c r="F119" s="965" t="s">
        <v>2598</v>
      </c>
      <c r="G119" s="968"/>
      <c r="H119" s="968"/>
      <c r="I119" s="968"/>
      <c r="J119" s="968"/>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1025">
        <v>73</v>
      </c>
      <c r="AK119" s="1025"/>
      <c r="AL119" s="968"/>
      <c r="AM119" s="968"/>
      <c r="AN119" s="968"/>
      <c r="AP119" s="682" t="str">
        <f ca="1">HYPERLINK("#"&amp;CELL("address",'自主点検表（処遇）'!B2711),"41　秘密保持等")</f>
        <v>41　秘密保持等</v>
      </c>
    </row>
    <row r="120" spans="5:42" ht="18" customHeight="1">
      <c r="E120" s="968"/>
      <c r="F120" s="965"/>
      <c r="G120" s="968"/>
      <c r="H120" s="968"/>
      <c r="I120" s="968"/>
      <c r="J120" s="968"/>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68"/>
      <c r="AK120" s="968"/>
      <c r="AL120" s="968"/>
      <c r="AM120" s="968"/>
      <c r="AN120" s="968"/>
      <c r="AP120" s="682"/>
    </row>
    <row r="121" spans="5:42" ht="26.4">
      <c r="E121" s="968"/>
      <c r="F121" s="965" t="s">
        <v>2599</v>
      </c>
      <c r="G121" s="968"/>
      <c r="H121" s="968"/>
      <c r="I121" s="968"/>
      <c r="J121" s="968"/>
      <c r="K121" s="968"/>
      <c r="L121" s="968"/>
      <c r="M121" s="968"/>
      <c r="N121" s="968"/>
      <c r="O121" s="968"/>
      <c r="P121" s="968"/>
      <c r="Q121" s="968"/>
      <c r="R121" s="968"/>
      <c r="S121" s="968"/>
      <c r="T121" s="968"/>
      <c r="U121" s="968"/>
      <c r="V121" s="968"/>
      <c r="W121" s="968"/>
      <c r="X121" s="968"/>
      <c r="Y121" s="968"/>
      <c r="Z121" s="968"/>
      <c r="AA121" s="968"/>
      <c r="AB121" s="968"/>
      <c r="AC121" s="968"/>
      <c r="AD121" s="968"/>
      <c r="AE121" s="968"/>
      <c r="AF121" s="968"/>
      <c r="AG121" s="968"/>
      <c r="AH121" s="968"/>
      <c r="AI121" s="968"/>
      <c r="AJ121" s="1025">
        <v>73</v>
      </c>
      <c r="AK121" s="1025"/>
      <c r="AL121" s="968"/>
      <c r="AM121" s="968"/>
      <c r="AN121" s="968"/>
      <c r="AP121" s="682" t="str">
        <f ca="1">HYPERLINK("#"&amp;CELL("address",'自主点検表（処遇）'!B2755),"42　広告")</f>
        <v>42　広告</v>
      </c>
    </row>
    <row r="122" spans="5:42" ht="18" customHeight="1">
      <c r="E122" s="968"/>
      <c r="F122" s="965"/>
      <c r="G122" s="968"/>
      <c r="H122" s="968"/>
      <c r="I122" s="968"/>
      <c r="J122" s="968"/>
      <c r="K122" s="968"/>
      <c r="L122" s="968"/>
      <c r="M122" s="968"/>
      <c r="N122" s="968"/>
      <c r="O122" s="968"/>
      <c r="P122" s="968"/>
      <c r="Q122" s="968"/>
      <c r="R122" s="968"/>
      <c r="S122" s="968"/>
      <c r="T122" s="968"/>
      <c r="U122" s="968"/>
      <c r="V122" s="968"/>
      <c r="W122" s="968"/>
      <c r="X122" s="968"/>
      <c r="Y122" s="968"/>
      <c r="Z122" s="968"/>
      <c r="AA122" s="968"/>
      <c r="AB122" s="968"/>
      <c r="AC122" s="968"/>
      <c r="AD122" s="968"/>
      <c r="AE122" s="968"/>
      <c r="AF122" s="968"/>
      <c r="AG122" s="968"/>
      <c r="AH122" s="968"/>
      <c r="AI122" s="968"/>
      <c r="AJ122" s="968"/>
      <c r="AK122" s="968"/>
      <c r="AL122" s="968"/>
      <c r="AM122" s="968"/>
      <c r="AN122" s="968"/>
    </row>
    <row r="123" spans="5:42" ht="26.4">
      <c r="E123" s="968"/>
      <c r="F123" s="965" t="s">
        <v>2600</v>
      </c>
      <c r="G123" s="968"/>
      <c r="H123" s="968"/>
      <c r="I123" s="968"/>
      <c r="J123" s="968"/>
      <c r="K123" s="968"/>
      <c r="L123" s="968"/>
      <c r="M123" s="968"/>
      <c r="N123" s="968"/>
      <c r="O123" s="968"/>
      <c r="P123" s="968"/>
      <c r="Q123" s="968"/>
      <c r="R123" s="968"/>
      <c r="S123" s="968"/>
      <c r="T123" s="968"/>
      <c r="U123" s="968"/>
      <c r="V123" s="968"/>
      <c r="W123" s="968"/>
      <c r="X123" s="968"/>
      <c r="Y123" s="968"/>
      <c r="Z123" s="968"/>
      <c r="AA123" s="968"/>
      <c r="AB123" s="968"/>
      <c r="AC123" s="968"/>
      <c r="AD123" s="968"/>
      <c r="AE123" s="968"/>
      <c r="AF123" s="968"/>
      <c r="AG123" s="968"/>
      <c r="AH123" s="968"/>
      <c r="AI123" s="968"/>
      <c r="AJ123" s="1025">
        <v>74</v>
      </c>
      <c r="AK123" s="1025"/>
      <c r="AL123" s="968"/>
      <c r="AM123" s="968"/>
      <c r="AN123" s="968"/>
      <c r="AP123" s="682" t="str">
        <f ca="1">HYPERLINK("#"&amp;CELL("address",'自主点検表（処遇）'!B2768),"44　苦情処理")</f>
        <v>44　苦情処理</v>
      </c>
    </row>
    <row r="124" spans="5:42" ht="18" customHeight="1">
      <c r="E124" s="968"/>
      <c r="F124" s="965"/>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P124" s="682"/>
    </row>
    <row r="125" spans="5:42" ht="26.4">
      <c r="E125" s="968"/>
      <c r="F125" s="965" t="s">
        <v>2601</v>
      </c>
      <c r="G125" s="968"/>
      <c r="H125" s="968"/>
      <c r="I125" s="968"/>
      <c r="J125" s="968"/>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1025">
        <v>76</v>
      </c>
      <c r="AK125" s="1025"/>
      <c r="AL125" s="968"/>
      <c r="AM125" s="968"/>
      <c r="AN125" s="968"/>
      <c r="AP125" s="682" t="str">
        <f ca="1">HYPERLINK("#"&amp;CELL("address",'自主点検表（処遇）'!B2820),"46　事故発生の防止及び発生時の対応")</f>
        <v>46　事故発生の防止及び発生時の対応</v>
      </c>
    </row>
    <row r="126" spans="5:42" ht="26.4">
      <c r="E126" s="968"/>
      <c r="F126" s="965"/>
      <c r="G126" s="968"/>
      <c r="H126" s="968"/>
      <c r="I126" s="968"/>
      <c r="J126" s="968"/>
      <c r="K126" s="968"/>
      <c r="L126" s="968"/>
      <c r="M126" s="968"/>
      <c r="N126" s="968"/>
      <c r="O126" s="968"/>
      <c r="P126" s="968"/>
      <c r="Q126" s="968"/>
      <c r="R126" s="968"/>
      <c r="S126" s="968"/>
      <c r="T126" s="968"/>
      <c r="U126" s="968"/>
      <c r="V126" s="968"/>
      <c r="W126" s="968"/>
      <c r="X126" s="968"/>
      <c r="Y126" s="968"/>
      <c r="Z126" s="968"/>
      <c r="AA126" s="968"/>
      <c r="AB126" s="968"/>
      <c r="AC126" s="968"/>
      <c r="AD126" s="968"/>
      <c r="AE126" s="968"/>
      <c r="AF126" s="968"/>
      <c r="AG126" s="968"/>
      <c r="AH126" s="968"/>
      <c r="AI126" s="968"/>
      <c r="AJ126" s="971"/>
      <c r="AK126" s="971"/>
      <c r="AL126" s="968"/>
      <c r="AM126" s="968"/>
      <c r="AN126" s="968"/>
    </row>
    <row r="127" spans="5:42" ht="18" customHeight="1">
      <c r="E127" s="968"/>
      <c r="F127" s="965"/>
      <c r="G127" s="968"/>
      <c r="H127" s="968"/>
      <c r="I127" s="968"/>
      <c r="J127" s="968"/>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68"/>
      <c r="AK127" s="968"/>
      <c r="AL127" s="968"/>
      <c r="AM127" s="968"/>
      <c r="AN127" s="968"/>
    </row>
    <row r="128" spans="5:42" ht="26.4">
      <c r="E128" s="968"/>
      <c r="F128" s="965" t="s">
        <v>2757</v>
      </c>
      <c r="G128" s="968"/>
      <c r="H128" s="968"/>
      <c r="I128" s="968"/>
      <c r="J128" s="968"/>
      <c r="K128" s="968"/>
      <c r="L128" s="968"/>
      <c r="M128" s="968"/>
      <c r="N128" s="968"/>
      <c r="O128" s="968"/>
      <c r="P128" s="968"/>
      <c r="Q128" s="968"/>
      <c r="R128" s="968"/>
      <c r="S128" s="968"/>
      <c r="T128" s="968"/>
      <c r="U128" s="968"/>
      <c r="V128" s="968"/>
      <c r="W128" s="968"/>
      <c r="X128" s="968"/>
      <c r="Y128" s="968"/>
      <c r="Z128" s="968"/>
      <c r="AA128" s="968"/>
      <c r="AB128" s="968"/>
      <c r="AC128" s="968"/>
      <c r="AD128" s="968"/>
      <c r="AE128" s="968"/>
      <c r="AF128" s="968"/>
      <c r="AG128" s="968"/>
      <c r="AH128" s="968"/>
      <c r="AI128" s="968"/>
      <c r="AJ128" s="1025"/>
      <c r="AK128" s="1025"/>
      <c r="AL128" s="968"/>
      <c r="AM128" s="968"/>
      <c r="AN128" s="968"/>
    </row>
    <row r="129" spans="5:40" ht="18" customHeight="1">
      <c r="E129" s="968"/>
      <c r="F129" s="965"/>
      <c r="G129" s="968"/>
      <c r="H129" s="968"/>
      <c r="I129" s="968"/>
      <c r="J129" s="968"/>
      <c r="K129" s="968"/>
      <c r="L129" s="968"/>
      <c r="M129" s="968"/>
      <c r="N129" s="968"/>
      <c r="O129" s="968"/>
      <c r="P129" s="968"/>
      <c r="Q129" s="968"/>
      <c r="R129" s="968"/>
      <c r="S129" s="968"/>
      <c r="T129" s="968"/>
      <c r="U129" s="968"/>
      <c r="V129" s="968"/>
      <c r="W129" s="968"/>
      <c r="X129" s="968"/>
      <c r="Y129" s="968"/>
      <c r="Z129" s="968"/>
      <c r="AA129" s="968"/>
      <c r="AB129" s="968"/>
      <c r="AC129" s="968"/>
      <c r="AD129" s="968"/>
      <c r="AE129" s="968"/>
      <c r="AF129" s="968"/>
      <c r="AG129" s="968"/>
      <c r="AH129" s="968"/>
      <c r="AI129" s="968"/>
      <c r="AJ129" s="968"/>
      <c r="AK129" s="968"/>
      <c r="AL129" s="968"/>
      <c r="AM129" s="968"/>
      <c r="AN129" s="968"/>
    </row>
    <row r="130" spans="5:40" ht="26.4">
      <c r="E130" s="968"/>
      <c r="F130" s="965" t="s">
        <v>2758</v>
      </c>
      <c r="G130" s="968"/>
      <c r="H130" s="968"/>
      <c r="I130" s="968"/>
      <c r="J130" s="968"/>
      <c r="K130" s="968"/>
      <c r="L130" s="968"/>
      <c r="M130" s="968"/>
      <c r="N130" s="968"/>
      <c r="O130" s="968"/>
      <c r="P130" s="968"/>
      <c r="Q130" s="968"/>
      <c r="R130" s="968"/>
      <c r="S130" s="968"/>
      <c r="T130" s="968"/>
      <c r="U130" s="968"/>
      <c r="V130" s="968"/>
      <c r="W130" s="968"/>
      <c r="X130" s="968"/>
      <c r="Y130" s="968"/>
      <c r="Z130" s="968"/>
      <c r="AA130" s="968"/>
      <c r="AB130" s="968"/>
      <c r="AC130" s="968"/>
      <c r="AD130" s="968"/>
      <c r="AE130" s="968"/>
      <c r="AF130" s="968"/>
      <c r="AG130" s="968"/>
      <c r="AH130" s="968"/>
      <c r="AI130" s="968"/>
      <c r="AJ130" s="1025"/>
      <c r="AK130" s="1025"/>
      <c r="AL130" s="968"/>
      <c r="AM130" s="968"/>
      <c r="AN130" s="968"/>
    </row>
    <row r="131" spans="5:40">
      <c r="E131" s="968"/>
      <c r="F131" s="968"/>
      <c r="G131" s="968"/>
      <c r="H131" s="968"/>
      <c r="I131" s="968"/>
      <c r="J131" s="968"/>
      <c r="K131" s="968"/>
      <c r="L131" s="968"/>
      <c r="M131" s="968"/>
      <c r="N131" s="968"/>
      <c r="O131" s="968"/>
      <c r="P131" s="968"/>
      <c r="Q131" s="968"/>
      <c r="R131" s="968"/>
      <c r="S131" s="968"/>
      <c r="T131" s="968"/>
      <c r="U131" s="968"/>
      <c r="V131" s="968"/>
      <c r="W131" s="968"/>
      <c r="X131" s="968"/>
      <c r="Y131" s="968"/>
      <c r="Z131" s="968"/>
      <c r="AA131" s="968"/>
      <c r="AB131" s="968"/>
      <c r="AC131" s="968"/>
      <c r="AD131" s="968"/>
      <c r="AE131" s="968"/>
      <c r="AF131" s="968"/>
      <c r="AG131" s="968"/>
      <c r="AH131" s="968"/>
      <c r="AI131" s="968"/>
      <c r="AJ131" s="968"/>
      <c r="AK131" s="968"/>
      <c r="AL131" s="968"/>
      <c r="AM131" s="968"/>
      <c r="AN131" s="968"/>
    </row>
    <row r="132" spans="5:40" ht="26.4">
      <c r="E132" s="965"/>
      <c r="F132" s="965" t="s">
        <v>129</v>
      </c>
      <c r="G132" s="968"/>
      <c r="H132" s="968"/>
      <c r="I132" s="968"/>
      <c r="J132" s="968"/>
      <c r="K132" s="968"/>
      <c r="L132" s="968"/>
      <c r="M132" s="968"/>
      <c r="N132" s="968"/>
      <c r="O132" s="968"/>
      <c r="P132" s="968"/>
      <c r="Q132" s="968"/>
      <c r="R132" s="968"/>
      <c r="S132" s="968"/>
      <c r="T132" s="968"/>
      <c r="U132" s="968"/>
      <c r="V132" s="968"/>
      <c r="W132" s="968"/>
      <c r="X132" s="968"/>
      <c r="Y132" s="968"/>
      <c r="Z132" s="968"/>
      <c r="AA132" s="968"/>
      <c r="AB132" s="968"/>
      <c r="AC132" s="968"/>
      <c r="AD132" s="968"/>
      <c r="AE132" s="968"/>
      <c r="AF132" s="968"/>
      <c r="AG132" s="968"/>
      <c r="AH132" s="968"/>
      <c r="AI132" s="968"/>
      <c r="AJ132" s="968"/>
      <c r="AK132" s="968"/>
      <c r="AL132" s="968"/>
      <c r="AM132" s="968"/>
      <c r="AN132" s="968"/>
    </row>
    <row r="133" spans="5:40">
      <c r="E133" s="968"/>
      <c r="F133" s="968"/>
      <c r="G133" s="968"/>
      <c r="H133" s="968"/>
      <c r="I133" s="968"/>
      <c r="J133" s="968"/>
      <c r="K133" s="968"/>
      <c r="L133" s="968"/>
      <c r="M133" s="968"/>
      <c r="N133" s="968"/>
      <c r="O133" s="968"/>
      <c r="P133" s="968"/>
      <c r="Q133" s="968"/>
      <c r="R133" s="968"/>
      <c r="S133" s="968"/>
      <c r="T133" s="968"/>
      <c r="U133" s="968"/>
      <c r="V133" s="968"/>
      <c r="W133" s="968"/>
      <c r="X133" s="968"/>
      <c r="Y133" s="968"/>
      <c r="Z133" s="968"/>
      <c r="AA133" s="968"/>
      <c r="AB133" s="968"/>
      <c r="AC133" s="968"/>
      <c r="AD133" s="968"/>
      <c r="AE133" s="968"/>
      <c r="AF133" s="968"/>
      <c r="AG133" s="968"/>
      <c r="AH133" s="968"/>
      <c r="AI133" s="968"/>
      <c r="AJ133" s="968"/>
      <c r="AK133" s="968"/>
      <c r="AL133" s="968"/>
      <c r="AM133" s="968"/>
      <c r="AN133" s="968"/>
    </row>
    <row r="134" spans="5:40">
      <c r="E134" s="968"/>
      <c r="F134" s="968"/>
      <c r="G134" s="968"/>
      <c r="H134" s="968"/>
      <c r="I134" s="968"/>
      <c r="J134" s="968"/>
      <c r="K134" s="968"/>
      <c r="L134" s="968"/>
      <c r="M134" s="968"/>
      <c r="N134" s="968"/>
      <c r="O134" s="968"/>
      <c r="P134" s="968"/>
      <c r="Q134" s="968"/>
      <c r="R134" s="968"/>
      <c r="S134" s="968"/>
      <c r="T134" s="968"/>
      <c r="U134" s="968"/>
      <c r="V134" s="968"/>
      <c r="W134" s="968"/>
      <c r="X134" s="968"/>
      <c r="Y134" s="968"/>
      <c r="Z134" s="968"/>
      <c r="AA134" s="968"/>
      <c r="AB134" s="968"/>
      <c r="AC134" s="968"/>
      <c r="AD134" s="968"/>
      <c r="AE134" s="968"/>
      <c r="AF134" s="968"/>
      <c r="AG134" s="968"/>
      <c r="AH134" s="968"/>
      <c r="AI134" s="968"/>
      <c r="AJ134" s="968"/>
      <c r="AK134" s="968"/>
      <c r="AL134" s="968"/>
      <c r="AM134" s="968"/>
      <c r="AN134" s="968"/>
    </row>
    <row r="135" spans="5:40">
      <c r="E135" s="968"/>
      <c r="F135" s="968"/>
      <c r="G135" s="968"/>
      <c r="H135" s="968"/>
      <c r="I135" s="968"/>
      <c r="J135" s="968"/>
      <c r="K135" s="968"/>
      <c r="L135" s="968"/>
      <c r="M135" s="968"/>
      <c r="N135" s="968"/>
      <c r="O135" s="968"/>
      <c r="P135" s="968"/>
      <c r="Q135" s="968"/>
      <c r="R135" s="968"/>
      <c r="S135" s="968"/>
      <c r="T135" s="968"/>
      <c r="U135" s="968"/>
      <c r="V135" s="968"/>
      <c r="W135" s="968"/>
      <c r="X135" s="968"/>
      <c r="Y135" s="968"/>
      <c r="Z135" s="968"/>
      <c r="AA135" s="968"/>
      <c r="AB135" s="968"/>
      <c r="AC135" s="968"/>
      <c r="AD135" s="968"/>
      <c r="AE135" s="968"/>
      <c r="AF135" s="968"/>
      <c r="AG135" s="968"/>
      <c r="AH135" s="968"/>
      <c r="AI135" s="968"/>
      <c r="AJ135" s="968"/>
      <c r="AK135" s="968"/>
      <c r="AL135" s="968"/>
      <c r="AM135" s="968"/>
      <c r="AN135" s="968"/>
    </row>
    <row r="136" spans="5:40">
      <c r="E136" s="968"/>
      <c r="F136" s="968"/>
      <c r="G136" s="968"/>
      <c r="H136" s="968"/>
      <c r="I136" s="968"/>
      <c r="J136" s="968"/>
      <c r="K136" s="968"/>
      <c r="L136" s="968"/>
      <c r="M136" s="968"/>
      <c r="N136" s="968"/>
      <c r="O136" s="968"/>
      <c r="P136" s="968"/>
      <c r="Q136" s="968"/>
      <c r="R136" s="968"/>
      <c r="S136" s="968"/>
      <c r="T136" s="968"/>
      <c r="U136" s="968"/>
      <c r="V136" s="968"/>
      <c r="W136" s="968"/>
      <c r="X136" s="968"/>
      <c r="Y136" s="968"/>
      <c r="Z136" s="968"/>
      <c r="AA136" s="968"/>
      <c r="AB136" s="968"/>
      <c r="AC136" s="968"/>
      <c r="AD136" s="968"/>
      <c r="AE136" s="968"/>
      <c r="AF136" s="968"/>
      <c r="AG136" s="968"/>
      <c r="AH136" s="968"/>
      <c r="AI136" s="968"/>
      <c r="AJ136" s="968"/>
      <c r="AK136" s="968"/>
      <c r="AL136" s="968"/>
      <c r="AM136" s="968"/>
      <c r="AN136" s="968"/>
    </row>
    <row r="137" spans="5:40">
      <c r="E137" s="968"/>
      <c r="F137" s="968"/>
      <c r="G137" s="968"/>
      <c r="H137" s="968"/>
      <c r="I137" s="968"/>
      <c r="J137" s="968"/>
      <c r="K137" s="968"/>
      <c r="L137" s="968"/>
      <c r="M137" s="968"/>
      <c r="N137" s="968"/>
      <c r="O137" s="968"/>
      <c r="P137" s="968"/>
      <c r="Q137" s="968"/>
      <c r="R137" s="968"/>
      <c r="S137" s="968"/>
      <c r="T137" s="968"/>
      <c r="U137" s="968"/>
      <c r="V137" s="968"/>
      <c r="W137" s="968"/>
      <c r="X137" s="968"/>
      <c r="Y137" s="968"/>
      <c r="Z137" s="968"/>
      <c r="AA137" s="968"/>
      <c r="AB137" s="968"/>
      <c r="AC137" s="968"/>
      <c r="AD137" s="968"/>
      <c r="AE137" s="968"/>
      <c r="AF137" s="968"/>
      <c r="AG137" s="968"/>
      <c r="AH137" s="968"/>
      <c r="AI137" s="968"/>
      <c r="AJ137" s="968"/>
      <c r="AK137" s="968"/>
      <c r="AL137" s="968"/>
      <c r="AM137" s="968"/>
      <c r="AN137" s="968"/>
    </row>
    <row r="138" spans="5:40">
      <c r="E138" s="968"/>
      <c r="F138" s="968"/>
      <c r="G138" s="968"/>
      <c r="H138" s="968"/>
      <c r="I138" s="968"/>
      <c r="J138" s="968"/>
      <c r="K138" s="968"/>
      <c r="L138" s="968"/>
      <c r="M138" s="968"/>
      <c r="N138" s="968"/>
      <c r="O138" s="968"/>
      <c r="P138" s="968"/>
      <c r="Q138" s="968"/>
      <c r="R138" s="968"/>
      <c r="S138" s="968"/>
      <c r="T138" s="968"/>
      <c r="U138" s="968"/>
      <c r="V138" s="968"/>
      <c r="W138" s="968"/>
      <c r="X138" s="968"/>
      <c r="Y138" s="968"/>
      <c r="Z138" s="968"/>
      <c r="AA138" s="968"/>
      <c r="AB138" s="968"/>
      <c r="AC138" s="968"/>
      <c r="AD138" s="968"/>
      <c r="AE138" s="968"/>
      <c r="AF138" s="968"/>
      <c r="AG138" s="968"/>
      <c r="AH138" s="968"/>
      <c r="AI138" s="968"/>
      <c r="AJ138" s="968"/>
      <c r="AK138" s="968"/>
      <c r="AL138" s="968"/>
      <c r="AM138" s="968"/>
      <c r="AN138" s="968"/>
    </row>
    <row r="139" spans="5:40">
      <c r="E139" s="968"/>
      <c r="F139" s="968"/>
      <c r="G139" s="968"/>
      <c r="H139" s="968"/>
      <c r="I139" s="968"/>
      <c r="J139" s="968"/>
      <c r="K139" s="968"/>
      <c r="L139" s="968"/>
      <c r="M139" s="968"/>
      <c r="N139" s="968"/>
      <c r="O139" s="968"/>
      <c r="P139" s="968"/>
      <c r="Q139" s="968"/>
      <c r="R139" s="968"/>
      <c r="S139" s="968"/>
      <c r="T139" s="968"/>
      <c r="U139" s="968"/>
      <c r="V139" s="968"/>
      <c r="W139" s="968"/>
      <c r="X139" s="968"/>
      <c r="Y139" s="968"/>
      <c r="Z139" s="968"/>
      <c r="AA139" s="968"/>
      <c r="AB139" s="968"/>
      <c r="AC139" s="968"/>
      <c r="AD139" s="968"/>
      <c r="AE139" s="968"/>
      <c r="AF139" s="968"/>
      <c r="AG139" s="968"/>
      <c r="AH139" s="968"/>
      <c r="AI139" s="968"/>
      <c r="AJ139" s="968"/>
      <c r="AK139" s="968"/>
      <c r="AL139" s="968"/>
      <c r="AM139" s="968"/>
      <c r="AN139" s="968"/>
    </row>
    <row r="144" spans="5:40" ht="26.4">
      <c r="F144" s="1023" t="s">
        <v>130</v>
      </c>
      <c r="G144" s="1023"/>
      <c r="H144" s="1023"/>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c r="AJ144" s="1023"/>
      <c r="AK144" s="1023"/>
    </row>
    <row r="145" spans="6:37" ht="26.4">
      <c r="F145" s="1022" t="s">
        <v>131</v>
      </c>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c r="AJ145" s="1022"/>
      <c r="AK145" s="1022"/>
    </row>
    <row r="147" spans="6:37" ht="26.4">
      <c r="F147" s="1023" t="s">
        <v>132</v>
      </c>
      <c r="G147" s="1023"/>
      <c r="H147" s="1023"/>
      <c r="I147" s="1023"/>
      <c r="J147" s="1023"/>
      <c r="K147" s="1023"/>
      <c r="L147" s="1023"/>
      <c r="M147" s="1023"/>
      <c r="N147" s="1023"/>
      <c r="O147" s="1023"/>
      <c r="P147" s="1023"/>
      <c r="Q147" s="1023"/>
      <c r="R147" s="1023"/>
      <c r="S147" s="1023"/>
      <c r="T147" s="1023"/>
      <c r="U147" s="1023"/>
      <c r="V147" s="1023"/>
      <c r="W147" s="1023"/>
      <c r="X147" s="1023"/>
      <c r="Y147" s="1023"/>
      <c r="Z147" s="1023"/>
      <c r="AA147" s="1023"/>
      <c r="AB147" s="1023"/>
      <c r="AC147" s="1023"/>
      <c r="AD147" s="1023"/>
      <c r="AE147" s="1023"/>
      <c r="AF147" s="1023"/>
      <c r="AG147" s="1023"/>
      <c r="AH147" s="1023"/>
      <c r="AI147" s="1023"/>
      <c r="AJ147" s="1023"/>
      <c r="AK147" s="1023"/>
    </row>
    <row r="149" spans="6:37">
      <c r="F149" s="1024" t="s">
        <v>133</v>
      </c>
      <c r="G149" s="1024"/>
      <c r="H149" s="1024"/>
      <c r="I149" s="1024"/>
    </row>
    <row r="150" spans="6:37" ht="18" customHeight="1">
      <c r="G150" s="1018" t="s">
        <v>156</v>
      </c>
      <c r="H150" s="1018"/>
      <c r="I150" s="1018"/>
      <c r="J150" s="1018"/>
      <c r="K150" s="1018"/>
      <c r="L150" s="1018"/>
      <c r="M150" s="1018"/>
      <c r="N150" s="1018"/>
      <c r="O150" s="1018"/>
      <c r="P150" s="1018"/>
      <c r="Q150" s="1018"/>
      <c r="R150" s="1018"/>
      <c r="S150" s="1018"/>
      <c r="T150" s="1018"/>
      <c r="U150" s="1018"/>
      <c r="V150" s="1018"/>
      <c r="W150" s="1018"/>
      <c r="X150" s="1018"/>
      <c r="Y150" s="1018"/>
      <c r="Z150" s="1018"/>
      <c r="AA150" s="1018"/>
      <c r="AB150" s="1018"/>
      <c r="AC150" s="1018"/>
      <c r="AD150" s="1018"/>
      <c r="AE150" s="1018"/>
      <c r="AF150" s="1018"/>
      <c r="AG150" s="1018"/>
      <c r="AH150" s="1018"/>
      <c r="AI150" s="1018"/>
      <c r="AJ150" s="1018"/>
      <c r="AK150" s="1018"/>
    </row>
    <row r="151" spans="6:37">
      <c r="F151" s="331"/>
      <c r="G151" s="1018"/>
      <c r="H151" s="1018"/>
      <c r="I151" s="1018"/>
      <c r="J151" s="1018"/>
      <c r="K151" s="1018"/>
      <c r="L151" s="1018"/>
      <c r="M151" s="1018"/>
      <c r="N151" s="1018"/>
      <c r="O151" s="1018"/>
      <c r="P151" s="1018"/>
      <c r="Q151" s="1018"/>
      <c r="R151" s="1018"/>
      <c r="S151" s="1018"/>
      <c r="T151" s="1018"/>
      <c r="U151" s="1018"/>
      <c r="V151" s="1018"/>
      <c r="W151" s="1018"/>
      <c r="X151" s="1018"/>
      <c r="Y151" s="1018"/>
      <c r="Z151" s="1018"/>
      <c r="AA151" s="1018"/>
      <c r="AB151" s="1018"/>
      <c r="AC151" s="1018"/>
      <c r="AD151" s="1018"/>
      <c r="AE151" s="1018"/>
      <c r="AF151" s="1018"/>
      <c r="AG151" s="1018"/>
      <c r="AH151" s="1018"/>
      <c r="AI151" s="1018"/>
      <c r="AJ151" s="1018"/>
      <c r="AK151" s="1018"/>
    </row>
    <row r="152" spans="6:37">
      <c r="F152" s="331"/>
      <c r="G152" s="1018"/>
      <c r="H152" s="1018"/>
      <c r="I152" s="1018"/>
      <c r="J152" s="1018"/>
      <c r="K152" s="1018"/>
      <c r="L152" s="1018"/>
      <c r="M152" s="1018"/>
      <c r="N152" s="1018"/>
      <c r="O152" s="1018"/>
      <c r="P152" s="1018"/>
      <c r="Q152" s="1018"/>
      <c r="R152" s="1018"/>
      <c r="S152" s="1018"/>
      <c r="T152" s="1018"/>
      <c r="U152" s="1018"/>
      <c r="V152" s="1018"/>
      <c r="W152" s="1018"/>
      <c r="X152" s="1018"/>
      <c r="Y152" s="1018"/>
      <c r="Z152" s="1018"/>
      <c r="AA152" s="1018"/>
      <c r="AB152" s="1018"/>
      <c r="AC152" s="1018"/>
      <c r="AD152" s="1018"/>
      <c r="AE152" s="1018"/>
      <c r="AF152" s="1018"/>
      <c r="AG152" s="1018"/>
      <c r="AH152" s="1018"/>
      <c r="AI152" s="1018"/>
      <c r="AJ152" s="1018"/>
      <c r="AK152" s="1018"/>
    </row>
    <row r="153" spans="6:37">
      <c r="F153" s="331"/>
      <c r="G153" s="1018"/>
      <c r="H153" s="1018"/>
      <c r="I153" s="1018"/>
      <c r="J153" s="1018"/>
      <c r="K153" s="1018"/>
      <c r="L153" s="1018"/>
      <c r="M153" s="1018"/>
      <c r="N153" s="1018"/>
      <c r="O153" s="1018"/>
      <c r="P153" s="1018"/>
      <c r="Q153" s="1018"/>
      <c r="R153" s="1018"/>
      <c r="S153" s="1018"/>
      <c r="T153" s="1018"/>
      <c r="U153" s="1018"/>
      <c r="V153" s="1018"/>
      <c r="W153" s="1018"/>
      <c r="X153" s="1018"/>
      <c r="Y153" s="1018"/>
      <c r="Z153" s="1018"/>
      <c r="AA153" s="1018"/>
      <c r="AB153" s="1018"/>
      <c r="AC153" s="1018"/>
      <c r="AD153" s="1018"/>
      <c r="AE153" s="1018"/>
      <c r="AF153" s="1018"/>
      <c r="AG153" s="1018"/>
      <c r="AH153" s="1018"/>
      <c r="AI153" s="1018"/>
      <c r="AJ153" s="1018"/>
      <c r="AK153" s="1018"/>
    </row>
    <row r="154" spans="6:37">
      <c r="F154" s="331"/>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1018"/>
      <c r="AF154" s="1018"/>
      <c r="AG154" s="1018"/>
      <c r="AH154" s="1018"/>
      <c r="AI154" s="1018"/>
      <c r="AJ154" s="1018"/>
      <c r="AK154" s="1018"/>
    </row>
    <row r="155" spans="6:37">
      <c r="F155" s="331"/>
      <c r="G155" s="1018"/>
      <c r="H155" s="1018"/>
      <c r="I155" s="1018"/>
      <c r="J155" s="1018"/>
      <c r="K155" s="1018"/>
      <c r="L155" s="1018"/>
      <c r="M155" s="1018"/>
      <c r="N155" s="1018"/>
      <c r="O155" s="1018"/>
      <c r="P155" s="1018"/>
      <c r="Q155" s="1018"/>
      <c r="R155" s="1018"/>
      <c r="S155" s="1018"/>
      <c r="T155" s="1018"/>
      <c r="U155" s="1018"/>
      <c r="V155" s="1018"/>
      <c r="W155" s="1018"/>
      <c r="X155" s="1018"/>
      <c r="Y155" s="1018"/>
      <c r="Z155" s="1018"/>
      <c r="AA155" s="1018"/>
      <c r="AB155" s="1018"/>
      <c r="AC155" s="1018"/>
      <c r="AD155" s="1018"/>
      <c r="AE155" s="1018"/>
      <c r="AF155" s="1018"/>
      <c r="AG155" s="1018"/>
      <c r="AH155" s="1018"/>
      <c r="AI155" s="1018"/>
      <c r="AJ155" s="1018"/>
      <c r="AK155" s="1018"/>
    </row>
    <row r="156" spans="6:37">
      <c r="F156" s="331"/>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1018"/>
      <c r="AF156" s="1018"/>
      <c r="AG156" s="1018"/>
      <c r="AH156" s="1018"/>
      <c r="AI156" s="1018"/>
      <c r="AJ156" s="1018"/>
      <c r="AK156" s="1018"/>
    </row>
    <row r="157" spans="6:37">
      <c r="F157" s="331"/>
      <c r="G157" s="1018"/>
      <c r="H157" s="1018"/>
      <c r="I157" s="1018"/>
      <c r="J157" s="1018"/>
      <c r="K157" s="1018"/>
      <c r="L157" s="1018"/>
      <c r="M157" s="1018"/>
      <c r="N157" s="1018"/>
      <c r="O157" s="1018"/>
      <c r="P157" s="1018"/>
      <c r="Q157" s="1018"/>
      <c r="R157" s="1018"/>
      <c r="S157" s="1018"/>
      <c r="T157" s="1018"/>
      <c r="U157" s="1018"/>
      <c r="V157" s="1018"/>
      <c r="W157" s="1018"/>
      <c r="X157" s="1018"/>
      <c r="Y157" s="1018"/>
      <c r="Z157" s="1018"/>
      <c r="AA157" s="1018"/>
      <c r="AB157" s="1018"/>
      <c r="AC157" s="1018"/>
      <c r="AD157" s="1018"/>
      <c r="AE157" s="1018"/>
      <c r="AF157" s="1018"/>
      <c r="AG157" s="1018"/>
      <c r="AH157" s="1018"/>
      <c r="AI157" s="1018"/>
      <c r="AJ157" s="1018"/>
      <c r="AK157" s="1018"/>
    </row>
    <row r="158" spans="6:37">
      <c r="F158" s="331"/>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8"/>
      <c r="AH158" s="1018"/>
      <c r="AI158" s="1018"/>
      <c r="AJ158" s="1018"/>
      <c r="AK158" s="1018"/>
    </row>
    <row r="159" spans="6:37">
      <c r="F159" s="331"/>
      <c r="G159" s="1018"/>
      <c r="H159" s="1018"/>
      <c r="I159" s="1018"/>
      <c r="J159" s="1018"/>
      <c r="K159" s="1018"/>
      <c r="L159" s="1018"/>
      <c r="M159" s="1018"/>
      <c r="N159" s="1018"/>
      <c r="O159" s="1018"/>
      <c r="P159" s="1018"/>
      <c r="Q159" s="1018"/>
      <c r="R159" s="1018"/>
      <c r="S159" s="1018"/>
      <c r="T159" s="1018"/>
      <c r="U159" s="1018"/>
      <c r="V159" s="1018"/>
      <c r="W159" s="1018"/>
      <c r="X159" s="1018"/>
      <c r="Y159" s="1018"/>
      <c r="Z159" s="1018"/>
      <c r="AA159" s="1018"/>
      <c r="AB159" s="1018"/>
      <c r="AC159" s="1018"/>
      <c r="AD159" s="1018"/>
      <c r="AE159" s="1018"/>
      <c r="AF159" s="1018"/>
      <c r="AG159" s="1018"/>
      <c r="AH159" s="1018"/>
      <c r="AI159" s="1018"/>
      <c r="AJ159" s="1018"/>
      <c r="AK159" s="1018"/>
    </row>
    <row r="160" spans="6:37">
      <c r="F160" s="331"/>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1018"/>
      <c r="AF160" s="1018"/>
      <c r="AG160" s="1018"/>
      <c r="AH160" s="1018"/>
      <c r="AI160" s="1018"/>
      <c r="AJ160" s="1018"/>
      <c r="AK160" s="1018"/>
    </row>
    <row r="161" spans="6:37">
      <c r="F161" s="331"/>
      <c r="G161" s="1018"/>
      <c r="H161" s="1018"/>
      <c r="I161" s="1018"/>
      <c r="J161" s="1018"/>
      <c r="K161" s="1018"/>
      <c r="L161" s="1018"/>
      <c r="M161" s="1018"/>
      <c r="N161" s="1018"/>
      <c r="O161" s="1018"/>
      <c r="P161" s="1018"/>
      <c r="Q161" s="1018"/>
      <c r="R161" s="1018"/>
      <c r="S161" s="1018"/>
      <c r="T161" s="1018"/>
      <c r="U161" s="1018"/>
      <c r="V161" s="1018"/>
      <c r="W161" s="1018"/>
      <c r="X161" s="1018"/>
      <c r="Y161" s="1018"/>
      <c r="Z161" s="1018"/>
      <c r="AA161" s="1018"/>
      <c r="AB161" s="1018"/>
      <c r="AC161" s="1018"/>
      <c r="AD161" s="1018"/>
      <c r="AE161" s="1018"/>
      <c r="AF161" s="1018"/>
      <c r="AG161" s="1018"/>
      <c r="AH161" s="1018"/>
      <c r="AI161" s="1018"/>
      <c r="AJ161" s="1018"/>
      <c r="AK161" s="1018"/>
    </row>
    <row r="162" spans="6:37">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1018"/>
      <c r="AF162" s="1018"/>
      <c r="AG162" s="1018"/>
      <c r="AH162" s="1018"/>
      <c r="AI162" s="1018"/>
      <c r="AJ162" s="1018"/>
      <c r="AK162" s="1018"/>
    </row>
    <row r="163" spans="6:37">
      <c r="F163" t="s">
        <v>154</v>
      </c>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c r="AA163" s="1018"/>
      <c r="AB163" s="1018"/>
      <c r="AC163" s="1018"/>
      <c r="AD163" s="1018"/>
      <c r="AE163" s="1018"/>
      <c r="AF163" s="1018"/>
      <c r="AG163" s="1018"/>
      <c r="AH163" s="1018"/>
      <c r="AI163" s="1018"/>
      <c r="AJ163" s="1018"/>
      <c r="AK163" s="1018"/>
    </row>
    <row r="164" spans="6:37">
      <c r="F164" t="s">
        <v>155</v>
      </c>
    </row>
    <row r="165" spans="6:37">
      <c r="F165" s="332" t="s">
        <v>134</v>
      </c>
    </row>
    <row r="166" spans="6:37" ht="18" customHeight="1">
      <c r="F166" s="1020" t="s">
        <v>157</v>
      </c>
      <c r="G166" s="1021"/>
      <c r="H166" s="1018" t="s">
        <v>158</v>
      </c>
      <c r="I166" s="1018"/>
      <c r="J166" s="1018"/>
      <c r="K166" s="1018"/>
      <c r="L166" s="1018"/>
      <c r="M166" s="1018"/>
      <c r="N166" s="1018"/>
      <c r="O166" s="1018"/>
      <c r="P166" s="1018"/>
      <c r="Q166" s="1018"/>
      <c r="R166" s="1018"/>
      <c r="S166" s="1018"/>
      <c r="T166" s="1018"/>
      <c r="U166" s="1018"/>
      <c r="V166" s="1018"/>
      <c r="W166" s="1018"/>
      <c r="X166" s="1018"/>
      <c r="Y166" s="1018"/>
      <c r="Z166" s="1018"/>
      <c r="AA166" s="1018"/>
      <c r="AB166" s="1018"/>
      <c r="AC166" s="1018"/>
      <c r="AD166" s="1018"/>
      <c r="AE166" s="1018"/>
      <c r="AF166" s="1018"/>
      <c r="AG166" s="1018"/>
      <c r="AH166" s="1018"/>
      <c r="AI166" s="1018"/>
      <c r="AJ166" s="1018"/>
      <c r="AK166" s="1018"/>
    </row>
    <row r="167" spans="6:37" ht="18" customHeight="1">
      <c r="H167" s="1018"/>
      <c r="I167" s="1018"/>
      <c r="J167" s="1018"/>
      <c r="K167" s="1018"/>
      <c r="L167" s="1018"/>
      <c r="M167" s="1018"/>
      <c r="N167" s="1018"/>
      <c r="O167" s="1018"/>
      <c r="P167" s="1018"/>
      <c r="Q167" s="1018"/>
      <c r="R167" s="1018"/>
      <c r="S167" s="1018"/>
      <c r="T167" s="1018"/>
      <c r="U167" s="1018"/>
      <c r="V167" s="1018"/>
      <c r="W167" s="1018"/>
      <c r="X167" s="1018"/>
      <c r="Y167" s="1018"/>
      <c r="Z167" s="1018"/>
      <c r="AA167" s="1018"/>
      <c r="AB167" s="1018"/>
      <c r="AC167" s="1018"/>
      <c r="AD167" s="1018"/>
      <c r="AE167" s="1018"/>
      <c r="AF167" s="1018"/>
      <c r="AG167" s="1018"/>
      <c r="AH167" s="1018"/>
      <c r="AI167" s="1018"/>
      <c r="AJ167" s="1018"/>
      <c r="AK167" s="1018"/>
    </row>
    <row r="169" spans="6:37" ht="18" customHeight="1">
      <c r="F169" s="1020" t="s">
        <v>6</v>
      </c>
      <c r="G169" s="1021"/>
      <c r="H169" s="1018" t="s">
        <v>159</v>
      </c>
      <c r="I169" s="1018"/>
      <c r="J169" s="1018"/>
      <c r="K169" s="1018"/>
      <c r="L169" s="1018"/>
      <c r="M169" s="1018"/>
      <c r="N169" s="1018"/>
      <c r="O169" s="1018"/>
      <c r="P169" s="1018"/>
      <c r="Q169" s="1018"/>
      <c r="R169" s="1018"/>
      <c r="S169" s="1018"/>
      <c r="T169" s="1018"/>
      <c r="U169" s="1018"/>
      <c r="V169" s="1018"/>
      <c r="W169" s="1018"/>
      <c r="X169" s="1018"/>
      <c r="Y169" s="1018"/>
      <c r="Z169" s="1018"/>
      <c r="AA169" s="1018"/>
      <c r="AB169" s="1018"/>
      <c r="AC169" s="1018"/>
      <c r="AD169" s="1018"/>
      <c r="AE169" s="1018"/>
      <c r="AF169" s="1018"/>
      <c r="AG169" s="1018"/>
      <c r="AH169" s="1018"/>
      <c r="AI169" s="1018"/>
      <c r="AJ169" s="1018"/>
      <c r="AK169" s="1018"/>
    </row>
    <row r="170" spans="6:37" ht="18" customHeight="1">
      <c r="F170" s="333"/>
      <c r="G170" s="334"/>
      <c r="H170" s="1018"/>
      <c r="I170" s="1018"/>
      <c r="J170" s="1018"/>
      <c r="K170" s="1018"/>
      <c r="L170" s="1018"/>
      <c r="M170" s="1018"/>
      <c r="N170" s="1018"/>
      <c r="O170" s="1018"/>
      <c r="P170" s="1018"/>
      <c r="Q170" s="1018"/>
      <c r="R170" s="1018"/>
      <c r="S170" s="1018"/>
      <c r="T170" s="1018"/>
      <c r="U170" s="1018"/>
      <c r="V170" s="1018"/>
      <c r="W170" s="1018"/>
      <c r="X170" s="1018"/>
      <c r="Y170" s="1018"/>
      <c r="Z170" s="1018"/>
      <c r="AA170" s="1018"/>
      <c r="AB170" s="1018"/>
      <c r="AC170" s="1018"/>
      <c r="AD170" s="1018"/>
      <c r="AE170" s="1018"/>
      <c r="AF170" s="1018"/>
      <c r="AG170" s="1018"/>
      <c r="AH170" s="1018"/>
      <c r="AI170" s="1018"/>
      <c r="AJ170" s="1018"/>
      <c r="AK170" s="1018"/>
    </row>
    <row r="172" spans="6:37" ht="18" customHeight="1">
      <c r="F172" s="1020" t="s">
        <v>7</v>
      </c>
      <c r="G172" s="1020"/>
      <c r="H172" s="1018" t="s">
        <v>160</v>
      </c>
      <c r="I172" s="1018"/>
      <c r="J172" s="1018"/>
      <c r="K172" s="1018"/>
      <c r="L172" s="1018"/>
      <c r="M172" s="1018"/>
      <c r="N172" s="1018"/>
      <c r="O172" s="1018"/>
      <c r="P172" s="1018"/>
      <c r="Q172" s="1018"/>
      <c r="R172" s="1018"/>
      <c r="S172" s="1018"/>
      <c r="T172" s="1018"/>
      <c r="U172" s="1018"/>
      <c r="V172" s="1018"/>
      <c r="W172" s="1018"/>
      <c r="X172" s="1018"/>
      <c r="Y172" s="1018"/>
      <c r="Z172" s="1018"/>
      <c r="AA172" s="1018"/>
      <c r="AB172" s="1018"/>
      <c r="AC172" s="1018"/>
      <c r="AD172" s="1018"/>
      <c r="AE172" s="1018"/>
      <c r="AF172" s="1018"/>
      <c r="AG172" s="1018"/>
      <c r="AH172" s="1018"/>
      <c r="AI172" s="1018"/>
      <c r="AJ172" s="1018"/>
      <c r="AK172" s="1018"/>
    </row>
    <row r="173" spans="6:37" ht="18" customHeight="1">
      <c r="F173" s="333"/>
      <c r="G173" s="333"/>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18"/>
      <c r="AF173" s="1018"/>
      <c r="AG173" s="1018"/>
      <c r="AH173" s="1018"/>
      <c r="AI173" s="1018"/>
      <c r="AJ173" s="1018"/>
      <c r="AK173" s="1018"/>
    </row>
    <row r="175" spans="6:37" ht="18" customHeight="1">
      <c r="F175" s="1019" t="s">
        <v>8</v>
      </c>
      <c r="G175" s="1019"/>
      <c r="H175" s="1018" t="s">
        <v>161</v>
      </c>
      <c r="I175" s="1018"/>
      <c r="J175" s="1018"/>
      <c r="K175" s="1018"/>
      <c r="L175" s="1018"/>
      <c r="M175" s="1018"/>
      <c r="N175" s="1018"/>
      <c r="O175" s="1018"/>
      <c r="P175" s="1018"/>
      <c r="Q175" s="1018"/>
      <c r="R175" s="1018"/>
      <c r="S175" s="1018"/>
      <c r="T175" s="1018"/>
      <c r="U175" s="1018"/>
      <c r="V175" s="1018"/>
      <c r="W175" s="1018"/>
      <c r="X175" s="1018"/>
      <c r="Y175" s="1018"/>
      <c r="Z175" s="1018"/>
      <c r="AA175" s="1018"/>
      <c r="AB175" s="1018"/>
      <c r="AC175" s="1018"/>
      <c r="AD175" s="1018"/>
      <c r="AE175" s="1018"/>
      <c r="AF175" s="1018"/>
      <c r="AG175" s="1018"/>
      <c r="AH175" s="1018"/>
      <c r="AI175" s="1018"/>
      <c r="AJ175" s="1018"/>
      <c r="AK175" s="1018"/>
    </row>
    <row r="176" spans="6:37" ht="18" customHeight="1">
      <c r="F176" s="335"/>
      <c r="G176" s="335"/>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331"/>
      <c r="AG176" s="331"/>
      <c r="AH176" s="331"/>
      <c r="AI176" s="331"/>
      <c r="AJ176" s="331"/>
      <c r="AK176" s="331"/>
    </row>
    <row r="177" spans="6:38" ht="18" customHeight="1">
      <c r="F177" s="1019" t="s">
        <v>9</v>
      </c>
      <c r="G177" s="1019"/>
      <c r="H177" s="1018" t="s">
        <v>163</v>
      </c>
      <c r="I177" s="1018"/>
      <c r="J177" s="1018"/>
      <c r="K177" s="1018"/>
      <c r="L177" s="1018"/>
      <c r="M177" s="1018"/>
      <c r="N177" s="1018"/>
      <c r="O177" s="1018"/>
      <c r="P177" s="1018"/>
      <c r="Q177" s="1018"/>
      <c r="R177" s="1018"/>
      <c r="S177" s="1018"/>
      <c r="T177" s="1018"/>
      <c r="U177" s="1018"/>
      <c r="V177" s="1018"/>
      <c r="W177" s="1018"/>
      <c r="X177" s="1018"/>
      <c r="Y177" s="1018"/>
      <c r="Z177" s="1018"/>
      <c r="AA177" s="1018"/>
      <c r="AB177" s="1018"/>
      <c r="AC177" s="1018"/>
      <c r="AD177" s="1018"/>
      <c r="AE177" s="1018"/>
      <c r="AF177" s="1018"/>
      <c r="AG177" s="1018"/>
      <c r="AH177" s="1018"/>
      <c r="AI177" s="1018"/>
      <c r="AJ177" s="1018"/>
      <c r="AK177" s="1018"/>
    </row>
    <row r="178" spans="6:38" ht="18" customHeight="1">
      <c r="F178" s="335"/>
      <c r="G178" s="335"/>
      <c r="H178" s="336"/>
      <c r="I178" s="336"/>
      <c r="J178" s="336"/>
      <c r="K178" s="336"/>
      <c r="L178" s="336"/>
      <c r="M178" s="336"/>
      <c r="N178" s="336"/>
      <c r="O178" s="336"/>
      <c r="P178" s="336"/>
      <c r="Q178" s="336"/>
      <c r="R178" s="336"/>
      <c r="S178" s="336"/>
      <c r="T178" s="336"/>
      <c r="U178" s="336"/>
      <c r="V178" s="336"/>
      <c r="W178" s="336"/>
      <c r="X178" s="336"/>
      <c r="Y178" s="336"/>
      <c r="Z178" s="336"/>
      <c r="AA178" s="336"/>
      <c r="AB178" s="336"/>
      <c r="AC178" s="336"/>
      <c r="AD178" s="336"/>
      <c r="AE178" s="336"/>
      <c r="AF178" s="336"/>
      <c r="AG178" s="336"/>
      <c r="AH178" s="336"/>
      <c r="AI178" s="336"/>
      <c r="AJ178" s="336"/>
      <c r="AK178" s="336"/>
    </row>
    <row r="179" spans="6:38">
      <c r="F179" s="1019" t="s">
        <v>10</v>
      </c>
      <c r="G179" s="1019"/>
      <c r="H179" s="1018" t="s">
        <v>162</v>
      </c>
      <c r="I179" s="1018"/>
      <c r="J179" s="1018"/>
      <c r="K179" s="1018"/>
      <c r="L179" s="1018"/>
      <c r="M179" s="1018"/>
      <c r="N179" s="1018"/>
      <c r="O179" s="1018"/>
      <c r="P179" s="1018"/>
      <c r="Q179" s="1018"/>
      <c r="R179" s="1018"/>
      <c r="S179" s="1018"/>
      <c r="T179" s="1018"/>
      <c r="U179" s="1018"/>
      <c r="V179" s="1018"/>
      <c r="W179" s="1018"/>
      <c r="X179" s="1018"/>
      <c r="Y179" s="1018"/>
      <c r="Z179" s="1018"/>
      <c r="AA179" s="1018"/>
      <c r="AB179" s="1018"/>
      <c r="AC179" s="1018"/>
      <c r="AD179" s="1018"/>
      <c r="AE179" s="1018"/>
      <c r="AF179" s="1018"/>
      <c r="AG179" s="1018"/>
      <c r="AH179" s="1018"/>
      <c r="AI179" s="1018"/>
      <c r="AJ179" s="1018"/>
      <c r="AK179" s="1018"/>
    </row>
    <row r="182" spans="6:38">
      <c r="F182" s="1016" t="s">
        <v>279</v>
      </c>
      <c r="G182" s="1016"/>
      <c r="H182" s="1016"/>
      <c r="I182" s="1016"/>
      <c r="J182" s="1016"/>
      <c r="K182" s="1016"/>
    </row>
    <row r="183" spans="6:38">
      <c r="F183" s="1016" t="s">
        <v>2335</v>
      </c>
      <c r="G183" s="1016"/>
      <c r="H183" s="1016"/>
      <c r="I183" s="1016"/>
      <c r="J183" s="1016"/>
      <c r="K183" s="1016"/>
      <c r="L183" s="1016"/>
      <c r="M183" s="1016"/>
      <c r="N183" s="1016"/>
      <c r="O183" s="1016"/>
      <c r="P183" s="1016"/>
      <c r="Q183" s="1016"/>
      <c r="R183" s="1016"/>
      <c r="S183" s="1016"/>
      <c r="T183" s="1016"/>
      <c r="U183" s="1016"/>
      <c r="V183" s="1016"/>
      <c r="W183" s="1016"/>
      <c r="X183" s="1016"/>
      <c r="Y183" s="1016"/>
      <c r="Z183" s="1016"/>
      <c r="AA183" s="1016"/>
      <c r="AB183" s="1016"/>
      <c r="AC183" s="1016"/>
      <c r="AD183" s="1016"/>
      <c r="AE183" s="1016"/>
      <c r="AF183" s="1016"/>
      <c r="AG183" s="1016"/>
      <c r="AH183" s="1016"/>
      <c r="AI183" s="1016"/>
      <c r="AJ183" s="1016"/>
      <c r="AK183" s="1016"/>
      <c r="AL183" s="1016"/>
    </row>
    <row r="192" spans="6:38">
      <c r="F192" s="332" t="s">
        <v>135</v>
      </c>
    </row>
    <row r="193" spans="5:38" ht="18.600000000000001" thickBot="1"/>
    <row r="194" spans="5:38">
      <c r="E194" s="321"/>
      <c r="F194" s="322"/>
      <c r="G194" s="322"/>
      <c r="H194" s="322"/>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3"/>
    </row>
    <row r="195" spans="5:38" ht="18" customHeight="1">
      <c r="E195" s="324"/>
      <c r="G195" s="1018" t="s">
        <v>164</v>
      </c>
      <c r="H195" s="1018"/>
      <c r="I195" s="1018"/>
      <c r="J195" s="1018"/>
      <c r="K195" s="1018"/>
      <c r="L195" s="1018"/>
      <c r="M195" s="1018"/>
      <c r="N195" s="1018"/>
      <c r="O195" s="1018"/>
      <c r="P195" s="1018"/>
      <c r="Q195" s="1018"/>
      <c r="R195" s="1018"/>
      <c r="S195" s="1018"/>
      <c r="T195" s="1018"/>
      <c r="U195" s="1018"/>
      <c r="V195" s="1018"/>
      <c r="W195" s="1018"/>
      <c r="X195" s="1018"/>
      <c r="Y195" s="1018"/>
      <c r="Z195" s="1018"/>
      <c r="AA195" s="1018"/>
      <c r="AB195" s="1018"/>
      <c r="AC195" s="1018"/>
      <c r="AD195" s="1018"/>
      <c r="AE195" s="1018"/>
      <c r="AF195" s="1018"/>
      <c r="AG195" s="1018"/>
      <c r="AH195" s="1018"/>
      <c r="AI195" s="1018"/>
      <c r="AJ195" s="1018"/>
      <c r="AK195" s="1018"/>
      <c r="AL195" s="325"/>
    </row>
    <row r="196" spans="5:38">
      <c r="E196" s="324"/>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325"/>
    </row>
    <row r="197" spans="5:38">
      <c r="E197" s="324"/>
      <c r="G197" s="1018"/>
      <c r="H197" s="1018"/>
      <c r="I197" s="1018"/>
      <c r="J197" s="1018"/>
      <c r="K197" s="1018"/>
      <c r="L197" s="1018"/>
      <c r="M197" s="1018"/>
      <c r="N197" s="1018"/>
      <c r="O197" s="1018"/>
      <c r="P197" s="1018"/>
      <c r="Q197" s="1018"/>
      <c r="R197" s="1018"/>
      <c r="S197" s="1018"/>
      <c r="T197" s="1018"/>
      <c r="U197" s="1018"/>
      <c r="V197" s="1018"/>
      <c r="W197" s="1018"/>
      <c r="X197" s="1018"/>
      <c r="Y197" s="1018"/>
      <c r="Z197" s="1018"/>
      <c r="AA197" s="1018"/>
      <c r="AB197" s="1018"/>
      <c r="AC197" s="1018"/>
      <c r="AD197" s="1018"/>
      <c r="AE197" s="1018"/>
      <c r="AF197" s="1018"/>
      <c r="AG197" s="1018"/>
      <c r="AH197" s="1018"/>
      <c r="AI197" s="1018"/>
      <c r="AJ197" s="1018"/>
      <c r="AK197" s="1018"/>
      <c r="AL197" s="325"/>
    </row>
    <row r="198" spans="5:38">
      <c r="E198" s="324"/>
      <c r="G198" s="1018"/>
      <c r="H198" s="1018"/>
      <c r="I198" s="1018"/>
      <c r="J198" s="1018"/>
      <c r="K198" s="1018"/>
      <c r="L198" s="1018"/>
      <c r="M198" s="1018"/>
      <c r="N198" s="1018"/>
      <c r="O198" s="1018"/>
      <c r="P198" s="1018"/>
      <c r="Q198" s="1018"/>
      <c r="R198" s="1018"/>
      <c r="S198" s="1018"/>
      <c r="T198" s="1018"/>
      <c r="U198" s="1018"/>
      <c r="V198" s="1018"/>
      <c r="W198" s="1018"/>
      <c r="X198" s="1018"/>
      <c r="Y198" s="1018"/>
      <c r="Z198" s="1018"/>
      <c r="AA198" s="1018"/>
      <c r="AB198" s="1018"/>
      <c r="AC198" s="1018"/>
      <c r="AD198" s="1018"/>
      <c r="AE198" s="1018"/>
      <c r="AF198" s="1018"/>
      <c r="AG198" s="1018"/>
      <c r="AH198" s="1018"/>
      <c r="AI198" s="1018"/>
      <c r="AJ198" s="1018"/>
      <c r="AK198" s="1018"/>
      <c r="AL198" s="325"/>
    </row>
    <row r="199" spans="5:38">
      <c r="E199" s="324"/>
      <c r="G199" s="1018"/>
      <c r="H199" s="1018"/>
      <c r="I199" s="1018"/>
      <c r="J199" s="1018"/>
      <c r="K199" s="1018"/>
      <c r="L199" s="1018"/>
      <c r="M199" s="1018"/>
      <c r="N199" s="1018"/>
      <c r="O199" s="1018"/>
      <c r="P199" s="1018"/>
      <c r="Q199" s="1018"/>
      <c r="R199" s="1018"/>
      <c r="S199" s="1018"/>
      <c r="T199" s="1018"/>
      <c r="U199" s="1018"/>
      <c r="V199" s="1018"/>
      <c r="W199" s="1018"/>
      <c r="X199" s="1018"/>
      <c r="Y199" s="1018"/>
      <c r="Z199" s="1018"/>
      <c r="AA199" s="1018"/>
      <c r="AB199" s="1018"/>
      <c r="AC199" s="1018"/>
      <c r="AD199" s="1018"/>
      <c r="AE199" s="1018"/>
      <c r="AF199" s="1018"/>
      <c r="AG199" s="1018"/>
      <c r="AH199" s="1018"/>
      <c r="AI199" s="1018"/>
      <c r="AJ199" s="1018"/>
      <c r="AK199" s="1018"/>
      <c r="AL199" s="325"/>
    </row>
    <row r="200" spans="5:38">
      <c r="E200" s="324"/>
      <c r="G200" s="1018"/>
      <c r="H200" s="1018"/>
      <c r="I200" s="1018"/>
      <c r="J200" s="1018"/>
      <c r="K200" s="1018"/>
      <c r="L200" s="1018"/>
      <c r="M200" s="1018"/>
      <c r="N200" s="1018"/>
      <c r="O200" s="1018"/>
      <c r="P200" s="1018"/>
      <c r="Q200" s="1018"/>
      <c r="R200" s="1018"/>
      <c r="S200" s="1018"/>
      <c r="T200" s="1018"/>
      <c r="U200" s="1018"/>
      <c r="V200" s="1018"/>
      <c r="W200" s="1018"/>
      <c r="X200" s="1018"/>
      <c r="Y200" s="1018"/>
      <c r="Z200" s="1018"/>
      <c r="AA200" s="1018"/>
      <c r="AB200" s="1018"/>
      <c r="AC200" s="1018"/>
      <c r="AD200" s="1018"/>
      <c r="AE200" s="1018"/>
      <c r="AF200" s="1018"/>
      <c r="AG200" s="1018"/>
      <c r="AH200" s="1018"/>
      <c r="AI200" s="1018"/>
      <c r="AJ200" s="1018"/>
      <c r="AK200" s="1018"/>
      <c r="AL200" s="325"/>
    </row>
    <row r="201" spans="5:38">
      <c r="E201" s="324"/>
      <c r="G201" s="1018"/>
      <c r="H201" s="1018"/>
      <c r="I201" s="1018"/>
      <c r="J201" s="1018"/>
      <c r="K201" s="1018"/>
      <c r="L201" s="1018"/>
      <c r="M201" s="1018"/>
      <c r="N201" s="1018"/>
      <c r="O201" s="1018"/>
      <c r="P201" s="1018"/>
      <c r="Q201" s="1018"/>
      <c r="R201" s="1018"/>
      <c r="S201" s="1018"/>
      <c r="T201" s="1018"/>
      <c r="U201" s="1018"/>
      <c r="V201" s="1018"/>
      <c r="W201" s="1018"/>
      <c r="X201" s="1018"/>
      <c r="Y201" s="1018"/>
      <c r="Z201" s="1018"/>
      <c r="AA201" s="1018"/>
      <c r="AB201" s="1018"/>
      <c r="AC201" s="1018"/>
      <c r="AD201" s="1018"/>
      <c r="AE201" s="1018"/>
      <c r="AF201" s="1018"/>
      <c r="AG201" s="1018"/>
      <c r="AH201" s="1018"/>
      <c r="AI201" s="1018"/>
      <c r="AJ201" s="1018"/>
      <c r="AK201" s="1018"/>
      <c r="AL201" s="325"/>
    </row>
    <row r="202" spans="5:38">
      <c r="E202" s="324"/>
      <c r="G202" s="1018"/>
      <c r="H202" s="1018"/>
      <c r="I202" s="1018"/>
      <c r="J202" s="1018"/>
      <c r="K202" s="1018"/>
      <c r="L202" s="1018"/>
      <c r="M202" s="1018"/>
      <c r="N202" s="1018"/>
      <c r="O202" s="1018"/>
      <c r="P202" s="1018"/>
      <c r="Q202" s="1018"/>
      <c r="R202" s="1018"/>
      <c r="S202" s="1018"/>
      <c r="T202" s="1018"/>
      <c r="U202" s="1018"/>
      <c r="V202" s="1018"/>
      <c r="W202" s="1018"/>
      <c r="X202" s="1018"/>
      <c r="Y202" s="1018"/>
      <c r="Z202" s="1018"/>
      <c r="AA202" s="1018"/>
      <c r="AB202" s="1018"/>
      <c r="AC202" s="1018"/>
      <c r="AD202" s="1018"/>
      <c r="AE202" s="1018"/>
      <c r="AF202" s="1018"/>
      <c r="AG202" s="1018"/>
      <c r="AH202" s="1018"/>
      <c r="AI202" s="1018"/>
      <c r="AJ202" s="1018"/>
      <c r="AK202" s="1018"/>
      <c r="AL202" s="325"/>
    </row>
    <row r="203" spans="5:38">
      <c r="E203" s="324"/>
      <c r="AL203" s="325"/>
    </row>
    <row r="204" spans="5:38">
      <c r="E204" s="324"/>
      <c r="F204" t="s">
        <v>165</v>
      </c>
      <c r="G204" s="1016" t="s">
        <v>166</v>
      </c>
      <c r="H204" s="1016"/>
      <c r="I204" s="1016"/>
      <c r="J204" s="1016"/>
      <c r="K204" s="1016"/>
      <c r="L204" s="1016"/>
      <c r="M204" s="1016"/>
      <c r="N204" s="1018" t="s">
        <v>201</v>
      </c>
      <c r="O204" s="1018"/>
      <c r="P204" s="1018"/>
      <c r="Q204" s="1018"/>
      <c r="R204" s="1018"/>
      <c r="S204" s="1018"/>
      <c r="T204" s="1018"/>
      <c r="U204" s="1018"/>
      <c r="V204" s="1018"/>
      <c r="W204" s="1018"/>
      <c r="X204" s="1018"/>
      <c r="Y204" s="1018"/>
      <c r="Z204" s="1018"/>
      <c r="AA204" s="1018"/>
      <c r="AB204" s="1018"/>
      <c r="AC204" s="1018"/>
      <c r="AD204" s="1018"/>
      <c r="AE204" s="1018"/>
      <c r="AF204" s="1018"/>
      <c r="AG204" s="1018"/>
      <c r="AH204" s="1018"/>
      <c r="AI204" s="1018"/>
      <c r="AJ204" s="1018"/>
      <c r="AK204" s="1018"/>
      <c r="AL204" s="325"/>
    </row>
    <row r="205" spans="5:38">
      <c r="E205" s="324"/>
      <c r="N205" s="1018"/>
      <c r="O205" s="1018"/>
      <c r="P205" s="1018"/>
      <c r="Q205" s="1018"/>
      <c r="R205" s="1018"/>
      <c r="S205" s="1018"/>
      <c r="T205" s="1018"/>
      <c r="U205" s="1018"/>
      <c r="V205" s="1018"/>
      <c r="W205" s="1018"/>
      <c r="X205" s="1018"/>
      <c r="Y205" s="1018"/>
      <c r="Z205" s="1018"/>
      <c r="AA205" s="1018"/>
      <c r="AB205" s="1018"/>
      <c r="AC205" s="1018"/>
      <c r="AD205" s="1018"/>
      <c r="AE205" s="1018"/>
      <c r="AF205" s="1018"/>
      <c r="AG205" s="1018"/>
      <c r="AH205" s="1018"/>
      <c r="AI205" s="1018"/>
      <c r="AJ205" s="1018"/>
      <c r="AK205" s="1018"/>
      <c r="AL205" s="325"/>
    </row>
    <row r="206" spans="5:38">
      <c r="E206" s="324"/>
      <c r="N206" s="336"/>
      <c r="O206" s="336"/>
      <c r="P206" s="336"/>
      <c r="Q206" s="336"/>
      <c r="R206" s="336"/>
      <c r="S206" s="336"/>
      <c r="T206" s="336"/>
      <c r="U206" s="336"/>
      <c r="V206" s="336"/>
      <c r="W206" s="336"/>
      <c r="X206" s="336"/>
      <c r="Y206" s="336"/>
      <c r="Z206" s="336"/>
      <c r="AA206" s="336"/>
      <c r="AB206" s="336"/>
      <c r="AC206" s="336"/>
      <c r="AD206" s="336"/>
      <c r="AE206" s="336"/>
      <c r="AF206" s="336"/>
      <c r="AG206" s="336"/>
      <c r="AH206" s="336"/>
      <c r="AI206" s="336"/>
      <c r="AJ206" s="336"/>
      <c r="AK206" s="336"/>
      <c r="AL206" s="325"/>
    </row>
    <row r="207" spans="5:38" ht="18" customHeight="1">
      <c r="E207" s="324"/>
      <c r="F207" t="s">
        <v>165</v>
      </c>
      <c r="G207" s="1017" t="s">
        <v>167</v>
      </c>
      <c r="H207" s="1017"/>
      <c r="I207" s="1017"/>
      <c r="J207" s="1017"/>
      <c r="K207" s="1017"/>
      <c r="L207" s="1017"/>
      <c r="M207" s="1017"/>
      <c r="N207" s="1017" t="s">
        <v>200</v>
      </c>
      <c r="O207" s="1017"/>
      <c r="P207" s="1017"/>
      <c r="Q207" s="1017"/>
      <c r="R207" s="1017"/>
      <c r="S207" s="1017"/>
      <c r="T207" s="1017"/>
      <c r="U207" s="1017"/>
      <c r="V207" s="1017"/>
      <c r="W207" s="1017"/>
      <c r="X207" s="1017"/>
      <c r="Y207" s="1017"/>
      <c r="Z207" s="1017"/>
      <c r="AA207" s="1017"/>
      <c r="AB207" s="1017"/>
      <c r="AC207" s="1017"/>
      <c r="AD207" s="1017"/>
      <c r="AE207" s="1017"/>
      <c r="AF207" s="1017"/>
      <c r="AG207" s="1017"/>
      <c r="AH207" s="1017"/>
      <c r="AI207" s="1017"/>
      <c r="AJ207" s="1017"/>
      <c r="AK207" s="1017"/>
      <c r="AL207" s="325"/>
    </row>
    <row r="208" spans="5:38">
      <c r="E208" s="324"/>
      <c r="N208" s="336"/>
      <c r="O208" s="336"/>
      <c r="P208" s="336"/>
      <c r="Q208" s="336"/>
      <c r="R208" s="336"/>
      <c r="S208" s="336"/>
      <c r="T208" s="336"/>
      <c r="U208" s="336"/>
      <c r="V208" s="336"/>
      <c r="W208" s="336"/>
      <c r="X208" s="336"/>
      <c r="Y208" s="336"/>
      <c r="Z208" s="336"/>
      <c r="AA208" s="336"/>
      <c r="AB208" s="336"/>
      <c r="AC208" s="336"/>
      <c r="AD208" s="336"/>
      <c r="AE208" s="336"/>
      <c r="AF208" s="336"/>
      <c r="AG208" s="336"/>
      <c r="AH208" s="336"/>
      <c r="AI208" s="336"/>
      <c r="AJ208" s="336"/>
      <c r="AK208" s="336"/>
      <c r="AL208" s="325"/>
    </row>
    <row r="209" spans="5:38" ht="18" customHeight="1">
      <c r="E209" s="324"/>
      <c r="F209" t="s">
        <v>165</v>
      </c>
      <c r="G209" s="1017" t="s">
        <v>168</v>
      </c>
      <c r="H209" s="1017"/>
      <c r="I209" s="1017"/>
      <c r="J209" s="1017"/>
      <c r="K209" s="1017"/>
      <c r="L209" s="1017"/>
      <c r="M209" s="1017"/>
      <c r="N209" s="1018" t="s">
        <v>169</v>
      </c>
      <c r="O209" s="1018"/>
      <c r="P209" s="1018"/>
      <c r="Q209" s="1018"/>
      <c r="R209" s="1018"/>
      <c r="S209" s="1018"/>
      <c r="T209" s="1018"/>
      <c r="U209" s="1018"/>
      <c r="V209" s="1018"/>
      <c r="W209" s="1018"/>
      <c r="X209" s="1018"/>
      <c r="Y209" s="1018"/>
      <c r="Z209" s="1018"/>
      <c r="AA209" s="1018"/>
      <c r="AB209" s="1018"/>
      <c r="AC209" s="1018"/>
      <c r="AD209" s="1018"/>
      <c r="AE209" s="1018"/>
      <c r="AF209" s="1018"/>
      <c r="AG209" s="1018"/>
      <c r="AH209" s="1018"/>
      <c r="AI209" s="1018"/>
      <c r="AJ209" s="1018"/>
      <c r="AK209" s="1018"/>
      <c r="AL209" s="325"/>
    </row>
    <row r="210" spans="5:38">
      <c r="E210" s="324"/>
      <c r="N210" s="1018"/>
      <c r="O210" s="1018"/>
      <c r="P210" s="1018"/>
      <c r="Q210" s="1018"/>
      <c r="R210" s="1018"/>
      <c r="S210" s="1018"/>
      <c r="T210" s="1018"/>
      <c r="U210" s="1018"/>
      <c r="V210" s="1018"/>
      <c r="W210" s="1018"/>
      <c r="X210" s="1018"/>
      <c r="Y210" s="1018"/>
      <c r="Z210" s="1018"/>
      <c r="AA210" s="1018"/>
      <c r="AB210" s="1018"/>
      <c r="AC210" s="1018"/>
      <c r="AD210" s="1018"/>
      <c r="AE210" s="1018"/>
      <c r="AF210" s="1018"/>
      <c r="AG210" s="1018"/>
      <c r="AH210" s="1018"/>
      <c r="AI210" s="1018"/>
      <c r="AJ210" s="1018"/>
      <c r="AK210" s="1018"/>
      <c r="AL210" s="325"/>
    </row>
    <row r="211" spans="5:38">
      <c r="E211" s="324"/>
      <c r="N211" s="1018" t="s">
        <v>199</v>
      </c>
      <c r="O211" s="1018"/>
      <c r="P211" s="1018"/>
      <c r="Q211" s="1018"/>
      <c r="R211" s="1018"/>
      <c r="S211" s="1018"/>
      <c r="T211" s="1018"/>
      <c r="U211" s="1018"/>
      <c r="V211" s="1018"/>
      <c r="W211" s="1018"/>
      <c r="X211" s="1018"/>
      <c r="Y211" s="1018"/>
      <c r="Z211" s="1018"/>
      <c r="AA211" s="1018"/>
      <c r="AB211" s="1018"/>
      <c r="AC211" s="1018"/>
      <c r="AD211" s="1018"/>
      <c r="AE211" s="1018"/>
      <c r="AF211" s="1018"/>
      <c r="AG211" s="1018"/>
      <c r="AH211" s="1018"/>
      <c r="AI211" s="1018"/>
      <c r="AJ211" s="1018"/>
      <c r="AK211" s="1018"/>
      <c r="AL211" s="325"/>
    </row>
    <row r="212" spans="5:38">
      <c r="E212" s="324"/>
      <c r="N212" s="336"/>
      <c r="O212" s="336"/>
      <c r="P212" s="336"/>
      <c r="Q212" s="336"/>
      <c r="R212" s="336"/>
      <c r="S212" s="336"/>
      <c r="T212" s="336"/>
      <c r="U212" s="336"/>
      <c r="V212" s="336"/>
      <c r="W212" s="336"/>
      <c r="X212" s="336"/>
      <c r="Y212" s="336"/>
      <c r="Z212" s="336"/>
      <c r="AA212" s="336"/>
      <c r="AB212" s="336"/>
      <c r="AC212" s="336"/>
      <c r="AD212" s="336"/>
      <c r="AE212" s="336"/>
      <c r="AF212" s="336"/>
      <c r="AG212" s="336"/>
      <c r="AH212" s="336"/>
      <c r="AI212" s="336"/>
      <c r="AJ212" s="336"/>
      <c r="AK212" s="336"/>
      <c r="AL212" s="325"/>
    </row>
    <row r="213" spans="5:38">
      <c r="E213" s="324"/>
      <c r="F213" t="s">
        <v>165</v>
      </c>
      <c r="G213" s="1016" t="s">
        <v>170</v>
      </c>
      <c r="H213" s="1016"/>
      <c r="I213" s="1016"/>
      <c r="J213" s="1016"/>
      <c r="K213" s="1016"/>
      <c r="L213" s="1016"/>
      <c r="M213" s="1016"/>
      <c r="N213" s="1018" t="s">
        <v>198</v>
      </c>
      <c r="O213" s="1018"/>
      <c r="P213" s="1018"/>
      <c r="Q213" s="1018"/>
      <c r="R213" s="1018"/>
      <c r="S213" s="1018"/>
      <c r="T213" s="1018"/>
      <c r="U213" s="1018"/>
      <c r="V213" s="1018"/>
      <c r="W213" s="1018"/>
      <c r="X213" s="1018"/>
      <c r="Y213" s="1018"/>
      <c r="Z213" s="1018"/>
      <c r="AA213" s="1018"/>
      <c r="AB213" s="1018"/>
      <c r="AC213" s="1018"/>
      <c r="AD213" s="1018"/>
      <c r="AE213" s="1018"/>
      <c r="AF213" s="1018"/>
      <c r="AG213" s="1018"/>
      <c r="AH213" s="1018"/>
      <c r="AI213" s="1018"/>
      <c r="AJ213" s="1018"/>
      <c r="AK213" s="1018"/>
      <c r="AL213" s="325"/>
    </row>
    <row r="214" spans="5:38">
      <c r="E214" s="324"/>
      <c r="N214" s="336"/>
      <c r="O214" s="336"/>
      <c r="P214" s="336"/>
      <c r="Q214" s="336"/>
      <c r="R214" s="336"/>
      <c r="S214" s="336"/>
      <c r="T214" s="336"/>
      <c r="U214" s="336"/>
      <c r="V214" s="336"/>
      <c r="W214" s="336"/>
      <c r="X214" s="336"/>
      <c r="Y214" s="336"/>
      <c r="Z214" s="336"/>
      <c r="AA214" s="336"/>
      <c r="AB214" s="336"/>
      <c r="AC214" s="336"/>
      <c r="AD214" s="336"/>
      <c r="AE214" s="336"/>
      <c r="AF214" s="336"/>
      <c r="AG214" s="336"/>
      <c r="AH214" s="336"/>
      <c r="AI214" s="336"/>
      <c r="AJ214" s="336"/>
      <c r="AK214" s="336"/>
      <c r="AL214" s="325"/>
    </row>
    <row r="215" spans="5:38">
      <c r="E215" s="324"/>
      <c r="F215" t="s">
        <v>165</v>
      </c>
      <c r="G215" s="1016" t="s">
        <v>171</v>
      </c>
      <c r="H215" s="1016"/>
      <c r="I215" s="1016"/>
      <c r="J215" s="1016"/>
      <c r="K215" s="1016"/>
      <c r="L215" s="1016"/>
      <c r="M215" s="1016"/>
      <c r="N215" s="1018" t="s">
        <v>197</v>
      </c>
      <c r="O215" s="1018"/>
      <c r="P215" s="1018"/>
      <c r="Q215" s="1018"/>
      <c r="R215" s="1018"/>
      <c r="S215" s="1018"/>
      <c r="T215" s="1018"/>
      <c r="U215" s="1018"/>
      <c r="V215" s="1018"/>
      <c r="W215" s="1018"/>
      <c r="X215" s="1018"/>
      <c r="Y215" s="1018"/>
      <c r="Z215" s="1018"/>
      <c r="AA215" s="1018"/>
      <c r="AB215" s="1018"/>
      <c r="AC215" s="1018"/>
      <c r="AD215" s="1018"/>
      <c r="AE215" s="1018"/>
      <c r="AF215" s="1018"/>
      <c r="AG215" s="1018"/>
      <c r="AH215" s="1018"/>
      <c r="AI215" s="1018"/>
      <c r="AJ215" s="1018"/>
      <c r="AK215" s="1018"/>
      <c r="AL215" s="325"/>
    </row>
    <row r="216" spans="5:38">
      <c r="E216" s="324"/>
      <c r="N216" s="336"/>
      <c r="O216" s="336"/>
      <c r="P216" s="336"/>
      <c r="Q216" s="336"/>
      <c r="R216" s="336"/>
      <c r="S216" s="336"/>
      <c r="T216" s="336"/>
      <c r="U216" s="336"/>
      <c r="V216" s="336"/>
      <c r="W216" s="336"/>
      <c r="X216" s="336"/>
      <c r="Y216" s="336"/>
      <c r="Z216" s="336"/>
      <c r="AA216" s="336"/>
      <c r="AB216" s="336"/>
      <c r="AC216" s="336"/>
      <c r="AD216" s="336"/>
      <c r="AE216" s="336"/>
      <c r="AF216" s="336"/>
      <c r="AG216" s="336"/>
      <c r="AH216" s="336"/>
      <c r="AI216" s="336"/>
      <c r="AJ216" s="336"/>
      <c r="AK216" s="336"/>
      <c r="AL216" s="325"/>
    </row>
    <row r="217" spans="5:38">
      <c r="E217" s="324"/>
      <c r="F217" t="s">
        <v>165</v>
      </c>
      <c r="G217" s="1016" t="s">
        <v>172</v>
      </c>
      <c r="H217" s="1016"/>
      <c r="I217" s="1016"/>
      <c r="J217" s="1016"/>
      <c r="K217" s="1016"/>
      <c r="L217" s="1016"/>
      <c r="M217" s="1016"/>
      <c r="N217" s="1018" t="s">
        <v>173</v>
      </c>
      <c r="O217" s="1018"/>
      <c r="P217" s="1018"/>
      <c r="Q217" s="1018"/>
      <c r="R217" s="1018"/>
      <c r="S217" s="1018"/>
      <c r="T217" s="1018"/>
      <c r="U217" s="1018"/>
      <c r="V217" s="1018"/>
      <c r="W217" s="1018"/>
      <c r="X217" s="1018"/>
      <c r="Y217" s="1018"/>
      <c r="Z217" s="1018"/>
      <c r="AA217" s="1018"/>
      <c r="AB217" s="1018"/>
      <c r="AC217" s="1018"/>
      <c r="AD217" s="1018"/>
      <c r="AE217" s="1018"/>
      <c r="AF217" s="1018"/>
      <c r="AG217" s="1018"/>
      <c r="AH217" s="1018"/>
      <c r="AI217" s="1018"/>
      <c r="AJ217" s="1018"/>
      <c r="AK217" s="1018"/>
      <c r="AL217" s="325"/>
    </row>
    <row r="218" spans="5:38">
      <c r="E218" s="324"/>
      <c r="N218" s="1016" t="s">
        <v>196</v>
      </c>
      <c r="O218" s="1016"/>
      <c r="P218" s="1016"/>
      <c r="Q218" s="1016"/>
      <c r="R218" s="1016"/>
      <c r="S218" s="1016"/>
      <c r="T218" s="1016"/>
      <c r="U218" s="1016"/>
      <c r="V218" s="1016"/>
      <c r="W218" s="1016"/>
      <c r="X218" s="1016"/>
      <c r="Y218" s="1016"/>
      <c r="Z218" s="1016"/>
      <c r="AA218" s="1016"/>
      <c r="AB218" s="1016"/>
      <c r="AC218" s="1016"/>
      <c r="AD218" s="1016"/>
      <c r="AE218" s="1016"/>
      <c r="AF218" s="1016"/>
      <c r="AG218" s="1016"/>
      <c r="AH218" s="1016"/>
      <c r="AI218" s="1016"/>
      <c r="AJ218" s="1016"/>
      <c r="AK218" s="1016"/>
      <c r="AL218" s="325"/>
    </row>
    <row r="219" spans="5:38">
      <c r="E219" s="324"/>
      <c r="AL219" s="325"/>
    </row>
    <row r="220" spans="5:38">
      <c r="E220" s="324"/>
      <c r="F220" t="s">
        <v>165</v>
      </c>
      <c r="G220" s="1016" t="s">
        <v>174</v>
      </c>
      <c r="H220" s="1016"/>
      <c r="I220" s="1016"/>
      <c r="J220" s="1016"/>
      <c r="K220" s="1016"/>
      <c r="L220" s="1016"/>
      <c r="M220" s="1016"/>
      <c r="N220" s="1017" t="s">
        <v>175</v>
      </c>
      <c r="O220" s="1017"/>
      <c r="P220" s="1017"/>
      <c r="Q220" s="1017"/>
      <c r="R220" s="1017"/>
      <c r="S220" s="1017"/>
      <c r="T220" s="1017"/>
      <c r="U220" s="1017"/>
      <c r="V220" s="1017"/>
      <c r="W220" s="1017"/>
      <c r="X220" s="1017"/>
      <c r="Y220" s="1017"/>
      <c r="Z220" s="1017"/>
      <c r="AA220" s="1017"/>
      <c r="AB220" s="1017"/>
      <c r="AC220" s="1017"/>
      <c r="AD220" s="1017"/>
      <c r="AE220" s="1017"/>
      <c r="AF220" s="1017"/>
      <c r="AG220" s="1017"/>
      <c r="AH220" s="1017"/>
      <c r="AI220" s="1017"/>
      <c r="AJ220" s="1017"/>
      <c r="AK220" s="1017"/>
      <c r="AL220" s="325"/>
    </row>
    <row r="221" spans="5:38">
      <c r="E221" s="324"/>
      <c r="N221" s="1017" t="s">
        <v>195</v>
      </c>
      <c r="O221" s="1017"/>
      <c r="P221" s="1017"/>
      <c r="Q221" s="1017"/>
      <c r="R221" s="1017"/>
      <c r="S221" s="1017"/>
      <c r="T221" s="1017"/>
      <c r="U221" s="1017"/>
      <c r="V221" s="1017"/>
      <c r="W221" s="1017"/>
      <c r="X221" s="1017"/>
      <c r="Y221" s="1017"/>
      <c r="Z221" s="1017"/>
      <c r="AA221" s="1017"/>
      <c r="AB221" s="1017"/>
      <c r="AC221" s="1017"/>
      <c r="AD221" s="1017"/>
      <c r="AE221" s="1017"/>
      <c r="AF221" s="1017"/>
      <c r="AG221" s="1017"/>
      <c r="AH221" s="1017"/>
      <c r="AI221" s="1017"/>
      <c r="AJ221" s="1017"/>
      <c r="AK221" s="1017"/>
      <c r="AL221" s="325"/>
    </row>
    <row r="222" spans="5:38">
      <c r="E222" s="324"/>
      <c r="AL222" s="325"/>
    </row>
    <row r="223" spans="5:38">
      <c r="E223" s="324"/>
      <c r="F223" t="s">
        <v>165</v>
      </c>
      <c r="G223" s="1016" t="s">
        <v>176</v>
      </c>
      <c r="H223" s="1016"/>
      <c r="I223" s="1016"/>
      <c r="J223" s="1016"/>
      <c r="K223" s="1016"/>
      <c r="L223" s="1016"/>
      <c r="M223" s="1016"/>
      <c r="N223" s="1017" t="s">
        <v>177</v>
      </c>
      <c r="O223" s="1017"/>
      <c r="P223" s="1017"/>
      <c r="Q223" s="1017"/>
      <c r="R223" s="1017"/>
      <c r="S223" s="1017"/>
      <c r="T223" s="1017"/>
      <c r="U223" s="1017"/>
      <c r="V223" s="1017"/>
      <c r="W223" s="1017"/>
      <c r="X223" s="1017"/>
      <c r="Y223" s="1017"/>
      <c r="Z223" s="1017"/>
      <c r="AA223" s="1017"/>
      <c r="AB223" s="1017"/>
      <c r="AC223" s="1017"/>
      <c r="AD223" s="1017"/>
      <c r="AE223" s="1017"/>
      <c r="AF223" s="1017"/>
      <c r="AG223" s="1017"/>
      <c r="AH223" s="1017"/>
      <c r="AI223" s="1017"/>
      <c r="AJ223" s="1017"/>
      <c r="AK223" s="1017"/>
      <c r="AL223" s="325"/>
    </row>
    <row r="224" spans="5:38">
      <c r="E224" s="324"/>
      <c r="N224" s="1017" t="s">
        <v>194</v>
      </c>
      <c r="O224" s="1017"/>
      <c r="P224" s="1017"/>
      <c r="Q224" s="1017"/>
      <c r="R224" s="1017"/>
      <c r="S224" s="1017"/>
      <c r="T224" s="1017"/>
      <c r="U224" s="1017"/>
      <c r="V224" s="1017"/>
      <c r="W224" s="1017"/>
      <c r="X224" s="1017"/>
      <c r="Y224" s="1017"/>
      <c r="Z224" s="1017"/>
      <c r="AA224" s="1017"/>
      <c r="AB224" s="1017"/>
      <c r="AC224" s="1017"/>
      <c r="AD224" s="1017"/>
      <c r="AE224" s="1017"/>
      <c r="AF224" s="1017"/>
      <c r="AG224" s="1017"/>
      <c r="AH224" s="1017"/>
      <c r="AI224" s="1017"/>
      <c r="AJ224" s="1017"/>
      <c r="AK224" s="1017"/>
      <c r="AL224" s="325"/>
    </row>
    <row r="225" spans="5:38">
      <c r="E225" s="324"/>
      <c r="AL225" s="325"/>
    </row>
    <row r="226" spans="5:38">
      <c r="E226" s="324"/>
      <c r="F226" t="s">
        <v>165</v>
      </c>
      <c r="G226" s="1016" t="s">
        <v>178</v>
      </c>
      <c r="H226" s="1016"/>
      <c r="I226" s="1016"/>
      <c r="J226" s="1016"/>
      <c r="K226" s="1016"/>
      <c r="L226" s="1016"/>
      <c r="M226" s="1016"/>
      <c r="N226" s="1017" t="s">
        <v>179</v>
      </c>
      <c r="O226" s="1017"/>
      <c r="P226" s="1017"/>
      <c r="Q226" s="1017"/>
      <c r="R226" s="1017"/>
      <c r="S226" s="1017"/>
      <c r="T226" s="1017"/>
      <c r="U226" s="1017"/>
      <c r="V226" s="1017"/>
      <c r="W226" s="1017"/>
      <c r="X226" s="1017"/>
      <c r="Y226" s="1017"/>
      <c r="Z226" s="1017"/>
      <c r="AA226" s="1017"/>
      <c r="AB226" s="1017"/>
      <c r="AC226" s="1017"/>
      <c r="AD226" s="1017"/>
      <c r="AE226" s="1017"/>
      <c r="AF226" s="1017"/>
      <c r="AG226" s="1017"/>
      <c r="AH226" s="1017"/>
      <c r="AI226" s="1017"/>
      <c r="AJ226" s="1017"/>
      <c r="AK226" s="1017"/>
      <c r="AL226" s="325"/>
    </row>
    <row r="227" spans="5:38">
      <c r="E227" s="324"/>
      <c r="N227" s="1017" t="s">
        <v>180</v>
      </c>
      <c r="O227" s="1017"/>
      <c r="P227" s="1017"/>
      <c r="Q227" s="1017"/>
      <c r="R227" s="1017"/>
      <c r="S227" s="1017"/>
      <c r="T227" s="1017"/>
      <c r="U227" s="1017"/>
      <c r="V227" s="1017"/>
      <c r="W227" s="1017"/>
      <c r="X227" s="1017"/>
      <c r="Y227" s="1017"/>
      <c r="Z227" s="1017"/>
      <c r="AA227" s="1017"/>
      <c r="AB227" s="1017"/>
      <c r="AC227" s="1017"/>
      <c r="AD227" s="1017"/>
      <c r="AE227" s="1017"/>
      <c r="AF227" s="1017"/>
      <c r="AG227" s="1017"/>
      <c r="AH227" s="1017"/>
      <c r="AI227" s="1017"/>
      <c r="AJ227" s="1017"/>
      <c r="AK227" s="1017"/>
      <c r="AL227" s="325"/>
    </row>
    <row r="228" spans="5:38">
      <c r="E228" s="324"/>
      <c r="AL228" s="325"/>
    </row>
    <row r="229" spans="5:38">
      <c r="E229" s="324"/>
      <c r="F229" t="s">
        <v>165</v>
      </c>
      <c r="G229" s="1016" t="s">
        <v>181</v>
      </c>
      <c r="H229" s="1016"/>
      <c r="I229" s="1016"/>
      <c r="J229" s="1016"/>
      <c r="K229" s="1016"/>
      <c r="L229" s="1016"/>
      <c r="M229" s="1016"/>
      <c r="N229" s="1017" t="s">
        <v>182</v>
      </c>
      <c r="O229" s="1017"/>
      <c r="P229" s="1017"/>
      <c r="Q229" s="1017"/>
      <c r="R229" s="1017"/>
      <c r="S229" s="1017"/>
      <c r="T229" s="1017"/>
      <c r="U229" s="1017"/>
      <c r="V229" s="1017"/>
      <c r="W229" s="1017"/>
      <c r="X229" s="1017"/>
      <c r="Y229" s="1017"/>
      <c r="Z229" s="1017"/>
      <c r="AA229" s="1017"/>
      <c r="AB229" s="1017"/>
      <c r="AC229" s="1017"/>
      <c r="AD229" s="1017"/>
      <c r="AE229" s="1017"/>
      <c r="AF229" s="1017"/>
      <c r="AG229" s="1017"/>
      <c r="AH229" s="1017"/>
      <c r="AI229" s="1017"/>
      <c r="AJ229" s="1017"/>
      <c r="AK229" s="1017"/>
      <c r="AL229" s="325"/>
    </row>
    <row r="230" spans="5:38">
      <c r="E230" s="324"/>
      <c r="N230" s="1017" t="s">
        <v>183</v>
      </c>
      <c r="O230" s="1017"/>
      <c r="P230" s="1017"/>
      <c r="Q230" s="1017"/>
      <c r="R230" s="1017"/>
      <c r="S230" s="1017"/>
      <c r="T230" s="1017"/>
      <c r="U230" s="1017"/>
      <c r="V230" s="1017"/>
      <c r="W230" s="1017"/>
      <c r="X230" s="1017"/>
      <c r="Y230" s="1017"/>
      <c r="Z230" s="1017"/>
      <c r="AA230" s="1017"/>
      <c r="AB230" s="1017"/>
      <c r="AC230" s="1017"/>
      <c r="AD230" s="1017"/>
      <c r="AE230" s="1017"/>
      <c r="AF230" s="1017"/>
      <c r="AG230" s="1017"/>
      <c r="AH230" s="1017"/>
      <c r="AI230" s="1017"/>
      <c r="AJ230" s="1017"/>
      <c r="AK230" s="1017"/>
      <c r="AL230" s="325"/>
    </row>
    <row r="231" spans="5:38">
      <c r="E231" s="324"/>
      <c r="AL231" s="325"/>
    </row>
    <row r="232" spans="5:38">
      <c r="E232" s="324"/>
      <c r="F232" t="s">
        <v>165</v>
      </c>
      <c r="G232" s="1016" t="s">
        <v>184</v>
      </c>
      <c r="H232" s="1016"/>
      <c r="I232" s="1016"/>
      <c r="J232" s="1016"/>
      <c r="K232" s="1016"/>
      <c r="L232" s="1016"/>
      <c r="M232" s="1016"/>
      <c r="N232" s="1017" t="s">
        <v>185</v>
      </c>
      <c r="O232" s="1017"/>
      <c r="P232" s="1017"/>
      <c r="Q232" s="1017"/>
      <c r="R232" s="1017"/>
      <c r="S232" s="1017"/>
      <c r="T232" s="1017"/>
      <c r="U232" s="1017"/>
      <c r="V232" s="1017"/>
      <c r="W232" s="1017"/>
      <c r="X232" s="1017"/>
      <c r="Y232" s="1017"/>
      <c r="Z232" s="1017"/>
      <c r="AA232" s="1017"/>
      <c r="AB232" s="1017"/>
      <c r="AC232" s="1017"/>
      <c r="AD232" s="1017"/>
      <c r="AE232" s="1017"/>
      <c r="AF232" s="1017"/>
      <c r="AG232" s="1017"/>
      <c r="AH232" s="1017"/>
      <c r="AI232" s="1017"/>
      <c r="AJ232" s="1017"/>
      <c r="AK232" s="1017"/>
      <c r="AL232" s="325"/>
    </row>
    <row r="233" spans="5:38">
      <c r="E233" s="324"/>
      <c r="N233" s="1017" t="s">
        <v>186</v>
      </c>
      <c r="O233" s="1017"/>
      <c r="P233" s="1017"/>
      <c r="Q233" s="1017"/>
      <c r="R233" s="1017"/>
      <c r="S233" s="1017"/>
      <c r="T233" s="1017"/>
      <c r="U233" s="1017"/>
      <c r="V233" s="1017"/>
      <c r="W233" s="1017"/>
      <c r="X233" s="1017"/>
      <c r="Y233" s="1017"/>
      <c r="Z233" s="1017"/>
      <c r="AA233" s="1017"/>
      <c r="AB233" s="1017"/>
      <c r="AC233" s="1017"/>
      <c r="AD233" s="1017"/>
      <c r="AE233" s="1017"/>
      <c r="AF233" s="1017"/>
      <c r="AG233" s="1017"/>
      <c r="AH233" s="1017"/>
      <c r="AI233" s="1017"/>
      <c r="AJ233" s="1017"/>
      <c r="AK233" s="1017"/>
      <c r="AL233" s="325"/>
    </row>
    <row r="234" spans="5:38">
      <c r="E234" s="324"/>
      <c r="N234" s="337"/>
      <c r="O234" s="337"/>
      <c r="P234" s="337"/>
      <c r="Q234" s="337"/>
      <c r="R234" s="337"/>
      <c r="S234" s="337"/>
      <c r="T234" s="337"/>
      <c r="U234" s="337"/>
      <c r="V234" s="337"/>
      <c r="W234" s="337"/>
      <c r="X234" s="337"/>
      <c r="Y234" s="337"/>
      <c r="Z234" s="337"/>
      <c r="AA234" s="337"/>
      <c r="AB234" s="337"/>
      <c r="AC234" s="337"/>
      <c r="AD234" s="337"/>
      <c r="AE234" s="337"/>
      <c r="AF234" s="337"/>
      <c r="AG234" s="337"/>
      <c r="AH234" s="337"/>
      <c r="AI234" s="337"/>
      <c r="AJ234" s="337"/>
      <c r="AK234" s="337"/>
      <c r="AL234" s="325"/>
    </row>
    <row r="235" spans="5:38" ht="18.600000000000001" thickBot="1">
      <c r="E235" s="328"/>
      <c r="F235" s="329"/>
      <c r="G235" s="329"/>
      <c r="H235" s="329"/>
      <c r="I235" s="329"/>
      <c r="J235" s="329"/>
      <c r="K235" s="329"/>
      <c r="L235" s="329"/>
      <c r="M235" s="329"/>
      <c r="N235" s="338"/>
      <c r="O235" s="338"/>
      <c r="P235" s="338"/>
      <c r="Q235" s="338"/>
      <c r="R235" s="338"/>
      <c r="S235" s="338"/>
      <c r="T235" s="338"/>
      <c r="U235" s="338"/>
      <c r="V235" s="338"/>
      <c r="W235" s="338"/>
      <c r="X235" s="338"/>
      <c r="Y235" s="338"/>
      <c r="Z235" s="338"/>
      <c r="AA235" s="338"/>
      <c r="AB235" s="338"/>
      <c r="AC235" s="338"/>
      <c r="AD235" s="338"/>
      <c r="AE235" s="338"/>
      <c r="AF235" s="338"/>
      <c r="AG235" s="338"/>
      <c r="AH235" s="338"/>
      <c r="AI235" s="338"/>
      <c r="AJ235" s="338"/>
      <c r="AK235" s="338"/>
      <c r="AL235" s="330"/>
    </row>
    <row r="236" spans="5:38">
      <c r="N236" s="337"/>
      <c r="O236" s="337"/>
      <c r="P236" s="337"/>
      <c r="Q236" s="337"/>
      <c r="R236" s="337"/>
      <c r="S236" s="337"/>
      <c r="T236" s="337"/>
      <c r="U236" s="337"/>
      <c r="V236" s="337"/>
      <c r="W236" s="337"/>
      <c r="X236" s="337"/>
      <c r="Y236" s="337"/>
      <c r="Z236" s="337"/>
      <c r="AA236" s="337"/>
      <c r="AB236" s="337"/>
      <c r="AC236" s="337"/>
      <c r="AD236" s="337"/>
      <c r="AE236" s="337"/>
      <c r="AF236" s="337"/>
      <c r="AG236" s="337"/>
      <c r="AH236" s="337"/>
      <c r="AI236" s="337"/>
      <c r="AJ236" s="337"/>
      <c r="AK236" s="337"/>
    </row>
    <row r="237" spans="5:38">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row>
    <row r="238" spans="5:38">
      <c r="N238" s="337"/>
      <c r="O238" s="337"/>
      <c r="P238" s="337"/>
      <c r="Q238" s="337"/>
      <c r="R238" s="337"/>
      <c r="S238" s="337"/>
      <c r="T238" s="337"/>
      <c r="U238" s="337"/>
      <c r="V238" s="337"/>
      <c r="W238" s="337"/>
      <c r="X238" s="337"/>
      <c r="Y238" s="337"/>
      <c r="Z238" s="337"/>
      <c r="AA238" s="337"/>
      <c r="AB238" s="337"/>
      <c r="AC238" s="337"/>
      <c r="AD238" s="337"/>
      <c r="AE238" s="337"/>
      <c r="AF238" s="337"/>
      <c r="AG238" s="337"/>
      <c r="AH238" s="337"/>
      <c r="AI238" s="337"/>
      <c r="AJ238" s="337"/>
      <c r="AK238" s="337"/>
    </row>
    <row r="239" spans="5:38" ht="18.600000000000001" thickBot="1">
      <c r="N239" s="337"/>
      <c r="O239" s="337"/>
      <c r="P239" s="337"/>
      <c r="Q239" s="337"/>
      <c r="R239" s="337"/>
      <c r="S239" s="337"/>
      <c r="T239" s="337"/>
      <c r="U239" s="337"/>
      <c r="V239" s="337"/>
      <c r="W239" s="337"/>
      <c r="X239" s="337"/>
      <c r="Y239" s="337"/>
      <c r="Z239" s="337"/>
      <c r="AA239" s="337"/>
      <c r="AB239" s="337"/>
      <c r="AC239" s="337"/>
      <c r="AD239" s="337"/>
      <c r="AE239" s="337"/>
      <c r="AF239" s="337"/>
      <c r="AG239" s="337"/>
      <c r="AH239" s="337"/>
      <c r="AI239" s="337"/>
      <c r="AJ239" s="337"/>
      <c r="AK239" s="337"/>
    </row>
    <row r="240" spans="5:38">
      <c r="E240" s="321"/>
      <c r="F240" s="322"/>
      <c r="G240" s="322"/>
      <c r="H240" s="322"/>
      <c r="I240" s="322"/>
      <c r="J240" s="322"/>
      <c r="K240" s="322"/>
      <c r="L240" s="322"/>
      <c r="M240" s="322"/>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23"/>
    </row>
    <row r="241" spans="5:38">
      <c r="E241" s="324"/>
      <c r="AL241" s="325"/>
    </row>
    <row r="242" spans="5:38">
      <c r="E242" s="324"/>
      <c r="F242" t="s">
        <v>165</v>
      </c>
      <c r="G242" s="1016" t="s">
        <v>187</v>
      </c>
      <c r="H242" s="1016"/>
      <c r="I242" s="1016"/>
      <c r="J242" s="1016"/>
      <c r="K242" s="1016"/>
      <c r="L242" s="1016"/>
      <c r="M242" s="1016"/>
      <c r="N242" s="1018" t="s">
        <v>188</v>
      </c>
      <c r="O242" s="1018"/>
      <c r="P242" s="1018"/>
      <c r="Q242" s="1018"/>
      <c r="R242" s="1018"/>
      <c r="S242" s="1018"/>
      <c r="T242" s="1018"/>
      <c r="U242" s="1018"/>
      <c r="V242" s="1018"/>
      <c r="W242" s="1018"/>
      <c r="X242" s="1018"/>
      <c r="Y242" s="1018"/>
      <c r="Z242" s="1018"/>
      <c r="AA242" s="1018"/>
      <c r="AB242" s="1018"/>
      <c r="AC242" s="1018"/>
      <c r="AD242" s="1018"/>
      <c r="AE242" s="1018"/>
      <c r="AF242" s="1018"/>
      <c r="AG242" s="1018"/>
      <c r="AH242" s="1018"/>
      <c r="AI242" s="1018"/>
      <c r="AJ242" s="1018"/>
      <c r="AK242" s="1018"/>
      <c r="AL242" s="325"/>
    </row>
    <row r="243" spans="5:38">
      <c r="E243" s="324"/>
      <c r="G243" s="340"/>
      <c r="H243" s="340"/>
      <c r="I243" s="340"/>
      <c r="J243" s="340"/>
      <c r="K243" s="340"/>
      <c r="L243" s="340"/>
      <c r="M243" s="340"/>
      <c r="N243" s="1018"/>
      <c r="O243" s="1018"/>
      <c r="P243" s="1018"/>
      <c r="Q243" s="1018"/>
      <c r="R243" s="1018"/>
      <c r="S243" s="1018"/>
      <c r="T243" s="1018"/>
      <c r="U243" s="1018"/>
      <c r="V243" s="1018"/>
      <c r="W243" s="1018"/>
      <c r="X243" s="1018"/>
      <c r="Y243" s="1018"/>
      <c r="Z243" s="1018"/>
      <c r="AA243" s="1018"/>
      <c r="AB243" s="1018"/>
      <c r="AC243" s="1018"/>
      <c r="AD243" s="1018"/>
      <c r="AE243" s="1018"/>
      <c r="AF243" s="1018"/>
      <c r="AG243" s="1018"/>
      <c r="AH243" s="1018"/>
      <c r="AI243" s="1018"/>
      <c r="AJ243" s="1018"/>
      <c r="AK243" s="1018"/>
      <c r="AL243" s="325"/>
    </row>
    <row r="244" spans="5:38">
      <c r="E244" s="324"/>
      <c r="N244" s="1017" t="s">
        <v>189</v>
      </c>
      <c r="O244" s="1017"/>
      <c r="P244" s="1017"/>
      <c r="Q244" s="1017"/>
      <c r="R244" s="1017"/>
      <c r="S244" s="1017"/>
      <c r="T244" s="1017"/>
      <c r="U244" s="1017"/>
      <c r="V244" s="1017"/>
      <c r="W244" s="1017"/>
      <c r="X244" s="1017"/>
      <c r="Y244" s="1017"/>
      <c r="Z244" s="1017"/>
      <c r="AA244" s="1017"/>
      <c r="AB244" s="1017"/>
      <c r="AC244" s="1017"/>
      <c r="AD244" s="1017"/>
      <c r="AE244" s="1017"/>
      <c r="AF244" s="1017"/>
      <c r="AG244" s="1017"/>
      <c r="AH244" s="1017"/>
      <c r="AI244" s="1017"/>
      <c r="AJ244" s="1017"/>
      <c r="AK244" s="1017"/>
      <c r="AL244" s="325"/>
    </row>
    <row r="245" spans="5:38">
      <c r="E245" s="324"/>
      <c r="AL245" s="325"/>
    </row>
    <row r="246" spans="5:38">
      <c r="E246" s="324"/>
      <c r="F246" t="s">
        <v>165</v>
      </c>
      <c r="G246" s="1016" t="s">
        <v>190</v>
      </c>
      <c r="H246" s="1016"/>
      <c r="I246" s="1016"/>
      <c r="J246" s="1016"/>
      <c r="K246" s="1016"/>
      <c r="L246" s="1016"/>
      <c r="M246" s="1016"/>
      <c r="N246" s="1017" t="s">
        <v>191</v>
      </c>
      <c r="O246" s="1017"/>
      <c r="P246" s="1017"/>
      <c r="Q246" s="1017"/>
      <c r="R246" s="1017"/>
      <c r="S246" s="1017"/>
      <c r="T246" s="1017"/>
      <c r="U246" s="1017"/>
      <c r="V246" s="1017"/>
      <c r="W246" s="1017"/>
      <c r="X246" s="1017"/>
      <c r="Y246" s="1017"/>
      <c r="Z246" s="1017"/>
      <c r="AA246" s="1017"/>
      <c r="AB246" s="1017"/>
      <c r="AC246" s="1017"/>
      <c r="AD246" s="1017"/>
      <c r="AE246" s="1017"/>
      <c r="AF246" s="1017"/>
      <c r="AG246" s="1017"/>
      <c r="AH246" s="1017"/>
      <c r="AI246" s="1017"/>
      <c r="AJ246" s="1017"/>
      <c r="AK246" s="1017"/>
      <c r="AL246" s="325"/>
    </row>
    <row r="247" spans="5:38">
      <c r="E247" s="324"/>
      <c r="N247" s="1017" t="s">
        <v>192</v>
      </c>
      <c r="O247" s="1017"/>
      <c r="P247" s="1017"/>
      <c r="Q247" s="1017"/>
      <c r="R247" s="1017"/>
      <c r="S247" s="1017"/>
      <c r="T247" s="1017"/>
      <c r="U247" s="1017"/>
      <c r="V247" s="1017"/>
      <c r="W247" s="1017"/>
      <c r="X247" s="1017"/>
      <c r="Y247" s="1017"/>
      <c r="Z247" s="1017"/>
      <c r="AA247" s="1017"/>
      <c r="AB247" s="1017"/>
      <c r="AC247" s="1017"/>
      <c r="AD247" s="1017"/>
      <c r="AE247" s="1017"/>
      <c r="AF247" s="1017"/>
      <c r="AG247" s="1017"/>
      <c r="AH247" s="1017"/>
      <c r="AI247" s="1017"/>
      <c r="AJ247" s="1017"/>
      <c r="AK247" s="1017"/>
      <c r="AL247" s="325"/>
    </row>
    <row r="248" spans="5:38">
      <c r="E248" s="324"/>
      <c r="N248" s="1016" t="s">
        <v>193</v>
      </c>
      <c r="O248" s="1016"/>
      <c r="P248" s="1016"/>
      <c r="Q248" s="1016"/>
      <c r="R248" s="1016"/>
      <c r="S248" s="1016"/>
      <c r="T248" s="1016"/>
      <c r="U248" s="1016"/>
      <c r="V248" s="1016"/>
      <c r="W248" s="1016"/>
      <c r="X248" s="1016"/>
      <c r="Y248" s="1016"/>
      <c r="Z248" s="1016"/>
      <c r="AA248" s="1016"/>
      <c r="AB248" s="1016"/>
      <c r="AC248" s="1016"/>
      <c r="AD248" s="1016"/>
      <c r="AE248" s="1016"/>
      <c r="AF248" s="1016"/>
      <c r="AG248" s="1016"/>
      <c r="AH248" s="1016"/>
      <c r="AI248" s="1016"/>
      <c r="AJ248" s="1016"/>
      <c r="AK248" s="1016"/>
      <c r="AL248" s="325"/>
    </row>
    <row r="249" spans="5:38" ht="18" customHeight="1">
      <c r="E249" s="324"/>
      <c r="F249" t="s">
        <v>165</v>
      </c>
      <c r="G249" s="1016" t="s">
        <v>202</v>
      </c>
      <c r="H249" s="1016"/>
      <c r="I249" s="1016"/>
      <c r="J249" s="1016"/>
      <c r="K249" s="1016"/>
      <c r="L249" s="1016"/>
      <c r="M249" s="1016"/>
      <c r="N249" s="1018" t="s">
        <v>203</v>
      </c>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18"/>
      <c r="AK249" s="1018"/>
      <c r="AL249" s="325"/>
    </row>
    <row r="250" spans="5:38">
      <c r="E250" s="324"/>
      <c r="G250" s="340"/>
      <c r="H250" s="340"/>
      <c r="I250" s="340"/>
      <c r="J250" s="340"/>
      <c r="K250" s="340"/>
      <c r="L250" s="340"/>
      <c r="M250" s="340"/>
      <c r="N250" s="1018"/>
      <c r="O250" s="1018"/>
      <c r="P250" s="1018"/>
      <c r="Q250" s="1018"/>
      <c r="R250" s="1018"/>
      <c r="S250" s="1018"/>
      <c r="T250" s="1018"/>
      <c r="U250" s="1018"/>
      <c r="V250" s="1018"/>
      <c r="W250" s="1018"/>
      <c r="X250" s="1018"/>
      <c r="Y250" s="1018"/>
      <c r="Z250" s="1018"/>
      <c r="AA250" s="1018"/>
      <c r="AB250" s="1018"/>
      <c r="AC250" s="1018"/>
      <c r="AD250" s="1018"/>
      <c r="AE250" s="1018"/>
      <c r="AF250" s="1018"/>
      <c r="AG250" s="1018"/>
      <c r="AH250" s="1018"/>
      <c r="AI250" s="1018"/>
      <c r="AJ250" s="1018"/>
      <c r="AK250" s="1018"/>
      <c r="AL250" s="325"/>
    </row>
    <row r="251" spans="5:38">
      <c r="E251" s="324"/>
      <c r="N251" s="1017" t="s">
        <v>204</v>
      </c>
      <c r="O251" s="1017"/>
      <c r="P251" s="1017"/>
      <c r="Q251" s="1017"/>
      <c r="R251" s="1017"/>
      <c r="S251" s="1017"/>
      <c r="T251" s="1017"/>
      <c r="U251" s="1017"/>
      <c r="V251" s="1017"/>
      <c r="W251" s="1017"/>
      <c r="X251" s="1017"/>
      <c r="Y251" s="1017"/>
      <c r="Z251" s="1017"/>
      <c r="AA251" s="1017"/>
      <c r="AB251" s="1017"/>
      <c r="AC251" s="1017"/>
      <c r="AD251" s="1017"/>
      <c r="AE251" s="1017"/>
      <c r="AF251" s="1017"/>
      <c r="AG251" s="1017"/>
      <c r="AH251" s="1017"/>
      <c r="AI251" s="1017"/>
      <c r="AJ251" s="1017"/>
      <c r="AK251" s="1017"/>
      <c r="AL251" s="325"/>
    </row>
    <row r="252" spans="5:38">
      <c r="E252" s="324"/>
      <c r="AL252" s="325"/>
    </row>
    <row r="253" spans="5:38">
      <c r="E253" s="324"/>
      <c r="F253" t="s">
        <v>165</v>
      </c>
      <c r="G253" s="1016" t="s">
        <v>205</v>
      </c>
      <c r="H253" s="1016"/>
      <c r="I253" s="1016"/>
      <c r="J253" s="1016"/>
      <c r="K253" s="1016"/>
      <c r="L253" s="1016"/>
      <c r="M253" s="1016"/>
      <c r="N253" s="1017" t="s">
        <v>206</v>
      </c>
      <c r="O253" s="1017"/>
      <c r="P253" s="1017"/>
      <c r="Q253" s="1017"/>
      <c r="R253" s="1017"/>
      <c r="S253" s="1017"/>
      <c r="T253" s="1017"/>
      <c r="U253" s="1017"/>
      <c r="V253" s="1017"/>
      <c r="W253" s="1017"/>
      <c r="X253" s="1017"/>
      <c r="Y253" s="1017"/>
      <c r="Z253" s="1017"/>
      <c r="AA253" s="1017"/>
      <c r="AB253" s="1017"/>
      <c r="AC253" s="1017"/>
      <c r="AD253" s="1017"/>
      <c r="AE253" s="1017"/>
      <c r="AF253" s="1017"/>
      <c r="AG253" s="1017"/>
      <c r="AH253" s="1017"/>
      <c r="AI253" s="1017"/>
      <c r="AJ253" s="1017"/>
      <c r="AK253" s="1017"/>
      <c r="AL253" s="325"/>
    </row>
    <row r="254" spans="5:38">
      <c r="E254" s="324"/>
      <c r="N254" s="1017" t="s">
        <v>207</v>
      </c>
      <c r="O254" s="1017"/>
      <c r="P254" s="1017"/>
      <c r="Q254" s="1017"/>
      <c r="R254" s="1017"/>
      <c r="S254" s="1017"/>
      <c r="T254" s="1017"/>
      <c r="U254" s="1017"/>
      <c r="V254" s="1017"/>
      <c r="W254" s="1017"/>
      <c r="X254" s="1017"/>
      <c r="Y254" s="1017"/>
      <c r="Z254" s="1017"/>
      <c r="AA254" s="1017"/>
      <c r="AB254" s="1017"/>
      <c r="AC254" s="1017"/>
      <c r="AD254" s="1017"/>
      <c r="AE254" s="1017"/>
      <c r="AF254" s="1017"/>
      <c r="AG254" s="1017"/>
      <c r="AH254" s="1017"/>
      <c r="AI254" s="1017"/>
      <c r="AJ254" s="1017"/>
      <c r="AK254" s="1017"/>
      <c r="AL254" s="325"/>
    </row>
    <row r="255" spans="5:38">
      <c r="E255" s="324"/>
      <c r="AL255" s="325"/>
    </row>
    <row r="256" spans="5:38">
      <c r="E256" s="324"/>
      <c r="F256" t="s">
        <v>165</v>
      </c>
      <c r="G256" s="1016" t="s">
        <v>208</v>
      </c>
      <c r="H256" s="1016"/>
      <c r="I256" s="1016"/>
      <c r="J256" s="1016"/>
      <c r="K256" s="1016"/>
      <c r="L256" s="1016"/>
      <c r="M256" s="1016"/>
      <c r="N256" s="1017" t="s">
        <v>209</v>
      </c>
      <c r="O256" s="1017"/>
      <c r="P256" s="1017"/>
      <c r="Q256" s="1017"/>
      <c r="R256" s="1017"/>
      <c r="S256" s="1017"/>
      <c r="T256" s="1017"/>
      <c r="U256" s="1017"/>
      <c r="V256" s="1017"/>
      <c r="W256" s="1017"/>
      <c r="X256" s="1017"/>
      <c r="Y256" s="1017"/>
      <c r="Z256" s="1017"/>
      <c r="AA256" s="1017"/>
      <c r="AB256" s="1017"/>
      <c r="AC256" s="1017"/>
      <c r="AD256" s="1017"/>
      <c r="AE256" s="1017"/>
      <c r="AF256" s="1017"/>
      <c r="AG256" s="1017"/>
      <c r="AH256" s="1017"/>
      <c r="AI256" s="1017"/>
      <c r="AJ256" s="1017"/>
      <c r="AK256" s="1017"/>
      <c r="AL256" s="325"/>
    </row>
    <row r="257" spans="5:38">
      <c r="E257" s="324"/>
      <c r="N257" s="1017" t="s">
        <v>210</v>
      </c>
      <c r="O257" s="1017"/>
      <c r="P257" s="1017"/>
      <c r="Q257" s="1017"/>
      <c r="R257" s="1017"/>
      <c r="S257" s="1017"/>
      <c r="T257" s="1017"/>
      <c r="U257" s="1017"/>
      <c r="V257" s="1017"/>
      <c r="W257" s="1017"/>
      <c r="X257" s="1017"/>
      <c r="Y257" s="1017"/>
      <c r="Z257" s="1017"/>
      <c r="AA257" s="1017"/>
      <c r="AB257" s="1017"/>
      <c r="AC257" s="1017"/>
      <c r="AD257" s="1017"/>
      <c r="AE257" s="1017"/>
      <c r="AF257" s="1017"/>
      <c r="AG257" s="1017"/>
      <c r="AH257" s="1017"/>
      <c r="AI257" s="1017"/>
      <c r="AJ257" s="1017"/>
      <c r="AK257" s="1017"/>
      <c r="AL257" s="325"/>
    </row>
    <row r="258" spans="5:38">
      <c r="E258" s="324"/>
      <c r="AL258" s="325"/>
    </row>
    <row r="259" spans="5:38">
      <c r="E259" s="324"/>
      <c r="F259" t="s">
        <v>165</v>
      </c>
      <c r="G259" s="1016" t="s">
        <v>211</v>
      </c>
      <c r="H259" s="1016"/>
      <c r="I259" s="1016"/>
      <c r="J259" s="1016"/>
      <c r="K259" s="1016"/>
      <c r="L259" s="1016"/>
      <c r="M259" s="1016"/>
      <c r="N259" s="1018" t="s">
        <v>212</v>
      </c>
      <c r="O259" s="1018"/>
      <c r="P259" s="1018"/>
      <c r="Q259" s="1018"/>
      <c r="R259" s="1018"/>
      <c r="S259" s="1018"/>
      <c r="T259" s="1018"/>
      <c r="U259" s="1018"/>
      <c r="V259" s="1018"/>
      <c r="W259" s="1018"/>
      <c r="X259" s="1018"/>
      <c r="Y259" s="1018"/>
      <c r="Z259" s="1018"/>
      <c r="AA259" s="1018"/>
      <c r="AB259" s="1018"/>
      <c r="AC259" s="1018"/>
      <c r="AD259" s="1018"/>
      <c r="AE259" s="1018"/>
      <c r="AF259" s="1018"/>
      <c r="AG259" s="1018"/>
      <c r="AH259" s="1018"/>
      <c r="AI259" s="1018"/>
      <c r="AJ259" s="1018"/>
      <c r="AK259" s="1018"/>
      <c r="AL259" s="325"/>
    </row>
    <row r="260" spans="5:38">
      <c r="E260" s="324"/>
      <c r="G260" s="340"/>
      <c r="H260" s="340"/>
      <c r="I260" s="340"/>
      <c r="J260" s="340"/>
      <c r="K260" s="340"/>
      <c r="L260" s="340"/>
      <c r="M260" s="340"/>
      <c r="N260" s="1018"/>
      <c r="O260" s="1018"/>
      <c r="P260" s="1018"/>
      <c r="Q260" s="1018"/>
      <c r="R260" s="1018"/>
      <c r="S260" s="1018"/>
      <c r="T260" s="1018"/>
      <c r="U260" s="1018"/>
      <c r="V260" s="1018"/>
      <c r="W260" s="1018"/>
      <c r="X260" s="1018"/>
      <c r="Y260" s="1018"/>
      <c r="Z260" s="1018"/>
      <c r="AA260" s="1018"/>
      <c r="AB260" s="1018"/>
      <c r="AC260" s="1018"/>
      <c r="AD260" s="1018"/>
      <c r="AE260" s="1018"/>
      <c r="AF260" s="1018"/>
      <c r="AG260" s="1018"/>
      <c r="AH260" s="1018"/>
      <c r="AI260" s="1018"/>
      <c r="AJ260" s="1018"/>
      <c r="AK260" s="1018"/>
      <c r="AL260" s="325"/>
    </row>
    <row r="261" spans="5:38">
      <c r="E261" s="324"/>
      <c r="G261" s="340"/>
      <c r="H261" s="340"/>
      <c r="I261" s="340"/>
      <c r="J261" s="340"/>
      <c r="K261" s="340"/>
      <c r="L261" s="340"/>
      <c r="M261" s="340"/>
      <c r="N261" s="1018"/>
      <c r="O261" s="1018"/>
      <c r="P261" s="1018"/>
      <c r="Q261" s="1018"/>
      <c r="R261" s="1018"/>
      <c r="S261" s="1018"/>
      <c r="T261" s="1018"/>
      <c r="U261" s="1018"/>
      <c r="V261" s="1018"/>
      <c r="W261" s="1018"/>
      <c r="X261" s="1018"/>
      <c r="Y261" s="1018"/>
      <c r="Z261" s="1018"/>
      <c r="AA261" s="1018"/>
      <c r="AB261" s="1018"/>
      <c r="AC261" s="1018"/>
      <c r="AD261" s="1018"/>
      <c r="AE261" s="1018"/>
      <c r="AF261" s="1018"/>
      <c r="AG261" s="1018"/>
      <c r="AH261" s="1018"/>
      <c r="AI261" s="1018"/>
      <c r="AJ261" s="1018"/>
      <c r="AK261" s="1018"/>
      <c r="AL261" s="325"/>
    </row>
    <row r="262" spans="5:38">
      <c r="E262" s="324"/>
      <c r="N262" s="1017" t="s">
        <v>213</v>
      </c>
      <c r="O262" s="1017"/>
      <c r="P262" s="1017"/>
      <c r="Q262" s="1017"/>
      <c r="R262" s="1017"/>
      <c r="S262" s="1017"/>
      <c r="T262" s="1017"/>
      <c r="U262" s="1017"/>
      <c r="V262" s="1017"/>
      <c r="W262" s="1017"/>
      <c r="X262" s="1017"/>
      <c r="Y262" s="1017"/>
      <c r="Z262" s="1017"/>
      <c r="AA262" s="1017"/>
      <c r="AB262" s="1017"/>
      <c r="AC262" s="1017"/>
      <c r="AD262" s="1017"/>
      <c r="AE262" s="1017"/>
      <c r="AF262" s="1017"/>
      <c r="AG262" s="1017"/>
      <c r="AH262" s="1017"/>
      <c r="AI262" s="1017"/>
      <c r="AJ262" s="1017"/>
      <c r="AK262" s="1017"/>
      <c r="AL262" s="325"/>
    </row>
    <row r="263" spans="5:38">
      <c r="E263" s="324"/>
      <c r="AL263" s="325"/>
    </row>
    <row r="264" spans="5:38">
      <c r="E264" s="324"/>
      <c r="F264" t="s">
        <v>165</v>
      </c>
      <c r="G264" s="1016" t="s">
        <v>214</v>
      </c>
      <c r="H264" s="1016"/>
      <c r="I264" s="1016"/>
      <c r="J264" s="1016"/>
      <c r="K264" s="1016"/>
      <c r="L264" s="1016"/>
      <c r="M264" s="1016"/>
      <c r="N264" s="1017" t="s">
        <v>215</v>
      </c>
      <c r="O264" s="1017"/>
      <c r="P264" s="1017"/>
      <c r="Q264" s="1017"/>
      <c r="R264" s="1017"/>
      <c r="S264" s="1017"/>
      <c r="T264" s="1017"/>
      <c r="U264" s="1017"/>
      <c r="V264" s="1017"/>
      <c r="W264" s="1017"/>
      <c r="X264" s="1017"/>
      <c r="Y264" s="1017"/>
      <c r="Z264" s="1017"/>
      <c r="AA264" s="1017"/>
      <c r="AB264" s="1017"/>
      <c r="AC264" s="1017"/>
      <c r="AD264" s="1017"/>
      <c r="AE264" s="1017"/>
      <c r="AF264" s="1017"/>
      <c r="AG264" s="1017"/>
      <c r="AH264" s="1017"/>
      <c r="AI264" s="1017"/>
      <c r="AJ264" s="1017"/>
      <c r="AK264" s="1017"/>
      <c r="AL264" s="325"/>
    </row>
    <row r="265" spans="5:38">
      <c r="E265" s="324"/>
      <c r="N265" s="1017" t="s">
        <v>216</v>
      </c>
      <c r="O265" s="1017"/>
      <c r="P265" s="1017"/>
      <c r="Q265" s="1017"/>
      <c r="R265" s="1017"/>
      <c r="S265" s="1017"/>
      <c r="T265" s="1017"/>
      <c r="U265" s="1017"/>
      <c r="V265" s="1017"/>
      <c r="W265" s="1017"/>
      <c r="X265" s="1017"/>
      <c r="Y265" s="1017"/>
      <c r="Z265" s="1017"/>
      <c r="AA265" s="1017"/>
      <c r="AB265" s="1017"/>
      <c r="AC265" s="1017"/>
      <c r="AD265" s="1017"/>
      <c r="AE265" s="1017"/>
      <c r="AF265" s="1017"/>
      <c r="AG265" s="1017"/>
      <c r="AH265" s="1017"/>
      <c r="AI265" s="1017"/>
      <c r="AJ265" s="1017"/>
      <c r="AK265" s="1017"/>
      <c r="AL265" s="325"/>
    </row>
    <row r="266" spans="5:38">
      <c r="E266" s="324"/>
      <c r="N266" s="1017" t="s">
        <v>217</v>
      </c>
      <c r="O266" s="1017"/>
      <c r="P266" s="1017"/>
      <c r="Q266" s="1017"/>
      <c r="R266" s="1017"/>
      <c r="S266" s="1017"/>
      <c r="T266" s="1017"/>
      <c r="U266" s="1017"/>
      <c r="V266" s="1017"/>
      <c r="W266" s="1017"/>
      <c r="X266" s="1017"/>
      <c r="Y266" s="1017"/>
      <c r="Z266" s="1017"/>
      <c r="AA266" s="1017"/>
      <c r="AB266" s="1017"/>
      <c r="AC266" s="1017"/>
      <c r="AD266" s="1017"/>
      <c r="AE266" s="1017"/>
      <c r="AF266" s="1017"/>
      <c r="AG266" s="1017"/>
      <c r="AH266" s="1017"/>
      <c r="AI266" s="1017"/>
      <c r="AJ266" s="1017"/>
      <c r="AK266" s="1017"/>
      <c r="AL266" s="325"/>
    </row>
    <row r="267" spans="5:38">
      <c r="E267" s="324"/>
      <c r="N267" s="337"/>
      <c r="O267" s="337"/>
      <c r="P267" s="337"/>
      <c r="Q267" s="337"/>
      <c r="R267" s="337"/>
      <c r="S267" s="337"/>
      <c r="T267" s="337"/>
      <c r="U267" s="337"/>
      <c r="V267" s="337"/>
      <c r="W267" s="337"/>
      <c r="X267" s="337"/>
      <c r="Y267" s="337"/>
      <c r="Z267" s="337"/>
      <c r="AA267" s="337"/>
      <c r="AB267" s="337"/>
      <c r="AC267" s="337"/>
      <c r="AD267" s="337"/>
      <c r="AE267" s="337"/>
      <c r="AF267" s="337"/>
      <c r="AG267" s="337"/>
      <c r="AH267" s="337"/>
      <c r="AI267" s="337"/>
      <c r="AJ267" s="337"/>
      <c r="AK267" s="337"/>
      <c r="AL267" s="325"/>
    </row>
    <row r="268" spans="5:38">
      <c r="E268" s="324"/>
      <c r="F268" t="s">
        <v>165</v>
      </c>
      <c r="G268" s="1016" t="s">
        <v>218</v>
      </c>
      <c r="H268" s="1016"/>
      <c r="I268" s="1016"/>
      <c r="J268" s="1016"/>
      <c r="K268" s="1016"/>
      <c r="L268" s="1016"/>
      <c r="M268" s="1016"/>
      <c r="N268" s="1017" t="s">
        <v>219</v>
      </c>
      <c r="O268" s="1017"/>
      <c r="P268" s="1017"/>
      <c r="Q268" s="1017"/>
      <c r="R268" s="1017"/>
      <c r="S268" s="1017"/>
      <c r="T268" s="1017"/>
      <c r="U268" s="1017"/>
      <c r="V268" s="1017"/>
      <c r="W268" s="1017"/>
      <c r="X268" s="1017"/>
      <c r="Y268" s="1017"/>
      <c r="Z268" s="1017"/>
      <c r="AA268" s="1017"/>
      <c r="AB268" s="1017"/>
      <c r="AC268" s="1017"/>
      <c r="AD268" s="1017"/>
      <c r="AE268" s="1017"/>
      <c r="AF268" s="1017"/>
      <c r="AG268" s="1017"/>
      <c r="AH268" s="1017"/>
      <c r="AI268" s="1017"/>
      <c r="AJ268" s="1017"/>
      <c r="AK268" s="1017"/>
      <c r="AL268" s="325"/>
    </row>
    <row r="269" spans="5:38">
      <c r="E269" s="324"/>
      <c r="N269" s="1017" t="s">
        <v>220</v>
      </c>
      <c r="O269" s="1017"/>
      <c r="P269" s="1017"/>
      <c r="Q269" s="1017"/>
      <c r="R269" s="1017"/>
      <c r="S269" s="1017"/>
      <c r="T269" s="1017"/>
      <c r="U269" s="1017"/>
      <c r="V269" s="1017"/>
      <c r="W269" s="1017"/>
      <c r="X269" s="1017"/>
      <c r="Y269" s="1017"/>
      <c r="Z269" s="1017"/>
      <c r="AA269" s="1017"/>
      <c r="AB269" s="1017"/>
      <c r="AC269" s="1017"/>
      <c r="AD269" s="1017"/>
      <c r="AE269" s="1017"/>
      <c r="AF269" s="1017"/>
      <c r="AG269" s="1017"/>
      <c r="AH269" s="1017"/>
      <c r="AI269" s="1017"/>
      <c r="AJ269" s="1017"/>
      <c r="AK269" s="1017"/>
      <c r="AL269" s="325"/>
    </row>
    <row r="270" spans="5:38">
      <c r="E270" s="324"/>
      <c r="N270" s="1017" t="s">
        <v>221</v>
      </c>
      <c r="O270" s="1017"/>
      <c r="P270" s="1017"/>
      <c r="Q270" s="1017"/>
      <c r="R270" s="1017"/>
      <c r="S270" s="1017"/>
      <c r="T270" s="1017"/>
      <c r="U270" s="1017"/>
      <c r="V270" s="1017"/>
      <c r="W270" s="1017"/>
      <c r="X270" s="1017"/>
      <c r="Y270" s="1017"/>
      <c r="Z270" s="1017"/>
      <c r="AA270" s="1017"/>
      <c r="AB270" s="1017"/>
      <c r="AC270" s="1017"/>
      <c r="AD270" s="1017"/>
      <c r="AE270" s="1017"/>
      <c r="AF270" s="1017"/>
      <c r="AG270" s="1017"/>
      <c r="AH270" s="1017"/>
      <c r="AI270" s="1017"/>
      <c r="AJ270" s="1017"/>
      <c r="AK270" s="1017"/>
      <c r="AL270" s="325"/>
    </row>
    <row r="271" spans="5:38">
      <c r="E271" s="324"/>
      <c r="AL271" s="325"/>
    </row>
    <row r="272" spans="5:38">
      <c r="E272" s="324"/>
      <c r="F272" t="s">
        <v>165</v>
      </c>
      <c r="G272" s="1016" t="s">
        <v>222</v>
      </c>
      <c r="H272" s="1016"/>
      <c r="I272" s="1016"/>
      <c r="J272" s="1016"/>
      <c r="K272" s="1016"/>
      <c r="L272" s="1016"/>
      <c r="M272" s="1016"/>
      <c r="N272" s="1017" t="s">
        <v>223</v>
      </c>
      <c r="O272" s="1017"/>
      <c r="P272" s="1017"/>
      <c r="Q272" s="1017"/>
      <c r="R272" s="1017"/>
      <c r="S272" s="1017"/>
      <c r="T272" s="1017"/>
      <c r="U272" s="1017"/>
      <c r="V272" s="1017"/>
      <c r="W272" s="1017"/>
      <c r="X272" s="1017"/>
      <c r="Y272" s="1017"/>
      <c r="Z272" s="1017"/>
      <c r="AA272" s="1017"/>
      <c r="AB272" s="1017"/>
      <c r="AC272" s="1017"/>
      <c r="AD272" s="1017"/>
      <c r="AE272" s="1017"/>
      <c r="AF272" s="1017"/>
      <c r="AG272" s="1017"/>
      <c r="AH272" s="1017"/>
      <c r="AI272" s="1017"/>
      <c r="AJ272" s="1017"/>
      <c r="AK272" s="1017"/>
      <c r="AL272" s="325"/>
    </row>
    <row r="273" spans="5:38">
      <c r="E273" s="324"/>
      <c r="N273" s="1017" t="s">
        <v>224</v>
      </c>
      <c r="O273" s="1017"/>
      <c r="P273" s="1017"/>
      <c r="Q273" s="1017"/>
      <c r="R273" s="1017"/>
      <c r="S273" s="1017"/>
      <c r="T273" s="1017"/>
      <c r="U273" s="1017"/>
      <c r="V273" s="1017"/>
      <c r="W273" s="1017"/>
      <c r="X273" s="1017"/>
      <c r="Y273" s="1017"/>
      <c r="Z273" s="1017"/>
      <c r="AA273" s="1017"/>
      <c r="AB273" s="1017"/>
      <c r="AC273" s="1017"/>
      <c r="AD273" s="1017"/>
      <c r="AE273" s="1017"/>
      <c r="AF273" s="1017"/>
      <c r="AG273" s="1017"/>
      <c r="AH273" s="1017"/>
      <c r="AI273" s="1017"/>
      <c r="AJ273" s="1017"/>
      <c r="AK273" s="1017"/>
      <c r="AL273" s="325"/>
    </row>
    <row r="274" spans="5:38">
      <c r="E274" s="324"/>
      <c r="AL274" s="325"/>
    </row>
    <row r="275" spans="5:38">
      <c r="E275" s="324"/>
      <c r="F275" t="s">
        <v>165</v>
      </c>
      <c r="G275" s="1016" t="s">
        <v>225</v>
      </c>
      <c r="H275" s="1016"/>
      <c r="I275" s="1016"/>
      <c r="J275" s="1016"/>
      <c r="K275" s="1016"/>
      <c r="L275" s="1016"/>
      <c r="M275" s="1016"/>
      <c r="N275" s="1017" t="s">
        <v>226</v>
      </c>
      <c r="O275" s="1017"/>
      <c r="P275" s="1017"/>
      <c r="Q275" s="1017"/>
      <c r="R275" s="1017"/>
      <c r="S275" s="1017"/>
      <c r="T275" s="1017"/>
      <c r="U275" s="1017"/>
      <c r="V275" s="1017"/>
      <c r="W275" s="1017"/>
      <c r="X275" s="1017"/>
      <c r="Y275" s="1017"/>
      <c r="Z275" s="1017"/>
      <c r="AA275" s="1017"/>
      <c r="AB275" s="1017"/>
      <c r="AC275" s="1017"/>
      <c r="AD275" s="1017"/>
      <c r="AE275" s="1017"/>
      <c r="AF275" s="1017"/>
      <c r="AG275" s="1017"/>
      <c r="AH275" s="1017"/>
      <c r="AI275" s="1017"/>
      <c r="AJ275" s="1017"/>
      <c r="AK275" s="1017"/>
      <c r="AL275" s="325"/>
    </row>
    <row r="276" spans="5:38">
      <c r="E276" s="324"/>
      <c r="G276" s="340"/>
      <c r="H276" s="340"/>
      <c r="I276" s="340"/>
      <c r="J276" s="340"/>
      <c r="K276" s="340"/>
      <c r="L276" s="340"/>
      <c r="M276" s="340"/>
      <c r="N276" s="1017" t="s">
        <v>227</v>
      </c>
      <c r="O276" s="1017"/>
      <c r="P276" s="1017"/>
      <c r="Q276" s="1017"/>
      <c r="R276" s="1017"/>
      <c r="S276" s="1017"/>
      <c r="T276" s="1017"/>
      <c r="U276" s="1017"/>
      <c r="V276" s="1017"/>
      <c r="W276" s="1017"/>
      <c r="X276" s="1017"/>
      <c r="Y276" s="1017"/>
      <c r="Z276" s="1017"/>
      <c r="AA276" s="1017"/>
      <c r="AB276" s="1017"/>
      <c r="AC276" s="1017"/>
      <c r="AD276" s="1017"/>
      <c r="AE276" s="1017"/>
      <c r="AF276" s="1017"/>
      <c r="AG276" s="1017"/>
      <c r="AH276" s="1017"/>
      <c r="AI276" s="1017"/>
      <c r="AJ276" s="1017"/>
      <c r="AK276" s="1017"/>
      <c r="AL276" s="325"/>
    </row>
    <row r="277" spans="5:38">
      <c r="E277" s="324"/>
      <c r="G277" s="340"/>
      <c r="H277" s="340"/>
      <c r="I277" s="340"/>
      <c r="J277" s="340"/>
      <c r="K277" s="340"/>
      <c r="L277" s="340"/>
      <c r="M277" s="340"/>
      <c r="N277" s="337"/>
      <c r="O277" s="337"/>
      <c r="P277" s="337"/>
      <c r="Q277" s="337"/>
      <c r="R277" s="337"/>
      <c r="S277" s="337"/>
      <c r="T277" s="337"/>
      <c r="U277" s="337"/>
      <c r="V277" s="337"/>
      <c r="W277" s="337"/>
      <c r="X277" s="337"/>
      <c r="Y277" s="337"/>
      <c r="Z277" s="337"/>
      <c r="AA277" s="337"/>
      <c r="AB277" s="337"/>
      <c r="AC277" s="337"/>
      <c r="AD277" s="337"/>
      <c r="AE277" s="337"/>
      <c r="AF277" s="337"/>
      <c r="AG277" s="337"/>
      <c r="AH277" s="337"/>
      <c r="AI277" s="337"/>
      <c r="AJ277" s="337"/>
      <c r="AK277" s="337"/>
      <c r="AL277" s="325"/>
    </row>
    <row r="278" spans="5:38">
      <c r="E278" s="324"/>
      <c r="F278" t="s">
        <v>165</v>
      </c>
      <c r="G278" s="1017" t="s">
        <v>228</v>
      </c>
      <c r="H278" s="1017"/>
      <c r="I278" s="1017"/>
      <c r="J278" s="1017"/>
      <c r="K278" s="1017"/>
      <c r="L278" s="1017"/>
      <c r="M278" s="1017"/>
      <c r="N278" s="1017" t="s">
        <v>229</v>
      </c>
      <c r="O278" s="1017"/>
      <c r="P278" s="1017"/>
      <c r="Q278" s="1017"/>
      <c r="R278" s="1017"/>
      <c r="S278" s="1017"/>
      <c r="T278" s="1017"/>
      <c r="U278" s="1017"/>
      <c r="V278" s="1017"/>
      <c r="W278" s="1017"/>
      <c r="X278" s="1017"/>
      <c r="Y278" s="1017"/>
      <c r="Z278" s="1017"/>
      <c r="AA278" s="1017"/>
      <c r="AB278" s="1017"/>
      <c r="AC278" s="1017"/>
      <c r="AD278" s="1017"/>
      <c r="AE278" s="1017"/>
      <c r="AF278" s="1017"/>
      <c r="AG278" s="1017"/>
      <c r="AH278" s="1017"/>
      <c r="AI278" s="1017"/>
      <c r="AJ278" s="1017"/>
      <c r="AK278" s="1017"/>
      <c r="AL278" s="325"/>
    </row>
    <row r="279" spans="5:38">
      <c r="E279" s="324"/>
      <c r="G279" s="340"/>
      <c r="H279" s="340"/>
      <c r="I279" s="340"/>
      <c r="J279" s="340"/>
      <c r="K279" s="340"/>
      <c r="L279" s="340"/>
      <c r="M279" s="340"/>
      <c r="N279" s="1017" t="s">
        <v>231</v>
      </c>
      <c r="O279" s="1017"/>
      <c r="P279" s="1017"/>
      <c r="Q279" s="1017"/>
      <c r="R279" s="1017"/>
      <c r="S279" s="1017"/>
      <c r="T279" s="1017"/>
      <c r="U279" s="1017"/>
      <c r="V279" s="1017"/>
      <c r="W279" s="1017"/>
      <c r="X279" s="1017"/>
      <c r="Y279" s="1017"/>
      <c r="Z279" s="1017"/>
      <c r="AA279" s="1017"/>
      <c r="AB279" s="1017"/>
      <c r="AC279" s="1017"/>
      <c r="AD279" s="1017"/>
      <c r="AE279" s="1017"/>
      <c r="AF279" s="1017"/>
      <c r="AG279" s="1017"/>
      <c r="AH279" s="1017"/>
      <c r="AI279" s="1017"/>
      <c r="AJ279" s="1017"/>
      <c r="AK279" s="1017"/>
      <c r="AL279" s="325"/>
    </row>
    <row r="280" spans="5:38">
      <c r="E280" s="324"/>
      <c r="G280" s="340"/>
      <c r="H280" s="340"/>
      <c r="I280" s="340"/>
      <c r="J280" s="340"/>
      <c r="K280" s="340"/>
      <c r="L280" s="340"/>
      <c r="M280" s="340"/>
      <c r="N280" s="1017" t="s">
        <v>230</v>
      </c>
      <c r="O280" s="1017"/>
      <c r="P280" s="1017"/>
      <c r="Q280" s="1017"/>
      <c r="R280" s="1017"/>
      <c r="S280" s="1017"/>
      <c r="T280" s="1017"/>
      <c r="U280" s="1017"/>
      <c r="V280" s="1017"/>
      <c r="W280" s="1017"/>
      <c r="X280" s="1017"/>
      <c r="Y280" s="1017"/>
      <c r="Z280" s="1017"/>
      <c r="AA280" s="1017"/>
      <c r="AB280" s="1017"/>
      <c r="AC280" s="1017"/>
      <c r="AD280" s="1017"/>
      <c r="AE280" s="1017"/>
      <c r="AF280" s="1017"/>
      <c r="AG280" s="1017"/>
      <c r="AH280" s="1017"/>
      <c r="AI280" s="1017"/>
      <c r="AJ280" s="1017"/>
      <c r="AK280" s="1017"/>
      <c r="AL280" s="325"/>
    </row>
    <row r="281" spans="5:38">
      <c r="E281" s="324"/>
      <c r="G281" s="340"/>
      <c r="H281" s="340"/>
      <c r="I281" s="340"/>
      <c r="J281" s="340"/>
      <c r="K281" s="340"/>
      <c r="L281" s="340"/>
      <c r="M281" s="340"/>
      <c r="N281" s="337"/>
      <c r="O281" s="337"/>
      <c r="P281" s="337"/>
      <c r="Q281" s="337"/>
      <c r="R281" s="337"/>
      <c r="S281" s="337"/>
      <c r="T281" s="337"/>
      <c r="U281" s="337"/>
      <c r="V281" s="337"/>
      <c r="W281" s="337"/>
      <c r="X281" s="337"/>
      <c r="Y281" s="337"/>
      <c r="Z281" s="337"/>
      <c r="AA281" s="337"/>
      <c r="AB281" s="337"/>
      <c r="AC281" s="337"/>
      <c r="AD281" s="337"/>
      <c r="AE281" s="337"/>
      <c r="AF281" s="337"/>
      <c r="AG281" s="337"/>
      <c r="AH281" s="337"/>
      <c r="AI281" s="337"/>
      <c r="AJ281" s="337"/>
      <c r="AK281" s="337"/>
      <c r="AL281" s="325"/>
    </row>
    <row r="282" spans="5:38">
      <c r="E282" s="324"/>
      <c r="F282" t="s">
        <v>165</v>
      </c>
      <c r="G282" s="341" t="s">
        <v>232</v>
      </c>
      <c r="H282" s="341"/>
      <c r="I282" s="341"/>
      <c r="J282" s="341"/>
      <c r="K282" s="341"/>
      <c r="L282" s="341"/>
      <c r="M282" s="341"/>
      <c r="N282" s="341"/>
      <c r="O282" s="1017" t="s">
        <v>233</v>
      </c>
      <c r="P282" s="1017"/>
      <c r="Q282" s="1017"/>
      <c r="R282" s="1017"/>
      <c r="S282" s="1017"/>
      <c r="T282" s="1017"/>
      <c r="U282" s="1017"/>
      <c r="V282" s="1017"/>
      <c r="W282" s="1017"/>
      <c r="X282" s="1017"/>
      <c r="Y282" s="1017"/>
      <c r="Z282" s="1017"/>
      <c r="AA282" s="1017"/>
      <c r="AB282" s="1017"/>
      <c r="AC282" s="1017"/>
      <c r="AD282" s="1017"/>
      <c r="AE282" s="1017"/>
      <c r="AF282" s="1017"/>
      <c r="AG282" s="1017"/>
      <c r="AH282" s="1017"/>
      <c r="AI282" s="1017"/>
      <c r="AJ282" s="1017"/>
      <c r="AK282" s="1017"/>
      <c r="AL282" s="325"/>
    </row>
    <row r="283" spans="5:38">
      <c r="E283" s="324"/>
      <c r="G283" s="340"/>
      <c r="H283" s="340"/>
      <c r="I283" s="340"/>
      <c r="J283" s="340"/>
      <c r="K283" s="340"/>
      <c r="L283" s="340"/>
      <c r="M283" s="340"/>
      <c r="N283" s="1017" t="s">
        <v>234</v>
      </c>
      <c r="O283" s="1017"/>
      <c r="P283" s="1017"/>
      <c r="Q283" s="1017"/>
      <c r="R283" s="1017"/>
      <c r="S283" s="1017"/>
      <c r="T283" s="1017"/>
      <c r="U283" s="1017"/>
      <c r="V283" s="1017"/>
      <c r="W283" s="1017"/>
      <c r="X283" s="1017"/>
      <c r="Y283" s="1017"/>
      <c r="Z283" s="1017"/>
      <c r="AA283" s="1017"/>
      <c r="AB283" s="1017"/>
      <c r="AC283" s="1017"/>
      <c r="AD283" s="1017"/>
      <c r="AE283" s="1017"/>
      <c r="AF283" s="1017"/>
      <c r="AG283" s="1017"/>
      <c r="AH283" s="1017"/>
      <c r="AI283" s="1017"/>
      <c r="AJ283" s="1017"/>
      <c r="AK283" s="1017"/>
      <c r="AL283" s="325"/>
    </row>
    <row r="284" spans="5:38">
      <c r="E284" s="324"/>
      <c r="G284" s="340"/>
      <c r="H284" s="340"/>
      <c r="I284" s="340"/>
      <c r="J284" s="340"/>
      <c r="K284" s="340"/>
      <c r="L284" s="340"/>
      <c r="M284" s="340"/>
      <c r="N284" s="1017" t="s">
        <v>230</v>
      </c>
      <c r="O284" s="1017"/>
      <c r="P284" s="1017"/>
      <c r="Q284" s="1017"/>
      <c r="R284" s="1017"/>
      <c r="S284" s="1017"/>
      <c r="T284" s="1017"/>
      <c r="U284" s="1017"/>
      <c r="V284" s="1017"/>
      <c r="W284" s="1017"/>
      <c r="X284" s="1017"/>
      <c r="Y284" s="1017"/>
      <c r="Z284" s="1017"/>
      <c r="AA284" s="1017"/>
      <c r="AB284" s="1017"/>
      <c r="AC284" s="1017"/>
      <c r="AD284" s="1017"/>
      <c r="AE284" s="1017"/>
      <c r="AF284" s="1017"/>
      <c r="AG284" s="1017"/>
      <c r="AH284" s="1017"/>
      <c r="AI284" s="1017"/>
      <c r="AJ284" s="1017"/>
      <c r="AK284" s="1017"/>
      <c r="AL284" s="325"/>
    </row>
    <row r="285" spans="5:38">
      <c r="E285" s="324"/>
      <c r="G285" s="340"/>
      <c r="H285" s="340"/>
      <c r="I285" s="340"/>
      <c r="J285" s="340"/>
      <c r="K285" s="340"/>
      <c r="L285" s="340"/>
      <c r="M285" s="340"/>
      <c r="N285" s="337"/>
      <c r="O285" s="337"/>
      <c r="P285" s="337"/>
      <c r="Q285" s="337"/>
      <c r="R285" s="337"/>
      <c r="S285" s="337"/>
      <c r="T285" s="337"/>
      <c r="U285" s="337"/>
      <c r="V285" s="337"/>
      <c r="W285" s="337"/>
      <c r="X285" s="337"/>
      <c r="Y285" s="337"/>
      <c r="Z285" s="337"/>
      <c r="AA285" s="337"/>
      <c r="AB285" s="337"/>
      <c r="AC285" s="337"/>
      <c r="AD285" s="337"/>
      <c r="AE285" s="337"/>
      <c r="AF285" s="337"/>
      <c r="AG285" s="337"/>
      <c r="AH285" s="337"/>
      <c r="AI285" s="337"/>
      <c r="AJ285" s="337"/>
      <c r="AK285" s="337"/>
      <c r="AL285" s="325"/>
    </row>
    <row r="286" spans="5:38" ht="18.600000000000001" thickBot="1">
      <c r="E286" s="328"/>
      <c r="F286" s="329"/>
      <c r="G286" s="342"/>
      <c r="H286" s="342"/>
      <c r="I286" s="342"/>
      <c r="J286" s="342"/>
      <c r="K286" s="342"/>
      <c r="L286" s="342"/>
      <c r="M286" s="342"/>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8"/>
      <c r="AI286" s="338"/>
      <c r="AJ286" s="338"/>
      <c r="AK286" s="338"/>
      <c r="AL286" s="330"/>
    </row>
    <row r="287" spans="5:38">
      <c r="G287" s="340"/>
      <c r="H287" s="340"/>
      <c r="I287" s="340"/>
      <c r="J287" s="340"/>
      <c r="K287" s="340"/>
      <c r="L287" s="340"/>
      <c r="M287" s="340"/>
      <c r="N287" s="337"/>
      <c r="O287" s="337"/>
      <c r="P287" s="337"/>
      <c r="Q287" s="337"/>
      <c r="R287" s="337"/>
      <c r="S287" s="337"/>
      <c r="T287" s="337"/>
      <c r="U287" s="337"/>
      <c r="V287" s="337"/>
      <c r="W287" s="337"/>
      <c r="X287" s="337"/>
      <c r="Y287" s="337"/>
      <c r="Z287" s="337"/>
      <c r="AA287" s="337"/>
      <c r="AB287" s="337"/>
      <c r="AC287" s="337"/>
      <c r="AD287" s="337"/>
      <c r="AE287" s="337"/>
      <c r="AF287" s="337"/>
      <c r="AG287" s="337"/>
      <c r="AH287" s="337"/>
      <c r="AI287" s="337"/>
      <c r="AJ287" s="337"/>
      <c r="AK287" s="337"/>
    </row>
    <row r="288" spans="5:38">
      <c r="G288" s="340"/>
      <c r="H288" s="340"/>
      <c r="I288" s="340"/>
      <c r="J288" s="340"/>
      <c r="K288" s="340"/>
      <c r="L288" s="340"/>
      <c r="M288" s="340"/>
      <c r="N288" s="337"/>
      <c r="O288" s="337"/>
      <c r="P288" s="337"/>
      <c r="Q288" s="337"/>
      <c r="R288" s="337"/>
      <c r="S288" s="337"/>
      <c r="T288" s="337"/>
      <c r="U288" s="337"/>
      <c r="V288" s="337"/>
      <c r="W288" s="337"/>
      <c r="X288" s="337"/>
      <c r="Y288" s="337"/>
      <c r="Z288" s="337"/>
      <c r="AA288" s="337"/>
      <c r="AB288" s="337"/>
      <c r="AC288" s="337"/>
      <c r="AD288" s="337"/>
      <c r="AE288" s="337"/>
      <c r="AF288" s="337"/>
      <c r="AG288" s="337"/>
      <c r="AH288" s="337"/>
      <c r="AI288" s="337"/>
      <c r="AJ288" s="337"/>
      <c r="AK288" s="337"/>
    </row>
    <row r="289" spans="5:38">
      <c r="G289" s="340"/>
      <c r="H289" s="340"/>
      <c r="I289" s="340"/>
      <c r="J289" s="340"/>
      <c r="K289" s="340"/>
      <c r="L289" s="340"/>
      <c r="M289" s="340"/>
      <c r="N289" s="337"/>
      <c r="O289" s="337"/>
      <c r="P289" s="337"/>
      <c r="Q289" s="337"/>
      <c r="R289" s="337"/>
      <c r="S289" s="337"/>
      <c r="T289" s="337"/>
      <c r="U289" s="337"/>
      <c r="V289" s="337"/>
      <c r="W289" s="337"/>
      <c r="X289" s="337"/>
      <c r="Y289" s="337"/>
      <c r="Z289" s="337"/>
      <c r="AA289" s="337"/>
      <c r="AB289" s="337"/>
      <c r="AC289" s="337"/>
      <c r="AD289" s="337"/>
      <c r="AE289" s="337"/>
      <c r="AF289" s="337"/>
      <c r="AG289" s="337"/>
      <c r="AH289" s="337"/>
      <c r="AI289" s="337"/>
      <c r="AJ289" s="337"/>
      <c r="AK289" s="337"/>
    </row>
    <row r="290" spans="5:38" ht="18.600000000000001" thickBot="1">
      <c r="G290" s="340"/>
      <c r="H290" s="340"/>
      <c r="I290" s="340"/>
      <c r="J290" s="340"/>
      <c r="K290" s="340"/>
      <c r="L290" s="340"/>
      <c r="M290" s="340"/>
      <c r="N290" s="337"/>
      <c r="O290" s="337"/>
      <c r="P290" s="337"/>
      <c r="Q290" s="337"/>
      <c r="R290" s="337"/>
      <c r="S290" s="337"/>
      <c r="T290" s="337"/>
      <c r="U290" s="337"/>
      <c r="V290" s="337"/>
      <c r="W290" s="337"/>
      <c r="X290" s="337"/>
      <c r="Y290" s="337"/>
      <c r="Z290" s="337"/>
      <c r="AA290" s="337"/>
      <c r="AB290" s="337"/>
      <c r="AC290" s="337"/>
      <c r="AD290" s="337"/>
      <c r="AE290" s="337"/>
      <c r="AF290" s="337"/>
      <c r="AG290" s="337"/>
      <c r="AH290" s="337"/>
      <c r="AI290" s="337"/>
      <c r="AJ290" s="337"/>
      <c r="AK290" s="337"/>
    </row>
    <row r="291" spans="5:38">
      <c r="E291" s="321"/>
      <c r="F291" s="322"/>
      <c r="G291" s="343"/>
      <c r="H291" s="343"/>
      <c r="I291" s="343"/>
      <c r="J291" s="343"/>
      <c r="K291" s="343"/>
      <c r="L291" s="343"/>
      <c r="M291" s="343"/>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23"/>
    </row>
    <row r="292" spans="5:38">
      <c r="E292" s="324"/>
      <c r="F292" t="s">
        <v>165</v>
      </c>
      <c r="G292" s="337" t="s">
        <v>235</v>
      </c>
      <c r="H292" s="337"/>
      <c r="I292" s="337"/>
      <c r="J292" s="337"/>
      <c r="K292" s="337"/>
      <c r="L292" s="337"/>
      <c r="M292" s="337"/>
      <c r="N292" s="337"/>
      <c r="O292" s="1017" t="s">
        <v>236</v>
      </c>
      <c r="P292" s="1017"/>
      <c r="Q292" s="1017"/>
      <c r="R292" s="1017"/>
      <c r="S292" s="1017"/>
      <c r="T292" s="1017"/>
      <c r="U292" s="1017"/>
      <c r="V292" s="1017"/>
      <c r="W292" s="1017"/>
      <c r="X292" s="1017"/>
      <c r="Y292" s="1017"/>
      <c r="Z292" s="1017"/>
      <c r="AA292" s="1017"/>
      <c r="AB292" s="1017"/>
      <c r="AC292" s="1017"/>
      <c r="AD292" s="1017"/>
      <c r="AE292" s="1017"/>
      <c r="AF292" s="1017"/>
      <c r="AG292" s="1017"/>
      <c r="AH292" s="1017"/>
      <c r="AI292" s="1017"/>
      <c r="AJ292" s="1017"/>
      <c r="AK292" s="1017"/>
      <c r="AL292" s="325"/>
    </row>
    <row r="293" spans="5:38">
      <c r="E293" s="324"/>
      <c r="G293" s="340"/>
      <c r="H293" s="340"/>
      <c r="I293" s="340"/>
      <c r="J293" s="340"/>
      <c r="K293" s="340"/>
      <c r="L293" s="340"/>
      <c r="M293" s="340"/>
      <c r="N293" s="1017" t="s">
        <v>237</v>
      </c>
      <c r="O293" s="1017"/>
      <c r="P293" s="1017"/>
      <c r="Q293" s="1017"/>
      <c r="R293" s="1017"/>
      <c r="S293" s="1017"/>
      <c r="T293" s="1017"/>
      <c r="U293" s="1017"/>
      <c r="V293" s="1017"/>
      <c r="W293" s="1017"/>
      <c r="X293" s="1017"/>
      <c r="Y293" s="1017"/>
      <c r="Z293" s="1017"/>
      <c r="AA293" s="1017"/>
      <c r="AB293" s="1017"/>
      <c r="AC293" s="1017"/>
      <c r="AD293" s="1017"/>
      <c r="AE293" s="1017"/>
      <c r="AF293" s="1017"/>
      <c r="AG293" s="1017"/>
      <c r="AH293" s="1017"/>
      <c r="AI293" s="1017"/>
      <c r="AJ293" s="1017"/>
      <c r="AK293" s="1017"/>
      <c r="AL293" s="325"/>
    </row>
    <row r="294" spans="5:38">
      <c r="E294" s="324"/>
      <c r="G294" s="340"/>
      <c r="H294" s="340"/>
      <c r="I294" s="340"/>
      <c r="J294" s="340"/>
      <c r="K294" s="340"/>
      <c r="L294" s="340"/>
      <c r="M294" s="340"/>
      <c r="N294" s="1017" t="s">
        <v>230</v>
      </c>
      <c r="O294" s="1017"/>
      <c r="P294" s="1017"/>
      <c r="Q294" s="1017"/>
      <c r="R294" s="1017"/>
      <c r="S294" s="1017"/>
      <c r="T294" s="1017"/>
      <c r="U294" s="1017"/>
      <c r="V294" s="1017"/>
      <c r="W294" s="1017"/>
      <c r="X294" s="1017"/>
      <c r="Y294" s="1017"/>
      <c r="Z294" s="1017"/>
      <c r="AA294" s="1017"/>
      <c r="AB294" s="1017"/>
      <c r="AC294" s="1017"/>
      <c r="AD294" s="1017"/>
      <c r="AE294" s="1017"/>
      <c r="AF294" s="1017"/>
      <c r="AG294" s="1017"/>
      <c r="AH294" s="1017"/>
      <c r="AI294" s="1017"/>
      <c r="AJ294" s="1017"/>
      <c r="AK294" s="1017"/>
      <c r="AL294" s="325"/>
    </row>
    <row r="295" spans="5:38">
      <c r="E295" s="324"/>
      <c r="G295" s="340"/>
      <c r="H295" s="340"/>
      <c r="I295" s="340"/>
      <c r="J295" s="340"/>
      <c r="K295" s="340"/>
      <c r="L295" s="340"/>
      <c r="M295" s="340"/>
      <c r="N295" s="337"/>
      <c r="O295" s="337"/>
      <c r="P295" s="337"/>
      <c r="Q295" s="337"/>
      <c r="R295" s="337"/>
      <c r="S295" s="337"/>
      <c r="T295" s="337"/>
      <c r="U295" s="337"/>
      <c r="V295" s="337"/>
      <c r="W295" s="337"/>
      <c r="X295" s="337"/>
      <c r="Y295" s="337"/>
      <c r="Z295" s="337"/>
      <c r="AA295" s="337"/>
      <c r="AB295" s="337"/>
      <c r="AC295" s="337"/>
      <c r="AD295" s="337"/>
      <c r="AE295" s="337"/>
      <c r="AF295" s="337"/>
      <c r="AG295" s="337"/>
      <c r="AH295" s="337"/>
      <c r="AI295" s="337"/>
      <c r="AJ295" s="337"/>
      <c r="AK295" s="337"/>
      <c r="AL295" s="325"/>
    </row>
    <row r="296" spans="5:38">
      <c r="E296" s="324"/>
      <c r="F296" t="s">
        <v>165</v>
      </c>
      <c r="G296" s="1017" t="s">
        <v>238</v>
      </c>
      <c r="H296" s="1017"/>
      <c r="I296" s="1017"/>
      <c r="J296" s="1017"/>
      <c r="K296" s="1017"/>
      <c r="L296" s="1017"/>
      <c r="M296" s="1017"/>
      <c r="N296" s="1017" t="s">
        <v>239</v>
      </c>
      <c r="O296" s="1017"/>
      <c r="P296" s="1017"/>
      <c r="Q296" s="1017"/>
      <c r="R296" s="1017"/>
      <c r="S296" s="1017"/>
      <c r="T296" s="1017"/>
      <c r="U296" s="1017"/>
      <c r="V296" s="1017"/>
      <c r="W296" s="1017"/>
      <c r="X296" s="1017"/>
      <c r="Y296" s="1017"/>
      <c r="Z296" s="1017"/>
      <c r="AA296" s="1017"/>
      <c r="AB296" s="1017"/>
      <c r="AC296" s="1017"/>
      <c r="AD296" s="1017"/>
      <c r="AE296" s="1017"/>
      <c r="AF296" s="1017"/>
      <c r="AG296" s="1017"/>
      <c r="AH296" s="1017"/>
      <c r="AI296" s="1017"/>
      <c r="AJ296" s="1017"/>
      <c r="AK296" s="1017"/>
      <c r="AL296" s="325"/>
    </row>
    <row r="297" spans="5:38">
      <c r="E297" s="324"/>
      <c r="G297" s="340"/>
      <c r="H297" s="340"/>
      <c r="I297" s="340"/>
      <c r="J297" s="340"/>
      <c r="K297" s="340"/>
      <c r="L297" s="340"/>
      <c r="M297" s="340"/>
      <c r="N297" s="1017" t="s">
        <v>240</v>
      </c>
      <c r="O297" s="1017"/>
      <c r="P297" s="1017"/>
      <c r="Q297" s="1017"/>
      <c r="R297" s="1017"/>
      <c r="S297" s="1017"/>
      <c r="T297" s="1017"/>
      <c r="U297" s="1017"/>
      <c r="V297" s="1017"/>
      <c r="W297" s="1017"/>
      <c r="X297" s="1017"/>
      <c r="Y297" s="1017"/>
      <c r="Z297" s="1017"/>
      <c r="AA297" s="1017"/>
      <c r="AB297" s="1017"/>
      <c r="AC297" s="1017"/>
      <c r="AD297" s="1017"/>
      <c r="AE297" s="1017"/>
      <c r="AF297" s="1017"/>
      <c r="AG297" s="1017"/>
      <c r="AH297" s="1017"/>
      <c r="AI297" s="1017"/>
      <c r="AJ297" s="1017"/>
      <c r="AK297" s="1017"/>
      <c r="AL297" s="325"/>
    </row>
    <row r="298" spans="5:38">
      <c r="E298" s="324"/>
      <c r="G298" s="340"/>
      <c r="H298" s="340"/>
      <c r="I298" s="340"/>
      <c r="J298" s="340"/>
      <c r="K298" s="340"/>
      <c r="L298" s="340"/>
      <c r="M298" s="340"/>
      <c r="N298" s="337"/>
      <c r="O298" s="337"/>
      <c r="P298" s="337"/>
      <c r="Q298" s="337"/>
      <c r="R298" s="337"/>
      <c r="S298" s="337"/>
      <c r="T298" s="337"/>
      <c r="U298" s="337"/>
      <c r="V298" s="337"/>
      <c r="W298" s="337"/>
      <c r="X298" s="337"/>
      <c r="Y298" s="337"/>
      <c r="Z298" s="337"/>
      <c r="AA298" s="337"/>
      <c r="AB298" s="337"/>
      <c r="AC298" s="337"/>
      <c r="AD298" s="337"/>
      <c r="AE298" s="337"/>
      <c r="AF298" s="337"/>
      <c r="AG298" s="337"/>
      <c r="AH298" s="337"/>
      <c r="AI298" s="337"/>
      <c r="AJ298" s="337"/>
      <c r="AK298" s="337"/>
      <c r="AL298" s="325"/>
    </row>
    <row r="299" spans="5:38">
      <c r="E299" s="324"/>
      <c r="F299" t="s">
        <v>165</v>
      </c>
      <c r="G299" s="1017" t="s">
        <v>241</v>
      </c>
      <c r="H299" s="1017"/>
      <c r="I299" s="1017"/>
      <c r="J299" s="1017"/>
      <c r="K299" s="1017"/>
      <c r="L299" s="1017"/>
      <c r="M299" s="1017"/>
      <c r="N299" s="1017" t="s">
        <v>242</v>
      </c>
      <c r="O299" s="1017"/>
      <c r="P299" s="1017"/>
      <c r="Q299" s="1017"/>
      <c r="R299" s="1017"/>
      <c r="S299" s="1017"/>
      <c r="T299" s="1017"/>
      <c r="U299" s="1017"/>
      <c r="V299" s="1017"/>
      <c r="W299" s="1017"/>
      <c r="X299" s="1017"/>
      <c r="Y299" s="1017"/>
      <c r="Z299" s="1017"/>
      <c r="AA299" s="1017"/>
      <c r="AB299" s="1017"/>
      <c r="AC299" s="1017"/>
      <c r="AD299" s="1017"/>
      <c r="AE299" s="1017"/>
      <c r="AF299" s="1017"/>
      <c r="AG299" s="1017"/>
      <c r="AH299" s="1017"/>
      <c r="AI299" s="1017"/>
      <c r="AJ299" s="1017"/>
      <c r="AK299" s="1017"/>
      <c r="AL299" s="325"/>
    </row>
    <row r="300" spans="5:38">
      <c r="E300" s="324"/>
      <c r="G300" s="340"/>
      <c r="H300" s="340"/>
      <c r="I300" s="340"/>
      <c r="J300" s="340"/>
      <c r="K300" s="340"/>
      <c r="L300" s="340"/>
      <c r="M300" s="340"/>
      <c r="N300" s="1017" t="s">
        <v>243</v>
      </c>
      <c r="O300" s="1017"/>
      <c r="P300" s="1017"/>
      <c r="Q300" s="1017"/>
      <c r="R300" s="1017"/>
      <c r="S300" s="1017"/>
      <c r="T300" s="1017"/>
      <c r="U300" s="1017"/>
      <c r="V300" s="1017"/>
      <c r="W300" s="1017"/>
      <c r="X300" s="1017"/>
      <c r="Y300" s="1017"/>
      <c r="Z300" s="1017"/>
      <c r="AA300" s="1017"/>
      <c r="AB300" s="1017"/>
      <c r="AC300" s="1017"/>
      <c r="AD300" s="1017"/>
      <c r="AE300" s="1017"/>
      <c r="AF300" s="1017"/>
      <c r="AG300" s="1017"/>
      <c r="AH300" s="1017"/>
      <c r="AI300" s="1017"/>
      <c r="AJ300" s="1017"/>
      <c r="AK300" s="1017"/>
      <c r="AL300" s="325"/>
    </row>
    <row r="301" spans="5:38">
      <c r="E301" s="324"/>
      <c r="G301" s="340"/>
      <c r="H301" s="340"/>
      <c r="I301" s="340"/>
      <c r="J301" s="340"/>
      <c r="K301" s="340"/>
      <c r="L301" s="340"/>
      <c r="M301" s="340"/>
      <c r="N301" s="337"/>
      <c r="O301" s="337"/>
      <c r="P301" s="337"/>
      <c r="Q301" s="337"/>
      <c r="R301" s="337"/>
      <c r="S301" s="337"/>
      <c r="T301" s="337"/>
      <c r="U301" s="337"/>
      <c r="V301" s="337"/>
      <c r="W301" s="337"/>
      <c r="X301" s="337"/>
      <c r="Y301" s="337"/>
      <c r="Z301" s="337"/>
      <c r="AA301" s="337"/>
      <c r="AB301" s="337"/>
      <c r="AC301" s="337"/>
      <c r="AD301" s="337"/>
      <c r="AE301" s="337"/>
      <c r="AF301" s="337"/>
      <c r="AG301" s="337"/>
      <c r="AH301" s="337"/>
      <c r="AI301" s="337"/>
      <c r="AJ301" s="337"/>
      <c r="AK301" s="337"/>
      <c r="AL301" s="325"/>
    </row>
    <row r="302" spans="5:38">
      <c r="E302" s="324"/>
      <c r="F302" t="s">
        <v>165</v>
      </c>
      <c r="G302" s="337" t="s">
        <v>244</v>
      </c>
      <c r="H302" s="337"/>
      <c r="I302" s="337"/>
      <c r="J302" s="337"/>
      <c r="K302" s="337"/>
      <c r="L302" s="337"/>
      <c r="M302" s="337"/>
      <c r="N302" s="337"/>
      <c r="O302" s="337"/>
      <c r="P302" s="1017" t="s">
        <v>245</v>
      </c>
      <c r="Q302" s="1017"/>
      <c r="R302" s="1017"/>
      <c r="S302" s="1017"/>
      <c r="T302" s="1017"/>
      <c r="U302" s="1017"/>
      <c r="V302" s="1017"/>
      <c r="W302" s="1017"/>
      <c r="X302" s="1017"/>
      <c r="Y302" s="1017"/>
      <c r="Z302" s="1017"/>
      <c r="AA302" s="1017"/>
      <c r="AB302" s="1017"/>
      <c r="AC302" s="1017"/>
      <c r="AD302" s="1017"/>
      <c r="AE302" s="1017"/>
      <c r="AF302" s="1017"/>
      <c r="AG302" s="1017"/>
      <c r="AH302" s="1017"/>
      <c r="AI302" s="1017"/>
      <c r="AJ302" s="1017"/>
      <c r="AK302" s="1017"/>
      <c r="AL302" s="325"/>
    </row>
    <row r="303" spans="5:38">
      <c r="E303" s="324"/>
      <c r="N303" s="1017" t="s">
        <v>246</v>
      </c>
      <c r="O303" s="1017"/>
      <c r="P303" s="1017"/>
      <c r="Q303" s="1017"/>
      <c r="R303" s="1017"/>
      <c r="S303" s="1017"/>
      <c r="T303" s="1017"/>
      <c r="U303" s="1017"/>
      <c r="V303" s="1017"/>
      <c r="W303" s="1017"/>
      <c r="X303" s="1017"/>
      <c r="Y303" s="1017"/>
      <c r="Z303" s="1017"/>
      <c r="AA303" s="1017"/>
      <c r="AB303" s="1017"/>
      <c r="AC303" s="1017"/>
      <c r="AD303" s="1017"/>
      <c r="AE303" s="1017"/>
      <c r="AF303" s="1017"/>
      <c r="AG303" s="1017"/>
      <c r="AH303" s="1017"/>
      <c r="AI303" s="1017"/>
      <c r="AJ303" s="1017"/>
      <c r="AK303" s="1017"/>
      <c r="AL303" s="325"/>
    </row>
    <row r="304" spans="5:38">
      <c r="E304" s="324"/>
      <c r="AL304" s="325"/>
    </row>
    <row r="305" spans="5:38">
      <c r="E305" s="324"/>
      <c r="F305" t="s">
        <v>165</v>
      </c>
      <c r="G305" s="1017" t="s">
        <v>247</v>
      </c>
      <c r="H305" s="1017"/>
      <c r="I305" s="1017"/>
      <c r="J305" s="1017"/>
      <c r="K305" s="1017"/>
      <c r="L305" s="1017"/>
      <c r="M305" s="1017"/>
      <c r="N305" s="1017" t="s">
        <v>248</v>
      </c>
      <c r="O305" s="1017"/>
      <c r="P305" s="1017"/>
      <c r="Q305" s="1017"/>
      <c r="R305" s="1017"/>
      <c r="S305" s="1017"/>
      <c r="T305" s="1017"/>
      <c r="U305" s="1017"/>
      <c r="V305" s="1017"/>
      <c r="W305" s="1017"/>
      <c r="X305" s="1017"/>
      <c r="Y305" s="1017"/>
      <c r="Z305" s="1017"/>
      <c r="AA305" s="1017"/>
      <c r="AB305" s="1017"/>
      <c r="AC305" s="1017"/>
      <c r="AD305" s="1017"/>
      <c r="AE305" s="1017"/>
      <c r="AF305" s="1017"/>
      <c r="AG305" s="1017"/>
      <c r="AH305" s="1017"/>
      <c r="AI305" s="1017"/>
      <c r="AJ305" s="1017"/>
      <c r="AK305" s="1017"/>
      <c r="AL305" s="325"/>
    </row>
    <row r="306" spans="5:38">
      <c r="E306" s="324"/>
      <c r="N306" s="1017" t="s">
        <v>249</v>
      </c>
      <c r="O306" s="1017"/>
      <c r="P306" s="1017"/>
      <c r="Q306" s="1017"/>
      <c r="R306" s="1017"/>
      <c r="S306" s="1017"/>
      <c r="T306" s="1017"/>
      <c r="U306" s="1017"/>
      <c r="V306" s="1017"/>
      <c r="W306" s="1017"/>
      <c r="X306" s="1017"/>
      <c r="Y306" s="1017"/>
      <c r="Z306" s="1017"/>
      <c r="AA306" s="1017"/>
      <c r="AB306" s="1017"/>
      <c r="AC306" s="1017"/>
      <c r="AD306" s="1017"/>
      <c r="AE306" s="1017"/>
      <c r="AF306" s="1017"/>
      <c r="AG306" s="1017"/>
      <c r="AH306" s="1017"/>
      <c r="AI306" s="1017"/>
      <c r="AJ306" s="1017"/>
      <c r="AK306" s="1017"/>
      <c r="AL306" s="325"/>
    </row>
    <row r="307" spans="5:38">
      <c r="E307" s="324"/>
      <c r="AL307" s="325"/>
    </row>
    <row r="308" spans="5:38">
      <c r="E308" s="324"/>
      <c r="F308" t="s">
        <v>165</v>
      </c>
      <c r="G308" s="1017" t="s">
        <v>250</v>
      </c>
      <c r="H308" s="1017"/>
      <c r="I308" s="1017"/>
      <c r="J308" s="1017"/>
      <c r="K308" s="1017"/>
      <c r="L308" s="1017"/>
      <c r="M308" s="1017"/>
      <c r="N308" s="1017" t="s">
        <v>251</v>
      </c>
      <c r="O308" s="1017"/>
      <c r="P308" s="1017"/>
      <c r="Q308" s="1017"/>
      <c r="R308" s="1017"/>
      <c r="S308" s="1017"/>
      <c r="T308" s="1017"/>
      <c r="U308" s="1017"/>
      <c r="V308" s="1017"/>
      <c r="W308" s="1017"/>
      <c r="X308" s="1017"/>
      <c r="Y308" s="1017"/>
      <c r="Z308" s="1017"/>
      <c r="AA308" s="1017"/>
      <c r="AB308" s="1017"/>
      <c r="AC308" s="1017"/>
      <c r="AD308" s="1017"/>
      <c r="AE308" s="1017"/>
      <c r="AF308" s="1017"/>
      <c r="AG308" s="1017"/>
      <c r="AH308" s="1017"/>
      <c r="AI308" s="1017"/>
      <c r="AJ308" s="1017"/>
      <c r="AK308" s="1017"/>
      <c r="AL308" s="325"/>
    </row>
    <row r="309" spans="5:38">
      <c r="E309" s="324"/>
      <c r="N309" s="1017" t="s">
        <v>252</v>
      </c>
      <c r="O309" s="1017"/>
      <c r="P309" s="1017"/>
      <c r="Q309" s="1017"/>
      <c r="R309" s="1017"/>
      <c r="S309" s="1017"/>
      <c r="T309" s="1017"/>
      <c r="U309" s="1017"/>
      <c r="V309" s="1017"/>
      <c r="W309" s="1017"/>
      <c r="X309" s="1017"/>
      <c r="Y309" s="1017"/>
      <c r="Z309" s="1017"/>
      <c r="AA309" s="1017"/>
      <c r="AB309" s="1017"/>
      <c r="AC309" s="1017"/>
      <c r="AD309" s="1017"/>
      <c r="AE309" s="1017"/>
      <c r="AF309" s="1017"/>
      <c r="AG309" s="1017"/>
      <c r="AH309" s="1017"/>
      <c r="AI309" s="1017"/>
      <c r="AJ309" s="1017"/>
      <c r="AK309" s="1017"/>
      <c r="AL309" s="325"/>
    </row>
    <row r="310" spans="5:38">
      <c r="E310" s="324"/>
      <c r="AL310" s="325"/>
    </row>
    <row r="311" spans="5:38">
      <c r="E311" s="324"/>
      <c r="F311" t="s">
        <v>165</v>
      </c>
      <c r="G311" s="1017" t="s">
        <v>253</v>
      </c>
      <c r="H311" s="1017"/>
      <c r="I311" s="1017"/>
      <c r="J311" s="1017"/>
      <c r="K311" s="1017"/>
      <c r="L311" s="1017"/>
      <c r="M311" s="1017"/>
      <c r="N311" s="1017" t="s">
        <v>254</v>
      </c>
      <c r="O311" s="1017"/>
      <c r="P311" s="1017"/>
      <c r="Q311" s="1017"/>
      <c r="R311" s="1017"/>
      <c r="S311" s="1017"/>
      <c r="T311" s="1017"/>
      <c r="U311" s="1017"/>
      <c r="V311" s="1017"/>
      <c r="W311" s="1017"/>
      <c r="X311" s="1017"/>
      <c r="Y311" s="1017"/>
      <c r="Z311" s="1017"/>
      <c r="AA311" s="1017"/>
      <c r="AB311" s="1017"/>
      <c r="AC311" s="1017"/>
      <c r="AD311" s="1017"/>
      <c r="AE311" s="1017"/>
      <c r="AF311" s="1017"/>
      <c r="AG311" s="1017"/>
      <c r="AH311" s="1017"/>
      <c r="AI311" s="1017"/>
      <c r="AJ311" s="1017"/>
      <c r="AK311" s="1017"/>
      <c r="AL311" s="325"/>
    </row>
    <row r="312" spans="5:38">
      <c r="E312" s="324"/>
      <c r="N312" s="1017" t="s">
        <v>2760</v>
      </c>
      <c r="O312" s="1017"/>
      <c r="P312" s="1017"/>
      <c r="Q312" s="1017"/>
      <c r="R312" s="1017"/>
      <c r="S312" s="1017"/>
      <c r="T312" s="1017"/>
      <c r="U312" s="1017"/>
      <c r="V312" s="1017"/>
      <c r="W312" s="1017"/>
      <c r="X312" s="1017"/>
      <c r="Y312" s="1017"/>
      <c r="Z312" s="1017"/>
      <c r="AA312" s="1017"/>
      <c r="AB312" s="1017"/>
      <c r="AC312" s="1017"/>
      <c r="AD312" s="1017"/>
      <c r="AE312" s="1017"/>
      <c r="AF312" s="1017"/>
      <c r="AG312" s="1017"/>
      <c r="AH312" s="1017"/>
      <c r="AI312" s="1017"/>
      <c r="AJ312" s="1017"/>
      <c r="AK312" s="1017"/>
      <c r="AL312" s="325"/>
    </row>
    <row r="313" spans="5:38">
      <c r="E313" s="324"/>
      <c r="AL313" s="325"/>
    </row>
    <row r="314" spans="5:38">
      <c r="E314" s="324"/>
      <c r="F314" t="s">
        <v>165</v>
      </c>
      <c r="G314" s="1017" t="s">
        <v>255</v>
      </c>
      <c r="H314" s="1017"/>
      <c r="I314" s="1017"/>
      <c r="J314" s="1017"/>
      <c r="K314" s="1017"/>
      <c r="L314" s="1017"/>
      <c r="M314" s="1017"/>
      <c r="N314" s="1017" t="s">
        <v>256</v>
      </c>
      <c r="O314" s="1017"/>
      <c r="P314" s="1017"/>
      <c r="Q314" s="1017"/>
      <c r="R314" s="1017"/>
      <c r="S314" s="1017"/>
      <c r="T314" s="1017"/>
      <c r="U314" s="1017"/>
      <c r="V314" s="1017"/>
      <c r="W314" s="1017"/>
      <c r="X314" s="1017"/>
      <c r="Y314" s="1017"/>
      <c r="Z314" s="1017"/>
      <c r="AA314" s="1017"/>
      <c r="AB314" s="1017"/>
      <c r="AC314" s="1017"/>
      <c r="AD314" s="1017"/>
      <c r="AE314" s="1017"/>
      <c r="AF314" s="1017"/>
      <c r="AG314" s="1017"/>
      <c r="AH314" s="1017"/>
      <c r="AI314" s="1017"/>
      <c r="AJ314" s="1017"/>
      <c r="AK314" s="1017"/>
      <c r="AL314" s="325"/>
    </row>
    <row r="315" spans="5:38">
      <c r="E315" s="324"/>
      <c r="N315" s="1017" t="s">
        <v>257</v>
      </c>
      <c r="O315" s="1017"/>
      <c r="P315" s="1017"/>
      <c r="Q315" s="1017"/>
      <c r="R315" s="1017"/>
      <c r="S315" s="1017"/>
      <c r="T315" s="1017"/>
      <c r="U315" s="1017"/>
      <c r="V315" s="1017"/>
      <c r="W315" s="1017"/>
      <c r="X315" s="1017"/>
      <c r="Y315" s="1017"/>
      <c r="Z315" s="1017"/>
      <c r="AA315" s="1017"/>
      <c r="AB315" s="1017"/>
      <c r="AC315" s="1017"/>
      <c r="AD315" s="1017"/>
      <c r="AE315" s="1017"/>
      <c r="AF315" s="1017"/>
      <c r="AG315" s="1017"/>
      <c r="AH315" s="1017"/>
      <c r="AI315" s="1017"/>
      <c r="AJ315" s="1017"/>
      <c r="AK315" s="1017"/>
      <c r="AL315" s="325"/>
    </row>
    <row r="316" spans="5:38">
      <c r="E316" s="324"/>
      <c r="AL316" s="325"/>
    </row>
    <row r="317" spans="5:38">
      <c r="E317" s="324"/>
      <c r="F317" t="s">
        <v>165</v>
      </c>
      <c r="G317" s="1017" t="s">
        <v>258</v>
      </c>
      <c r="H317" s="1017"/>
      <c r="I317" s="1017"/>
      <c r="J317" s="1017"/>
      <c r="K317" s="1017"/>
      <c r="L317" s="1017"/>
      <c r="M317" s="1017"/>
      <c r="N317" s="1017" t="s">
        <v>259</v>
      </c>
      <c r="O317" s="1017"/>
      <c r="P317" s="1017"/>
      <c r="Q317" s="1017"/>
      <c r="R317" s="1017"/>
      <c r="S317" s="1017"/>
      <c r="T317" s="1017"/>
      <c r="U317" s="1017"/>
      <c r="V317" s="1017"/>
      <c r="W317" s="1017"/>
      <c r="X317" s="1017"/>
      <c r="Y317" s="1017"/>
      <c r="Z317" s="1017"/>
      <c r="AA317" s="1017"/>
      <c r="AB317" s="1017"/>
      <c r="AC317" s="1017"/>
      <c r="AD317" s="1017"/>
      <c r="AE317" s="1017"/>
      <c r="AF317" s="1017"/>
      <c r="AG317" s="1017"/>
      <c r="AH317" s="1017"/>
      <c r="AI317" s="1017"/>
      <c r="AJ317" s="1017"/>
      <c r="AK317" s="1017"/>
      <c r="AL317" s="325"/>
    </row>
    <row r="318" spans="5:38">
      <c r="E318" s="324"/>
      <c r="G318" s="337"/>
      <c r="H318" s="337"/>
      <c r="I318" s="337"/>
      <c r="J318" s="337"/>
      <c r="K318" s="337"/>
      <c r="L318" s="337"/>
      <c r="M318" s="337"/>
      <c r="N318" s="337"/>
      <c r="O318" s="337"/>
      <c r="P318" s="337"/>
      <c r="Q318" s="337"/>
      <c r="R318" s="337"/>
      <c r="S318" s="337"/>
      <c r="T318" s="337"/>
      <c r="U318" s="337"/>
      <c r="V318" s="337"/>
      <c r="W318" s="337"/>
      <c r="X318" s="337"/>
      <c r="Y318" s="337"/>
      <c r="Z318" s="337"/>
      <c r="AA318" s="337"/>
      <c r="AB318" s="337"/>
      <c r="AC318" s="337"/>
      <c r="AD318" s="337"/>
      <c r="AE318" s="337"/>
      <c r="AF318" s="337"/>
      <c r="AG318" s="337"/>
      <c r="AH318" s="337"/>
      <c r="AI318" s="337"/>
      <c r="AJ318" s="337"/>
      <c r="AK318" s="337"/>
      <c r="AL318" s="325"/>
    </row>
    <row r="319" spans="5:38">
      <c r="E319" s="324"/>
      <c r="F319" t="s">
        <v>165</v>
      </c>
      <c r="G319" s="1017" t="s">
        <v>260</v>
      </c>
      <c r="H319" s="1017"/>
      <c r="I319" s="1017"/>
      <c r="J319" s="1017"/>
      <c r="K319" s="1017"/>
      <c r="L319" s="1017"/>
      <c r="M319" s="1017"/>
      <c r="N319" s="1017" t="s">
        <v>261</v>
      </c>
      <c r="O319" s="1017"/>
      <c r="P319" s="1017"/>
      <c r="Q319" s="1017"/>
      <c r="R319" s="1017"/>
      <c r="S319" s="1017"/>
      <c r="T319" s="1017"/>
      <c r="U319" s="1017"/>
      <c r="V319" s="1017"/>
      <c r="W319" s="1017"/>
      <c r="X319" s="1017"/>
      <c r="Y319" s="1017"/>
      <c r="Z319" s="1017"/>
      <c r="AA319" s="1017"/>
      <c r="AB319" s="1017"/>
      <c r="AC319" s="1017"/>
      <c r="AD319" s="1017"/>
      <c r="AE319" s="1017"/>
      <c r="AF319" s="1017"/>
      <c r="AG319" s="1017"/>
      <c r="AH319" s="1017"/>
      <c r="AI319" s="1017"/>
      <c r="AJ319" s="1017"/>
      <c r="AK319" s="1017"/>
      <c r="AL319" s="325"/>
    </row>
    <row r="320" spans="5:38">
      <c r="E320" s="324"/>
      <c r="G320" s="337"/>
      <c r="H320" s="337"/>
      <c r="I320" s="337"/>
      <c r="J320" s="337"/>
      <c r="K320" s="337"/>
      <c r="L320" s="337"/>
      <c r="M320" s="337"/>
      <c r="N320" s="337"/>
      <c r="O320" s="337"/>
      <c r="P320" s="337"/>
      <c r="Q320" s="337"/>
      <c r="R320" s="337"/>
      <c r="S320" s="337"/>
      <c r="T320" s="337"/>
      <c r="U320" s="337"/>
      <c r="V320" s="337"/>
      <c r="W320" s="337"/>
      <c r="X320" s="337"/>
      <c r="Y320" s="337"/>
      <c r="Z320" s="337"/>
      <c r="AA320" s="337"/>
      <c r="AB320" s="337"/>
      <c r="AC320" s="337"/>
      <c r="AD320" s="337"/>
      <c r="AE320" s="337"/>
      <c r="AF320" s="337"/>
      <c r="AG320" s="337"/>
      <c r="AH320" s="337"/>
      <c r="AI320" s="337"/>
      <c r="AJ320" s="337"/>
      <c r="AK320" s="337"/>
      <c r="AL320" s="325"/>
    </row>
    <row r="321" spans="5:38">
      <c r="E321" s="324"/>
      <c r="F321" t="s">
        <v>165</v>
      </c>
      <c r="G321" s="1017" t="s">
        <v>262</v>
      </c>
      <c r="H321" s="1017"/>
      <c r="I321" s="1017"/>
      <c r="J321" s="1017"/>
      <c r="K321" s="1017"/>
      <c r="L321" s="1017"/>
      <c r="M321" s="1017"/>
      <c r="N321" s="1017" t="s">
        <v>263</v>
      </c>
      <c r="O321" s="1017"/>
      <c r="P321" s="1017"/>
      <c r="Q321" s="1017"/>
      <c r="R321" s="1017"/>
      <c r="S321" s="1017"/>
      <c r="T321" s="1017"/>
      <c r="U321" s="1017"/>
      <c r="V321" s="1017"/>
      <c r="W321" s="1017"/>
      <c r="X321" s="1017"/>
      <c r="Y321" s="1017"/>
      <c r="Z321" s="1017"/>
      <c r="AA321" s="1017"/>
      <c r="AB321" s="1017"/>
      <c r="AC321" s="1017"/>
      <c r="AD321" s="1017"/>
      <c r="AE321" s="1017"/>
      <c r="AF321" s="1017"/>
      <c r="AG321" s="1017"/>
      <c r="AH321" s="1017"/>
      <c r="AI321" s="1017"/>
      <c r="AJ321" s="1017"/>
      <c r="AK321" s="1017"/>
      <c r="AL321" s="325"/>
    </row>
    <row r="322" spans="5:38">
      <c r="E322" s="324"/>
      <c r="G322" s="337"/>
      <c r="H322" s="337"/>
      <c r="I322" s="337"/>
      <c r="J322" s="337"/>
      <c r="K322" s="337"/>
      <c r="L322" s="337"/>
      <c r="M322" s="337"/>
      <c r="N322" s="337"/>
      <c r="O322" s="337"/>
      <c r="P322" s="337"/>
      <c r="Q322" s="337"/>
      <c r="R322" s="337"/>
      <c r="S322" s="337"/>
      <c r="T322" s="337"/>
      <c r="U322" s="337"/>
      <c r="V322" s="337"/>
      <c r="W322" s="337"/>
      <c r="X322" s="337"/>
      <c r="Y322" s="337"/>
      <c r="Z322" s="337"/>
      <c r="AA322" s="337"/>
      <c r="AB322" s="337"/>
      <c r="AC322" s="337"/>
      <c r="AD322" s="337"/>
      <c r="AE322" s="337"/>
      <c r="AF322" s="337"/>
      <c r="AG322" s="337"/>
      <c r="AH322" s="337"/>
      <c r="AI322" s="337"/>
      <c r="AJ322" s="337"/>
      <c r="AK322" s="337"/>
      <c r="AL322" s="325"/>
    </row>
    <row r="323" spans="5:38">
      <c r="E323" s="324"/>
      <c r="F323" t="s">
        <v>165</v>
      </c>
      <c r="G323" s="1017" t="s">
        <v>264</v>
      </c>
      <c r="H323" s="1017"/>
      <c r="I323" s="1017"/>
      <c r="J323" s="1017"/>
      <c r="K323" s="1017"/>
      <c r="L323" s="1017"/>
      <c r="M323" s="1017"/>
      <c r="N323" s="1017" t="s">
        <v>265</v>
      </c>
      <c r="O323" s="1017"/>
      <c r="P323" s="1017"/>
      <c r="Q323" s="1017"/>
      <c r="R323" s="1017"/>
      <c r="S323" s="1017"/>
      <c r="T323" s="1017"/>
      <c r="U323" s="1017"/>
      <c r="V323" s="1017"/>
      <c r="W323" s="1017"/>
      <c r="X323" s="1017"/>
      <c r="Y323" s="1017"/>
      <c r="Z323" s="1017"/>
      <c r="AA323" s="1017"/>
      <c r="AB323" s="1017"/>
      <c r="AC323" s="1017"/>
      <c r="AD323" s="1017"/>
      <c r="AE323" s="1017"/>
      <c r="AF323" s="1017"/>
      <c r="AG323" s="1017"/>
      <c r="AH323" s="1017"/>
      <c r="AI323" s="1017"/>
      <c r="AJ323" s="1017"/>
      <c r="AK323" s="1017"/>
      <c r="AL323" s="325"/>
    </row>
    <row r="324" spans="5:38">
      <c r="E324" s="324"/>
      <c r="G324" s="337"/>
      <c r="H324" s="337"/>
      <c r="I324" s="337"/>
      <c r="J324" s="337"/>
      <c r="K324" s="337"/>
      <c r="L324" s="337"/>
      <c r="M324" s="337"/>
      <c r="N324" s="337"/>
      <c r="O324" s="337"/>
      <c r="P324" s="337"/>
      <c r="Q324" s="337"/>
      <c r="R324" s="337"/>
      <c r="S324" s="337"/>
      <c r="T324" s="337"/>
      <c r="U324" s="337"/>
      <c r="V324" s="337"/>
      <c r="W324" s="337"/>
      <c r="X324" s="337"/>
      <c r="Y324" s="337"/>
      <c r="Z324" s="337"/>
      <c r="AA324" s="337"/>
      <c r="AB324" s="337"/>
      <c r="AC324" s="337"/>
      <c r="AD324" s="337"/>
      <c r="AE324" s="337"/>
      <c r="AF324" s="337"/>
      <c r="AG324" s="337"/>
      <c r="AH324" s="337"/>
      <c r="AI324" s="337"/>
      <c r="AJ324" s="337"/>
      <c r="AK324" s="337"/>
      <c r="AL324" s="325"/>
    </row>
    <row r="325" spans="5:38">
      <c r="E325" s="324"/>
      <c r="F325" t="s">
        <v>165</v>
      </c>
      <c r="G325" s="1017" t="s">
        <v>266</v>
      </c>
      <c r="H325" s="1017"/>
      <c r="I325" s="1017"/>
      <c r="J325" s="1017"/>
      <c r="K325" s="1017"/>
      <c r="L325" s="1017"/>
      <c r="M325" s="1017"/>
      <c r="N325" s="1017" t="s">
        <v>267</v>
      </c>
      <c r="O325" s="1017"/>
      <c r="P325" s="1017"/>
      <c r="Q325" s="1017"/>
      <c r="R325" s="1017"/>
      <c r="S325" s="1017"/>
      <c r="T325" s="1017"/>
      <c r="U325" s="1017"/>
      <c r="V325" s="1017"/>
      <c r="W325" s="1017"/>
      <c r="X325" s="1017"/>
      <c r="Y325" s="1017"/>
      <c r="Z325" s="1017"/>
      <c r="AA325" s="1017"/>
      <c r="AB325" s="1017"/>
      <c r="AC325" s="1017"/>
      <c r="AD325" s="1017"/>
      <c r="AE325" s="1017"/>
      <c r="AF325" s="1017"/>
      <c r="AG325" s="1017"/>
      <c r="AH325" s="1017"/>
      <c r="AI325" s="1017"/>
      <c r="AJ325" s="1017"/>
      <c r="AK325" s="1017"/>
      <c r="AL325" s="325"/>
    </row>
    <row r="326" spans="5:38">
      <c r="E326" s="324"/>
      <c r="AL326" s="325"/>
    </row>
    <row r="327" spans="5:38">
      <c r="E327" s="324"/>
      <c r="F327" t="s">
        <v>165</v>
      </c>
      <c r="G327" s="1017" t="s">
        <v>268</v>
      </c>
      <c r="H327" s="1017"/>
      <c r="I327" s="1017"/>
      <c r="J327" s="1017"/>
      <c r="K327" s="1017"/>
      <c r="L327" s="1017"/>
      <c r="M327" s="1017"/>
      <c r="N327" s="1017" t="s">
        <v>269</v>
      </c>
      <c r="O327" s="1017"/>
      <c r="P327" s="1017"/>
      <c r="Q327" s="1017"/>
      <c r="R327" s="1017"/>
      <c r="S327" s="1017"/>
      <c r="T327" s="1017"/>
      <c r="U327" s="1017"/>
      <c r="V327" s="1017"/>
      <c r="W327" s="1017"/>
      <c r="X327" s="1017"/>
      <c r="Y327" s="1017"/>
      <c r="Z327" s="1017"/>
      <c r="AA327" s="1017"/>
      <c r="AB327" s="1017"/>
      <c r="AC327" s="1017"/>
      <c r="AD327" s="1017"/>
      <c r="AE327" s="1017"/>
      <c r="AF327" s="1017"/>
      <c r="AG327" s="1017"/>
      <c r="AH327" s="1017"/>
      <c r="AI327" s="1017"/>
      <c r="AJ327" s="1017"/>
      <c r="AK327" s="1017"/>
      <c r="AL327" s="325"/>
    </row>
    <row r="328" spans="5:38">
      <c r="E328" s="324"/>
      <c r="G328" s="337"/>
      <c r="H328" s="337"/>
      <c r="I328" s="337"/>
      <c r="J328" s="337"/>
      <c r="K328" s="337"/>
      <c r="L328" s="337"/>
      <c r="M328" s="337"/>
      <c r="N328" s="337"/>
      <c r="O328" s="337"/>
      <c r="P328" s="337"/>
      <c r="Q328" s="337"/>
      <c r="R328" s="337"/>
      <c r="S328" s="337"/>
      <c r="T328" s="337"/>
      <c r="U328" s="337"/>
      <c r="V328" s="337"/>
      <c r="W328" s="337"/>
      <c r="X328" s="337"/>
      <c r="Y328" s="337"/>
      <c r="Z328" s="337"/>
      <c r="AA328" s="337"/>
      <c r="AB328" s="337"/>
      <c r="AC328" s="337"/>
      <c r="AD328" s="337"/>
      <c r="AE328" s="337"/>
      <c r="AF328" s="337"/>
      <c r="AG328" s="337"/>
      <c r="AH328" s="337"/>
      <c r="AI328" s="337"/>
      <c r="AJ328" s="337"/>
      <c r="AK328" s="337"/>
      <c r="AL328" s="325"/>
    </row>
    <row r="329" spans="5:38">
      <c r="E329" s="324"/>
      <c r="F329" t="s">
        <v>165</v>
      </c>
      <c r="G329" s="337" t="s">
        <v>270</v>
      </c>
      <c r="H329" s="337"/>
      <c r="I329" s="337"/>
      <c r="J329" s="337"/>
      <c r="K329" s="337"/>
      <c r="L329" s="337"/>
      <c r="M329" s="337"/>
      <c r="N329" s="337"/>
      <c r="O329" s="337" t="s">
        <v>271</v>
      </c>
      <c r="P329" s="337"/>
      <c r="Q329" s="337"/>
      <c r="R329" s="337"/>
      <c r="S329" s="337"/>
      <c r="T329" s="337"/>
      <c r="U329" s="337"/>
      <c r="V329" s="337"/>
      <c r="W329" s="337"/>
      <c r="X329" s="337"/>
      <c r="Y329" s="337"/>
      <c r="Z329" s="337"/>
      <c r="AA329" s="337"/>
      <c r="AB329" s="337"/>
      <c r="AC329" s="337"/>
      <c r="AD329" s="337"/>
      <c r="AE329" s="337"/>
      <c r="AF329" s="337"/>
      <c r="AG329" s="337"/>
      <c r="AH329" s="337"/>
      <c r="AI329" s="337"/>
      <c r="AJ329" s="337"/>
      <c r="AK329" s="337"/>
      <c r="AL329" s="344"/>
    </row>
    <row r="330" spans="5:38">
      <c r="E330" s="324"/>
      <c r="G330" s="337"/>
      <c r="H330" s="337"/>
      <c r="I330" s="337"/>
      <c r="J330" s="337"/>
      <c r="K330" s="337"/>
      <c r="L330" s="337"/>
      <c r="M330" s="337"/>
      <c r="N330" s="1017" t="s">
        <v>272</v>
      </c>
      <c r="O330" s="1017"/>
      <c r="P330" s="1017"/>
      <c r="Q330" s="1017"/>
      <c r="R330" s="1017"/>
      <c r="S330" s="1017"/>
      <c r="T330" s="1017"/>
      <c r="U330" s="1017"/>
      <c r="V330" s="1017"/>
      <c r="W330" s="1017"/>
      <c r="X330" s="1017"/>
      <c r="Y330" s="1017"/>
      <c r="Z330" s="1017"/>
      <c r="AA330" s="1017"/>
      <c r="AB330" s="1017"/>
      <c r="AC330" s="1017"/>
      <c r="AD330" s="1017"/>
      <c r="AE330" s="1017"/>
      <c r="AF330" s="1017"/>
      <c r="AG330" s="1017"/>
      <c r="AH330" s="1017"/>
      <c r="AI330" s="1017"/>
      <c r="AJ330" s="1017"/>
      <c r="AK330" s="1017"/>
      <c r="AL330" s="344"/>
    </row>
    <row r="331" spans="5:38">
      <c r="E331" s="324"/>
      <c r="G331" s="337"/>
      <c r="H331" s="337"/>
      <c r="I331" s="337"/>
      <c r="J331" s="337"/>
      <c r="K331" s="337"/>
      <c r="L331" s="337"/>
      <c r="M331" s="337"/>
      <c r="N331" s="337"/>
      <c r="O331" s="337"/>
      <c r="P331" s="337"/>
      <c r="Q331" s="337"/>
      <c r="R331" s="337"/>
      <c r="S331" s="337"/>
      <c r="T331" s="337"/>
      <c r="U331" s="337"/>
      <c r="V331" s="337"/>
      <c r="W331" s="337"/>
      <c r="X331" s="337"/>
      <c r="Y331" s="337"/>
      <c r="Z331" s="337"/>
      <c r="AA331" s="337"/>
      <c r="AB331" s="337"/>
      <c r="AC331" s="337"/>
      <c r="AD331" s="337"/>
      <c r="AE331" s="337"/>
      <c r="AF331" s="337"/>
      <c r="AG331" s="337"/>
      <c r="AH331" s="337"/>
      <c r="AI331" s="337"/>
      <c r="AJ331" s="337"/>
      <c r="AK331" s="337"/>
      <c r="AL331" s="344"/>
    </row>
    <row r="332" spans="5:38">
      <c r="E332" s="324"/>
      <c r="F332" t="s">
        <v>165</v>
      </c>
      <c r="G332" s="1017" t="s">
        <v>273</v>
      </c>
      <c r="H332" s="1017"/>
      <c r="I332" s="1017"/>
      <c r="J332" s="1017"/>
      <c r="K332" s="1017"/>
      <c r="L332" s="1017"/>
      <c r="M332" s="1017"/>
      <c r="N332" s="1017" t="s">
        <v>274</v>
      </c>
      <c r="O332" s="1017"/>
      <c r="P332" s="1017"/>
      <c r="Q332" s="1017"/>
      <c r="R332" s="1017"/>
      <c r="S332" s="1017"/>
      <c r="T332" s="1017"/>
      <c r="U332" s="1017"/>
      <c r="V332" s="1017"/>
      <c r="W332" s="1017"/>
      <c r="X332" s="1017"/>
      <c r="Y332" s="1017"/>
      <c r="Z332" s="1017"/>
      <c r="AA332" s="1017"/>
      <c r="AB332" s="1017"/>
      <c r="AC332" s="1017"/>
      <c r="AD332" s="1017"/>
      <c r="AE332" s="1017"/>
      <c r="AF332" s="1017"/>
      <c r="AG332" s="1017"/>
      <c r="AH332" s="1017"/>
      <c r="AI332" s="1017"/>
      <c r="AJ332" s="1017"/>
      <c r="AK332" s="1017"/>
      <c r="AL332" s="325"/>
    </row>
    <row r="333" spans="5:38">
      <c r="E333" s="324"/>
      <c r="G333" s="337"/>
      <c r="H333" s="337"/>
      <c r="I333" s="337"/>
      <c r="J333" s="337"/>
      <c r="K333" s="337"/>
      <c r="L333" s="337"/>
      <c r="M333" s="337"/>
      <c r="N333" s="337"/>
      <c r="O333" s="337"/>
      <c r="P333" s="337"/>
      <c r="Q333" s="337"/>
      <c r="R333" s="337"/>
      <c r="S333" s="337"/>
      <c r="T333" s="337"/>
      <c r="U333" s="337"/>
      <c r="V333" s="337"/>
      <c r="W333" s="337"/>
      <c r="X333" s="337"/>
      <c r="Y333" s="337"/>
      <c r="Z333" s="337"/>
      <c r="AA333" s="337"/>
      <c r="AB333" s="337"/>
      <c r="AC333" s="337"/>
      <c r="AD333" s="337"/>
      <c r="AE333" s="337"/>
      <c r="AF333" s="337"/>
      <c r="AG333" s="337"/>
      <c r="AH333" s="337"/>
      <c r="AI333" s="337"/>
      <c r="AJ333" s="337"/>
      <c r="AK333" s="337"/>
      <c r="AL333" s="325"/>
    </row>
    <row r="334" spans="5:38">
      <c r="E334" s="324"/>
      <c r="F334" t="s">
        <v>165</v>
      </c>
      <c r="G334" s="1017" t="s">
        <v>275</v>
      </c>
      <c r="H334" s="1017"/>
      <c r="I334" s="1017"/>
      <c r="J334" s="1017"/>
      <c r="K334" s="1017"/>
      <c r="L334" s="1017"/>
      <c r="M334" s="1017"/>
      <c r="N334" s="1017" t="s">
        <v>276</v>
      </c>
      <c r="O334" s="1017"/>
      <c r="P334" s="1017"/>
      <c r="Q334" s="1017"/>
      <c r="R334" s="1017"/>
      <c r="S334" s="1017"/>
      <c r="T334" s="1017"/>
      <c r="U334" s="1017"/>
      <c r="V334" s="1017"/>
      <c r="W334" s="1017"/>
      <c r="X334" s="1017"/>
      <c r="Y334" s="1017"/>
      <c r="Z334" s="1017"/>
      <c r="AA334" s="1017"/>
      <c r="AB334" s="1017"/>
      <c r="AC334" s="1017"/>
      <c r="AD334" s="1017"/>
      <c r="AE334" s="1017"/>
      <c r="AF334" s="1017"/>
      <c r="AG334" s="1017"/>
      <c r="AH334" s="1017"/>
      <c r="AI334" s="1017"/>
      <c r="AJ334" s="1017"/>
      <c r="AK334" s="1017"/>
      <c r="AL334" s="325"/>
    </row>
    <row r="335" spans="5:38">
      <c r="E335" s="324"/>
      <c r="G335" s="337"/>
      <c r="H335" s="337"/>
      <c r="I335" s="337"/>
      <c r="J335" s="337"/>
      <c r="K335" s="337"/>
      <c r="L335" s="337"/>
      <c r="M335" s="337"/>
      <c r="N335" s="337"/>
      <c r="O335" s="337"/>
      <c r="P335" s="337"/>
      <c r="Q335" s="337"/>
      <c r="R335" s="337"/>
      <c r="S335" s="337"/>
      <c r="T335" s="337"/>
      <c r="U335" s="337"/>
      <c r="V335" s="337"/>
      <c r="W335" s="337"/>
      <c r="X335" s="337"/>
      <c r="Y335" s="337"/>
      <c r="Z335" s="337"/>
      <c r="AA335" s="337"/>
      <c r="AB335" s="337"/>
      <c r="AC335" s="337"/>
      <c r="AD335" s="337"/>
      <c r="AE335" s="337"/>
      <c r="AF335" s="337"/>
      <c r="AG335" s="337"/>
      <c r="AH335" s="337"/>
      <c r="AI335" s="337"/>
      <c r="AJ335" s="337"/>
      <c r="AK335" s="337"/>
      <c r="AL335" s="325"/>
    </row>
    <row r="336" spans="5:38">
      <c r="E336" s="324"/>
      <c r="F336" t="s">
        <v>165</v>
      </c>
      <c r="G336" s="1017" t="s">
        <v>277</v>
      </c>
      <c r="H336" s="1017"/>
      <c r="I336" s="1017"/>
      <c r="J336" s="1017"/>
      <c r="K336" s="1017"/>
      <c r="L336" s="1017"/>
      <c r="M336" s="1017"/>
      <c r="N336" s="1017" t="s">
        <v>278</v>
      </c>
      <c r="O336" s="1017"/>
      <c r="P336" s="1017"/>
      <c r="Q336" s="1017"/>
      <c r="R336" s="1017"/>
      <c r="S336" s="1017"/>
      <c r="T336" s="1017"/>
      <c r="U336" s="1017"/>
      <c r="V336" s="1017"/>
      <c r="W336" s="1017"/>
      <c r="X336" s="1017"/>
      <c r="Y336" s="1017"/>
      <c r="Z336" s="1017"/>
      <c r="AA336" s="1017"/>
      <c r="AB336" s="1017"/>
      <c r="AC336" s="1017"/>
      <c r="AD336" s="1017"/>
      <c r="AE336" s="1017"/>
      <c r="AF336" s="1017"/>
      <c r="AG336" s="1017"/>
      <c r="AH336" s="1017"/>
      <c r="AI336" s="1017"/>
      <c r="AJ336" s="1017"/>
      <c r="AK336" s="1017"/>
      <c r="AL336" s="325"/>
    </row>
    <row r="337" spans="5:38">
      <c r="E337" s="324"/>
      <c r="AL337" s="325"/>
    </row>
    <row r="338" spans="5:38">
      <c r="E338" s="324"/>
      <c r="F338" s="970" t="s">
        <v>165</v>
      </c>
      <c r="G338" s="1042" t="s">
        <v>2542</v>
      </c>
      <c r="H338" s="1042"/>
      <c r="I338" s="1042"/>
      <c r="J338" s="1042"/>
      <c r="K338" s="1042"/>
      <c r="L338" s="1042"/>
      <c r="M338" s="1042"/>
      <c r="N338" s="1042" t="s">
        <v>2543</v>
      </c>
      <c r="O338" s="1042"/>
      <c r="P338" s="1042"/>
      <c r="Q338" s="1042"/>
      <c r="R338" s="1042"/>
      <c r="S338" s="1042"/>
      <c r="T338" s="1042"/>
      <c r="U338" s="1042"/>
      <c r="V338" s="1042"/>
      <c r="W338" s="1042"/>
      <c r="X338" s="1042"/>
      <c r="Y338" s="1042"/>
      <c r="Z338" s="1042"/>
      <c r="AA338" s="1042"/>
      <c r="AB338" s="1042"/>
      <c r="AC338" s="1042"/>
      <c r="AD338" s="1042"/>
      <c r="AE338" s="1042"/>
      <c r="AF338" s="1042"/>
      <c r="AG338" s="1042"/>
      <c r="AH338" s="1042"/>
      <c r="AI338" s="1042"/>
      <c r="AJ338" s="1042"/>
      <c r="AK338" s="1042"/>
      <c r="AL338" s="325"/>
    </row>
    <row r="339" spans="5:38">
      <c r="E339" s="324"/>
      <c r="AL339" s="325"/>
    </row>
    <row r="340" spans="5:38">
      <c r="E340" s="324"/>
      <c r="AL340" s="325"/>
    </row>
    <row r="341" spans="5:38">
      <c r="E341" s="324"/>
      <c r="AL341" s="325"/>
    </row>
    <row r="342" spans="5:38" ht="18.600000000000001" thickBot="1">
      <c r="E342" s="328"/>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29"/>
      <c r="AK342" s="329"/>
      <c r="AL342" s="330"/>
    </row>
  </sheetData>
  <mergeCells count="199">
    <mergeCell ref="G338:M338"/>
    <mergeCell ref="N338:AK338"/>
    <mergeCell ref="G336:M336"/>
    <mergeCell ref="N336:AK336"/>
    <mergeCell ref="G332:M332"/>
    <mergeCell ref="G334:M334"/>
    <mergeCell ref="N327:AK327"/>
    <mergeCell ref="N332:AK332"/>
    <mergeCell ref="N334:AK334"/>
    <mergeCell ref="N330:AK330"/>
    <mergeCell ref="G321:M321"/>
    <mergeCell ref="G323:M323"/>
    <mergeCell ref="G325:M325"/>
    <mergeCell ref="N317:AK317"/>
    <mergeCell ref="N319:AK319"/>
    <mergeCell ref="N321:AK321"/>
    <mergeCell ref="N323:AK323"/>
    <mergeCell ref="N325:AK325"/>
    <mergeCell ref="G327:M327"/>
    <mergeCell ref="N309:AK309"/>
    <mergeCell ref="G311:M311"/>
    <mergeCell ref="N311:AK311"/>
    <mergeCell ref="N312:AK312"/>
    <mergeCell ref="G314:M314"/>
    <mergeCell ref="N314:AK314"/>
    <mergeCell ref="N315:AK315"/>
    <mergeCell ref="G317:M317"/>
    <mergeCell ref="G319:M319"/>
    <mergeCell ref="G305:M305"/>
    <mergeCell ref="N303:AK303"/>
    <mergeCell ref="N305:AK305"/>
    <mergeCell ref="N306:AK306"/>
    <mergeCell ref="P302:AK302"/>
    <mergeCell ref="G308:M308"/>
    <mergeCell ref="N308:AK308"/>
    <mergeCell ref="G296:M296"/>
    <mergeCell ref="N296:AK296"/>
    <mergeCell ref="N297:AK297"/>
    <mergeCell ref="G299:M299"/>
    <mergeCell ref="N299:AK299"/>
    <mergeCell ref="N300:AK300"/>
    <mergeCell ref="O292:AK292"/>
    <mergeCell ref="N283:AK283"/>
    <mergeCell ref="N284:AK284"/>
    <mergeCell ref="O282:AK282"/>
    <mergeCell ref="N293:AK293"/>
    <mergeCell ref="N294:AK294"/>
    <mergeCell ref="F32:K32"/>
    <mergeCell ref="O30:AK30"/>
    <mergeCell ref="L32:AK32"/>
    <mergeCell ref="F38:S38"/>
    <mergeCell ref="T38:AK38"/>
    <mergeCell ref="AJ62:AK62"/>
    <mergeCell ref="AJ79:AK79"/>
    <mergeCell ref="AJ81:AK81"/>
    <mergeCell ref="AJ83:AK83"/>
    <mergeCell ref="AJ85:AK85"/>
    <mergeCell ref="AJ87:AK87"/>
    <mergeCell ref="AJ89:AK89"/>
    <mergeCell ref="AJ64:AK64"/>
    <mergeCell ref="AJ66:AK66"/>
    <mergeCell ref="AJ69:AK69"/>
    <mergeCell ref="AJ71:AK71"/>
    <mergeCell ref="AJ74:AK74"/>
    <mergeCell ref="AJ77:AK77"/>
    <mergeCell ref="L22:AE23"/>
    <mergeCell ref="N276:AK276"/>
    <mergeCell ref="G278:M278"/>
    <mergeCell ref="N278:AK278"/>
    <mergeCell ref="N279:AK279"/>
    <mergeCell ref="N280:AK280"/>
    <mergeCell ref="L8:AE9"/>
    <mergeCell ref="L14:AE15"/>
    <mergeCell ref="L11:AE12"/>
    <mergeCell ref="L17:AE18"/>
    <mergeCell ref="L20:AE21"/>
    <mergeCell ref="F40:S40"/>
    <mergeCell ref="T40:AK40"/>
    <mergeCell ref="O42:P42"/>
    <mergeCell ref="T42:U42"/>
    <mergeCell ref="Q42:S42"/>
    <mergeCell ref="V42:X42"/>
    <mergeCell ref="Y42:Z42"/>
    <mergeCell ref="AE42:AF42"/>
    <mergeCell ref="AA42:AD42"/>
    <mergeCell ref="F34:S34"/>
    <mergeCell ref="T34:AK34"/>
    <mergeCell ref="F36:S36"/>
    <mergeCell ref="T36:AK36"/>
    <mergeCell ref="L26:AK26"/>
    <mergeCell ref="F26:K26"/>
    <mergeCell ref="F28:N28"/>
    <mergeCell ref="O28:AK28"/>
    <mergeCell ref="F54:AK54"/>
    <mergeCell ref="F55:AK55"/>
    <mergeCell ref="F56:AK56"/>
    <mergeCell ref="F58:AK58"/>
    <mergeCell ref="AJ60:AK60"/>
    <mergeCell ref="F42:N42"/>
    <mergeCell ref="AG42:AK42"/>
    <mergeCell ref="N46:AC47"/>
    <mergeCell ref="AJ109:AK109"/>
    <mergeCell ref="AJ111:AK111"/>
    <mergeCell ref="AJ113:AK113"/>
    <mergeCell ref="AJ115:AK115"/>
    <mergeCell ref="AJ117:AK117"/>
    <mergeCell ref="AJ119:AK119"/>
    <mergeCell ref="AJ91:AK91"/>
    <mergeCell ref="AJ99:AK99"/>
    <mergeCell ref="AJ101:AK101"/>
    <mergeCell ref="AJ103:AK103"/>
    <mergeCell ref="AJ105:AK105"/>
    <mergeCell ref="AJ107:AK107"/>
    <mergeCell ref="F166:G166"/>
    <mergeCell ref="H166:AK167"/>
    <mergeCell ref="F169:G169"/>
    <mergeCell ref="F172:G172"/>
    <mergeCell ref="F145:AK145"/>
    <mergeCell ref="F147:AK147"/>
    <mergeCell ref="F149:I149"/>
    <mergeCell ref="G150:AK163"/>
    <mergeCell ref="AJ121:AK121"/>
    <mergeCell ref="AJ123:AK123"/>
    <mergeCell ref="AJ125:AK125"/>
    <mergeCell ref="AJ128:AK128"/>
    <mergeCell ref="AJ130:AK130"/>
    <mergeCell ref="F144:AK144"/>
    <mergeCell ref="F182:K182"/>
    <mergeCell ref="F183:AL183"/>
    <mergeCell ref="G195:AK202"/>
    <mergeCell ref="G204:M204"/>
    <mergeCell ref="N204:AK205"/>
    <mergeCell ref="F175:G175"/>
    <mergeCell ref="F177:G177"/>
    <mergeCell ref="H169:AK170"/>
    <mergeCell ref="H172:AK173"/>
    <mergeCell ref="H175:AK175"/>
    <mergeCell ref="H177:AK177"/>
    <mergeCell ref="F179:G179"/>
    <mergeCell ref="H179:AK179"/>
    <mergeCell ref="G213:M213"/>
    <mergeCell ref="G215:M215"/>
    <mergeCell ref="G217:M217"/>
    <mergeCell ref="N213:AK213"/>
    <mergeCell ref="N215:AK215"/>
    <mergeCell ref="N217:AK217"/>
    <mergeCell ref="G207:M207"/>
    <mergeCell ref="N207:AK207"/>
    <mergeCell ref="G209:M209"/>
    <mergeCell ref="N209:AK210"/>
    <mergeCell ref="N211:AK211"/>
    <mergeCell ref="N218:AK218"/>
    <mergeCell ref="G220:M220"/>
    <mergeCell ref="G223:M223"/>
    <mergeCell ref="G226:M226"/>
    <mergeCell ref="N220:AK220"/>
    <mergeCell ref="N221:AK221"/>
    <mergeCell ref="N223:AK223"/>
    <mergeCell ref="N224:AK224"/>
    <mergeCell ref="N226:AK226"/>
    <mergeCell ref="N242:AK243"/>
    <mergeCell ref="G253:M253"/>
    <mergeCell ref="N253:AK253"/>
    <mergeCell ref="N233:AK233"/>
    <mergeCell ref="G242:M242"/>
    <mergeCell ref="N244:AK244"/>
    <mergeCell ref="G246:M246"/>
    <mergeCell ref="N246:AK246"/>
    <mergeCell ref="N227:AK227"/>
    <mergeCell ref="G229:M229"/>
    <mergeCell ref="N229:AK229"/>
    <mergeCell ref="N230:AK230"/>
    <mergeCell ref="G232:M232"/>
    <mergeCell ref="N232:AK232"/>
    <mergeCell ref="N254:AK254"/>
    <mergeCell ref="G256:M256"/>
    <mergeCell ref="N256:AK256"/>
    <mergeCell ref="N257:AK257"/>
    <mergeCell ref="N248:AK248"/>
    <mergeCell ref="N249:AK250"/>
    <mergeCell ref="N247:AK247"/>
    <mergeCell ref="G249:M249"/>
    <mergeCell ref="N251:AK251"/>
    <mergeCell ref="G275:M275"/>
    <mergeCell ref="N275:AK275"/>
    <mergeCell ref="N259:AK261"/>
    <mergeCell ref="N266:AK266"/>
    <mergeCell ref="N270:AK270"/>
    <mergeCell ref="G268:M268"/>
    <mergeCell ref="N268:AK268"/>
    <mergeCell ref="N269:AK269"/>
    <mergeCell ref="G272:M272"/>
    <mergeCell ref="N272:AK272"/>
    <mergeCell ref="N273:AK273"/>
    <mergeCell ref="G259:M259"/>
    <mergeCell ref="N262:AK262"/>
    <mergeCell ref="G264:M264"/>
    <mergeCell ref="N264:AK264"/>
    <mergeCell ref="N265:AK265"/>
  </mergeCells>
  <phoneticPr fontId="5"/>
  <pageMargins left="0.51181102362204722" right="0.31496062992125984" top="0.35433070866141736" bottom="0.35433070866141736" header="0.31496062992125984" footer="0.31496062992125984"/>
  <pageSetup paperSize="9" orientation="portrait" r:id="rId1"/>
  <headerFooter differentFirst="1">
    <oddHeader>&amp;R自主点検表４（1）従来型　 　</oddHeader>
    <oddFooter>&amp;C&amp;"游ゴシック Light,標準"&amp;16ー &amp;P ー</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E1988-DC74-404D-90AA-E47F65F77D49}">
  <sheetPr codeName="Sheet2">
    <tabColor rgb="FF92D050"/>
  </sheetPr>
  <dimension ref="A1:CV3053"/>
  <sheetViews>
    <sheetView tabSelected="1" view="pageBreakPreview" topLeftCell="A2876" zoomScale="55" zoomScaleNormal="100" zoomScaleSheetLayoutView="55" workbookViewId="0">
      <selection activeCell="H2915" sqref="H2915:AD2916"/>
    </sheetView>
  </sheetViews>
  <sheetFormatPr defaultColWidth="4" defaultRowHeight="27" customHeight="1"/>
  <cols>
    <col min="1" max="1" width="6.3984375" style="22" customWidth="1"/>
    <col min="2" max="5" width="3.19921875" style="10" customWidth="1"/>
    <col min="6" max="7" width="3.5" style="17" customWidth="1"/>
    <col min="8" max="10" width="4" style="17"/>
    <col min="11" max="11" width="6.3984375" style="17" bestFit="1" customWidth="1"/>
    <col min="12" max="13" width="4" style="17"/>
    <col min="14" max="14" width="6.3984375" style="17" bestFit="1" customWidth="1"/>
    <col min="15" max="16" width="4" style="17"/>
    <col min="17" max="17" width="6.19921875" style="17" customWidth="1"/>
    <col min="18" max="19" width="4" style="17"/>
    <col min="20" max="20" width="6.19921875" style="17" bestFit="1" customWidth="1"/>
    <col min="21" max="22" width="4" style="17"/>
    <col min="23" max="23" width="6.8984375" style="17" customWidth="1"/>
    <col min="24" max="25" width="4" style="17"/>
    <col min="26" max="26" width="6.19921875" style="17" customWidth="1"/>
    <col min="27" max="27" width="4.19921875" style="17" customWidth="1"/>
    <col min="28" max="28" width="4" style="17"/>
    <col min="29" max="30" width="3.59765625" style="17" customWidth="1"/>
    <col min="31" max="31" width="2.19921875" style="17" customWidth="1"/>
    <col min="32" max="32" width="3.09765625" style="17" customWidth="1"/>
    <col min="33" max="33" width="4" style="304" customWidth="1"/>
    <col min="34" max="36" width="4" style="19"/>
    <col min="37" max="37" width="2.59765625" style="17" customWidth="1"/>
    <col min="38" max="43" width="2.5" style="46" customWidth="1"/>
    <col min="44" max="44" width="26" style="21" customWidth="1"/>
    <col min="45" max="77" width="4" style="17" customWidth="1"/>
    <col min="78" max="79" width="4" style="17"/>
    <col min="80" max="80" width="14.3984375" style="17" bestFit="1" customWidth="1"/>
    <col min="81" max="81" width="4" style="17"/>
    <col min="82" max="82" width="24.3984375" style="17" bestFit="1" customWidth="1"/>
    <col min="83" max="83" width="88.09765625" style="17" bestFit="1" customWidth="1"/>
    <col min="84" max="16384" width="4" style="17"/>
  </cols>
  <sheetData>
    <row r="1" spans="1:100" ht="27" hidden="1" customHeight="1" thickBot="1"/>
    <row r="2" spans="1:100" s="10" customFormat="1" ht="27" customHeight="1">
      <c r="A2" s="22"/>
      <c r="B2" s="47"/>
      <c r="C2" s="12"/>
      <c r="D2" s="12"/>
      <c r="E2" s="48"/>
      <c r="F2" s="1787" t="s">
        <v>646</v>
      </c>
      <c r="G2" s="1786"/>
      <c r="H2" s="1786"/>
      <c r="I2" s="1786"/>
      <c r="J2" s="1786"/>
      <c r="K2" s="1786"/>
      <c r="L2" s="1786"/>
      <c r="M2" s="1786"/>
      <c r="N2" s="1786"/>
      <c r="O2" s="1786"/>
      <c r="P2" s="1786"/>
      <c r="Q2" s="1786"/>
      <c r="R2" s="1786"/>
      <c r="S2" s="1786"/>
      <c r="T2" s="1786"/>
      <c r="U2" s="1786"/>
      <c r="V2" s="1786"/>
      <c r="W2" s="1786"/>
      <c r="X2" s="1786"/>
      <c r="Y2" s="1786"/>
      <c r="Z2" s="1786"/>
      <c r="AA2" s="1786"/>
      <c r="AB2" s="1786"/>
      <c r="AC2" s="1786"/>
      <c r="AD2" s="1786"/>
      <c r="AE2" s="1788"/>
      <c r="AF2" s="1786" t="s">
        <v>647</v>
      </c>
      <c r="AG2" s="1786"/>
      <c r="AH2" s="1786"/>
      <c r="AI2" s="1786"/>
      <c r="AJ2" s="1786"/>
      <c r="AK2" s="1786"/>
      <c r="AL2" s="47"/>
      <c r="AM2" s="49"/>
      <c r="AN2" s="49"/>
      <c r="AO2" s="49"/>
      <c r="AP2" s="49"/>
      <c r="AQ2" s="50"/>
      <c r="AR2" s="51"/>
    </row>
    <row r="3" spans="1:100" s="10" customFormat="1" ht="27" customHeight="1">
      <c r="A3" s="22"/>
      <c r="B3" s="1782" t="s">
        <v>661</v>
      </c>
      <c r="C3" s="1783"/>
      <c r="D3" s="1783"/>
      <c r="E3" s="1784"/>
      <c r="F3" s="1789"/>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1"/>
      <c r="AF3" s="52"/>
      <c r="AG3" s="305" t="s">
        <v>675</v>
      </c>
      <c r="AH3" s="53"/>
      <c r="AI3" s="1774" t="s">
        <v>108</v>
      </c>
      <c r="AJ3" s="1774"/>
      <c r="AK3" s="54"/>
      <c r="AL3" s="1782" t="s">
        <v>30</v>
      </c>
      <c r="AM3" s="1783"/>
      <c r="AN3" s="1783"/>
      <c r="AO3" s="1783"/>
      <c r="AP3" s="1783"/>
      <c r="AQ3" s="1784"/>
      <c r="AR3" s="55" t="s">
        <v>650</v>
      </c>
    </row>
    <row r="4" spans="1:100" ht="27" customHeight="1" thickBot="1">
      <c r="B4" s="56"/>
      <c r="C4" s="6"/>
      <c r="D4" s="6"/>
      <c r="E4" s="57"/>
      <c r="F4" s="1792"/>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4"/>
      <c r="AF4" s="58"/>
      <c r="AG4" s="306" t="s">
        <v>676</v>
      </c>
      <c r="AH4" s="59"/>
      <c r="AI4" s="1775"/>
      <c r="AJ4" s="1775"/>
      <c r="AK4" s="60"/>
      <c r="AL4" s="61"/>
      <c r="AM4" s="62"/>
      <c r="AN4" s="62"/>
      <c r="AO4" s="62"/>
      <c r="AP4" s="62"/>
      <c r="AQ4" s="63"/>
      <c r="AR4" s="64"/>
    </row>
    <row r="5" spans="1:100" ht="27" customHeight="1" thickBot="1">
      <c r="A5" s="911" t="str">
        <f>_xlfn.IFS(AG5=0,"",AG5&gt;0,AG5,AG5&lt;&gt;"","")</f>
        <v/>
      </c>
      <c r="B5" s="65"/>
      <c r="E5" s="66"/>
      <c r="F5" s="67"/>
      <c r="AE5" s="68"/>
      <c r="AF5" s="69"/>
      <c r="AL5" s="70"/>
      <c r="AQ5" s="71"/>
      <c r="AR5" s="72"/>
      <c r="CB5" s="73" t="s">
        <v>0</v>
      </c>
      <c r="CC5" s="74"/>
      <c r="CD5" s="26" t="s">
        <v>0</v>
      </c>
      <c r="CE5" s="26" t="s">
        <v>1</v>
      </c>
    </row>
    <row r="6" spans="1:100" ht="27" customHeight="1">
      <c r="A6" s="911" t="str">
        <f t="shared" ref="A6:A69" si="0">_xlfn.IFS(AG6=0,"",AG6&gt;0,AG6,AG6&lt;&gt;"","")</f>
        <v/>
      </c>
      <c r="B6" s="1078" t="s">
        <v>815</v>
      </c>
      <c r="C6" s="1079"/>
      <c r="D6" s="1079"/>
      <c r="E6" s="1080"/>
      <c r="F6" s="1781" t="s">
        <v>5</v>
      </c>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c r="AE6" s="68"/>
      <c r="AF6" s="69"/>
      <c r="AL6" s="70"/>
      <c r="AQ6" s="71"/>
      <c r="AR6" s="72"/>
      <c r="CB6" s="75" t="s">
        <v>668</v>
      </c>
      <c r="CC6" s="47"/>
      <c r="CD6" s="48" t="s">
        <v>668</v>
      </c>
      <c r="CE6" s="48"/>
    </row>
    <row r="7" spans="1:100" ht="27" customHeight="1">
      <c r="A7" s="911">
        <f t="shared" si="0"/>
        <v>1</v>
      </c>
      <c r="B7" s="1078"/>
      <c r="C7" s="1079"/>
      <c r="D7" s="1079"/>
      <c r="E7" s="1080"/>
      <c r="F7" s="1064" t="s">
        <v>1011</v>
      </c>
      <c r="G7" s="1065"/>
      <c r="H7" s="1093" t="s">
        <v>651</v>
      </c>
      <c r="I7" s="1093"/>
      <c r="J7" s="1093"/>
      <c r="K7" s="1093"/>
      <c r="L7" s="1093"/>
      <c r="M7" s="1093"/>
      <c r="N7" s="1093"/>
      <c r="O7" s="1093"/>
      <c r="P7" s="1093"/>
      <c r="Q7" s="1093"/>
      <c r="R7" s="1093"/>
      <c r="S7" s="1093"/>
      <c r="T7" s="1093"/>
      <c r="U7" s="1093"/>
      <c r="V7" s="1093"/>
      <c r="W7" s="1093"/>
      <c r="X7" s="1093"/>
      <c r="Y7" s="1093"/>
      <c r="Z7" s="1093"/>
      <c r="AA7" s="1093"/>
      <c r="AB7" s="1093"/>
      <c r="AC7" s="1093"/>
      <c r="AD7" s="1093"/>
      <c r="AE7" s="76"/>
      <c r="AF7" s="69"/>
      <c r="AG7" s="304">
        <v>1</v>
      </c>
      <c r="AH7" s="1113" t="s">
        <v>109</v>
      </c>
      <c r="AI7" s="1114"/>
      <c r="AJ7" s="1115"/>
      <c r="AL7" s="1131" t="s">
        <v>764</v>
      </c>
      <c r="AM7" s="1132"/>
      <c r="AN7" s="1132"/>
      <c r="AO7" s="1132"/>
      <c r="AP7" s="1132"/>
      <c r="AQ7" s="1133"/>
      <c r="AR7" s="1173">
        <f>VLOOKUP(AH7,$CD$6:$CE$10,2,FALSE)</f>
        <v>0</v>
      </c>
      <c r="CB7" s="77" t="s">
        <v>667</v>
      </c>
      <c r="CC7" s="67"/>
      <c r="CD7" s="11" t="s">
        <v>667</v>
      </c>
      <c r="CE7" s="11" t="s">
        <v>1069</v>
      </c>
      <c r="CF7" s="10"/>
      <c r="CG7" s="10"/>
      <c r="CH7" s="10"/>
      <c r="CI7" s="10"/>
      <c r="CJ7" s="10"/>
      <c r="CK7" s="10"/>
      <c r="CL7" s="10"/>
      <c r="CM7" s="10"/>
      <c r="CN7" s="10"/>
      <c r="CO7" s="10"/>
      <c r="CP7" s="10"/>
      <c r="CQ7" s="10"/>
      <c r="CR7" s="10"/>
      <c r="CS7" s="10"/>
      <c r="CT7" s="10"/>
      <c r="CU7" s="10"/>
      <c r="CV7" s="10"/>
    </row>
    <row r="8" spans="1:100" ht="27" customHeight="1">
      <c r="A8" s="911" t="str">
        <f t="shared" si="0"/>
        <v/>
      </c>
      <c r="B8" s="65"/>
      <c r="E8" s="66"/>
      <c r="F8" s="78"/>
      <c r="G8" s="79"/>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76"/>
      <c r="AF8" s="69"/>
      <c r="AL8" s="1131"/>
      <c r="AM8" s="1132"/>
      <c r="AN8" s="1132"/>
      <c r="AO8" s="1132"/>
      <c r="AP8" s="1132"/>
      <c r="AQ8" s="1133"/>
      <c r="AR8" s="1173"/>
      <c r="CB8" s="77" t="s">
        <v>2</v>
      </c>
      <c r="CC8" s="67"/>
      <c r="CD8" s="11" t="s">
        <v>2</v>
      </c>
      <c r="CE8" s="11"/>
      <c r="CF8" s="10"/>
      <c r="CG8" s="10"/>
      <c r="CH8" s="10"/>
      <c r="CI8" s="10"/>
      <c r="CJ8" s="10"/>
      <c r="CK8" s="10"/>
      <c r="CL8" s="10"/>
      <c r="CM8" s="10"/>
      <c r="CN8" s="10"/>
      <c r="CO8" s="10"/>
      <c r="CP8" s="10"/>
      <c r="CQ8" s="10"/>
      <c r="CR8" s="10"/>
      <c r="CS8" s="10"/>
      <c r="CT8" s="10"/>
      <c r="CU8" s="10"/>
      <c r="CV8" s="10"/>
    </row>
    <row r="9" spans="1:100" ht="27" customHeight="1" thickBot="1">
      <c r="A9" s="911" t="str">
        <f t="shared" si="0"/>
        <v/>
      </c>
      <c r="B9" s="65"/>
      <c r="E9" s="66"/>
      <c r="F9" s="78"/>
      <c r="G9" s="79"/>
      <c r="H9" s="1093"/>
      <c r="I9" s="1093"/>
      <c r="J9" s="1093"/>
      <c r="K9" s="1093"/>
      <c r="L9" s="1093"/>
      <c r="M9" s="1093"/>
      <c r="N9" s="1093"/>
      <c r="O9" s="1093"/>
      <c r="P9" s="1093"/>
      <c r="Q9" s="1093"/>
      <c r="R9" s="1093"/>
      <c r="S9" s="1093"/>
      <c r="T9" s="1093"/>
      <c r="U9" s="1093"/>
      <c r="V9" s="1093"/>
      <c r="W9" s="1093"/>
      <c r="X9" s="1093"/>
      <c r="Y9" s="1093"/>
      <c r="Z9" s="1093"/>
      <c r="AA9" s="1093"/>
      <c r="AB9" s="1093"/>
      <c r="AC9" s="1093"/>
      <c r="AD9" s="1093"/>
      <c r="AE9" s="76"/>
      <c r="AF9" s="69"/>
      <c r="AL9" s="1131"/>
      <c r="AM9" s="1132"/>
      <c r="AN9" s="1132"/>
      <c r="AO9" s="1132"/>
      <c r="AP9" s="1132"/>
      <c r="AQ9" s="1133"/>
      <c r="AR9" s="80"/>
      <c r="CB9" s="77" t="s">
        <v>2345</v>
      </c>
      <c r="CC9" s="67"/>
      <c r="CD9" s="11" t="s">
        <v>2345</v>
      </c>
      <c r="CE9" s="15"/>
    </row>
    <row r="10" spans="1:100" ht="27" customHeight="1">
      <c r="A10" s="911" t="str">
        <f t="shared" si="0"/>
        <v/>
      </c>
      <c r="B10" s="65"/>
      <c r="E10" s="66"/>
      <c r="F10" s="78"/>
      <c r="G10" s="79"/>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76"/>
      <c r="AF10" s="69"/>
      <c r="AL10" s="1131"/>
      <c r="AM10" s="1132"/>
      <c r="AN10" s="1132"/>
      <c r="AO10" s="1132"/>
      <c r="AP10" s="1132"/>
      <c r="AQ10" s="1133"/>
      <c r="AR10" s="80"/>
      <c r="CB10" s="73"/>
      <c r="CC10" s="74"/>
      <c r="CD10" s="650" t="s">
        <v>109</v>
      </c>
      <c r="CE10" s="11"/>
    </row>
    <row r="11" spans="1:100" ht="27" customHeight="1" thickBot="1">
      <c r="A11" s="911" t="str">
        <f t="shared" si="0"/>
        <v/>
      </c>
      <c r="B11" s="65"/>
      <c r="E11" s="66"/>
      <c r="F11" s="78"/>
      <c r="G11" s="79"/>
      <c r="H11" s="1093"/>
      <c r="I11" s="1093"/>
      <c r="J11" s="1093"/>
      <c r="K11" s="1093"/>
      <c r="L11" s="1093"/>
      <c r="M11" s="1093"/>
      <c r="N11" s="1093"/>
      <c r="O11" s="1093"/>
      <c r="P11" s="1093"/>
      <c r="Q11" s="1093"/>
      <c r="R11" s="1093"/>
      <c r="S11" s="1093"/>
      <c r="T11" s="1093"/>
      <c r="U11" s="1093"/>
      <c r="V11" s="1093"/>
      <c r="W11" s="1093"/>
      <c r="X11" s="1093"/>
      <c r="Y11" s="1093"/>
      <c r="Z11" s="1093"/>
      <c r="AA11" s="1093"/>
      <c r="AB11" s="1093"/>
      <c r="AC11" s="1093"/>
      <c r="AD11" s="1093"/>
      <c r="AE11" s="76"/>
      <c r="AF11" s="69"/>
      <c r="AL11" s="84"/>
      <c r="AM11" s="85"/>
      <c r="AN11" s="85"/>
      <c r="AO11" s="85"/>
      <c r="AP11" s="85"/>
      <c r="AQ11" s="86"/>
      <c r="AR11" s="80"/>
      <c r="CB11" s="77"/>
      <c r="CC11" s="67"/>
      <c r="CD11" s="11"/>
      <c r="CE11" s="11"/>
    </row>
    <row r="12" spans="1:100" ht="27" customHeight="1">
      <c r="A12" s="911" t="str">
        <f t="shared" si="0"/>
        <v/>
      </c>
      <c r="B12" s="65"/>
      <c r="E12" s="66"/>
      <c r="F12" s="78"/>
      <c r="G12" s="79"/>
      <c r="H12" s="1093"/>
      <c r="I12" s="1093"/>
      <c r="J12" s="1093"/>
      <c r="K12" s="1093"/>
      <c r="L12" s="1093"/>
      <c r="M12" s="1093"/>
      <c r="N12" s="1093"/>
      <c r="O12" s="1093"/>
      <c r="P12" s="1093"/>
      <c r="Q12" s="1093"/>
      <c r="R12" s="1093"/>
      <c r="S12" s="1093"/>
      <c r="T12" s="1093"/>
      <c r="U12" s="1093"/>
      <c r="V12" s="1093"/>
      <c r="W12" s="1093"/>
      <c r="X12" s="1093"/>
      <c r="Y12" s="1093"/>
      <c r="Z12" s="1093"/>
      <c r="AA12" s="1093"/>
      <c r="AB12" s="1093"/>
      <c r="AC12" s="1093"/>
      <c r="AD12" s="1093"/>
      <c r="AE12" s="76"/>
      <c r="AF12" s="69"/>
      <c r="AL12" s="84"/>
      <c r="AM12" s="85"/>
      <c r="AN12" s="85"/>
      <c r="AO12" s="85"/>
      <c r="AP12" s="85"/>
      <c r="AQ12" s="86"/>
      <c r="AR12" s="80"/>
      <c r="CB12" s="73" t="s">
        <v>668</v>
      </c>
      <c r="CC12" s="74"/>
      <c r="CD12" s="26" t="s">
        <v>668</v>
      </c>
      <c r="CE12" s="26" t="s">
        <v>1069</v>
      </c>
    </row>
    <row r="13" spans="1:100" ht="27" customHeight="1">
      <c r="A13" s="911" t="str">
        <f t="shared" si="0"/>
        <v/>
      </c>
      <c r="B13" s="65"/>
      <c r="E13" s="66"/>
      <c r="F13" s="78"/>
      <c r="G13" s="79"/>
      <c r="H13" s="87"/>
      <c r="I13" s="87"/>
      <c r="J13" s="87"/>
      <c r="K13" s="87"/>
      <c r="L13" s="87"/>
      <c r="M13" s="87"/>
      <c r="N13" s="87"/>
      <c r="O13" s="87"/>
      <c r="P13" s="87"/>
      <c r="Q13" s="87"/>
      <c r="R13" s="87"/>
      <c r="S13" s="87"/>
      <c r="T13" s="87"/>
      <c r="U13" s="87"/>
      <c r="V13" s="87"/>
      <c r="W13" s="87"/>
      <c r="X13" s="87"/>
      <c r="Y13" s="87"/>
      <c r="Z13" s="87"/>
      <c r="AA13" s="87"/>
      <c r="AB13" s="87"/>
      <c r="AC13" s="87"/>
      <c r="AD13" s="87"/>
      <c r="AE13" s="76"/>
      <c r="AF13" s="69"/>
      <c r="AL13" s="88"/>
      <c r="AM13" s="89"/>
      <c r="AN13" s="89"/>
      <c r="AO13" s="89"/>
      <c r="AP13" s="89"/>
      <c r="AQ13" s="90"/>
      <c r="AR13" s="80"/>
      <c r="CB13" s="77" t="s">
        <v>667</v>
      </c>
      <c r="CC13" s="67"/>
      <c r="CD13" s="11" t="s">
        <v>667</v>
      </c>
      <c r="CE13" s="11"/>
    </row>
    <row r="14" spans="1:100" ht="27" customHeight="1">
      <c r="A14" s="911">
        <f t="shared" si="0"/>
        <v>2</v>
      </c>
      <c r="B14" s="65"/>
      <c r="E14" s="66"/>
      <c r="F14" s="1064" t="s">
        <v>1042</v>
      </c>
      <c r="G14" s="1065"/>
      <c r="H14" s="1093" t="s">
        <v>652</v>
      </c>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68"/>
      <c r="AF14" s="69"/>
      <c r="AG14" s="304">
        <v>2</v>
      </c>
      <c r="AH14" s="1113" t="s">
        <v>109</v>
      </c>
      <c r="AI14" s="1114"/>
      <c r="AJ14" s="1115"/>
      <c r="AL14" s="1110" t="s">
        <v>763</v>
      </c>
      <c r="AM14" s="1111"/>
      <c r="AN14" s="1111"/>
      <c r="AO14" s="1111"/>
      <c r="AP14" s="1111"/>
      <c r="AQ14" s="1112"/>
      <c r="AR14" s="1173">
        <f>VLOOKUP(AH14,$CD$6:$CE$10,2,FALSE)</f>
        <v>0</v>
      </c>
      <c r="CB14" s="77" t="s">
        <v>2</v>
      </c>
      <c r="CD14" s="11" t="s">
        <v>2</v>
      </c>
      <c r="CE14" s="11"/>
    </row>
    <row r="15" spans="1:100" ht="27" customHeight="1">
      <c r="A15" s="911" t="str">
        <f t="shared" si="0"/>
        <v/>
      </c>
      <c r="B15" s="65"/>
      <c r="E15" s="66"/>
      <c r="F15" s="78"/>
      <c r="G15" s="79"/>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1093"/>
      <c r="AD15" s="1093"/>
      <c r="AE15" s="68"/>
      <c r="AG15" s="315"/>
      <c r="AH15" s="17"/>
      <c r="AI15" s="17"/>
      <c r="AJ15" s="17"/>
      <c r="AL15" s="1110"/>
      <c r="AM15" s="1111"/>
      <c r="AN15" s="1111"/>
      <c r="AO15" s="1111"/>
      <c r="AP15" s="1111"/>
      <c r="AQ15" s="1112"/>
      <c r="AR15" s="1173"/>
      <c r="CB15" s="77" t="s">
        <v>2246</v>
      </c>
      <c r="CC15" s="67"/>
      <c r="CD15" s="11" t="s">
        <v>2246</v>
      </c>
      <c r="CE15" s="77"/>
    </row>
    <row r="16" spans="1:100" ht="27" customHeight="1" thickBot="1">
      <c r="A16" s="911" t="str">
        <f t="shared" si="0"/>
        <v/>
      </c>
      <c r="B16" s="65"/>
      <c r="E16" s="66"/>
      <c r="F16" s="78"/>
      <c r="G16" s="79"/>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68"/>
      <c r="AF16" s="69"/>
      <c r="AH16" s="17"/>
      <c r="AI16" s="17"/>
      <c r="AJ16" s="17"/>
      <c r="AL16" s="1110"/>
      <c r="AM16" s="1111"/>
      <c r="AN16" s="1111"/>
      <c r="AO16" s="1111"/>
      <c r="AP16" s="1111"/>
      <c r="AQ16" s="1112"/>
      <c r="AR16" s="91"/>
      <c r="CB16" s="81"/>
      <c r="CC16" s="82"/>
      <c r="CD16" s="83" t="s">
        <v>307</v>
      </c>
      <c r="CE16" s="15"/>
    </row>
    <row r="17" spans="1:83" ht="27" customHeight="1" thickBot="1">
      <c r="A17" s="911" t="str">
        <f t="shared" si="0"/>
        <v/>
      </c>
      <c r="B17" s="65"/>
      <c r="E17" s="66"/>
      <c r="F17" s="78"/>
      <c r="G17" s="79"/>
      <c r="H17" s="87"/>
      <c r="I17" s="87"/>
      <c r="J17" s="87"/>
      <c r="K17" s="87"/>
      <c r="L17" s="87"/>
      <c r="M17" s="87"/>
      <c r="N17" s="87"/>
      <c r="O17" s="87"/>
      <c r="P17" s="87"/>
      <c r="Q17" s="87"/>
      <c r="R17" s="87"/>
      <c r="S17" s="87"/>
      <c r="T17" s="87"/>
      <c r="U17" s="87"/>
      <c r="V17" s="87"/>
      <c r="W17" s="87"/>
      <c r="X17" s="87"/>
      <c r="Y17" s="87"/>
      <c r="Z17" s="87"/>
      <c r="AA17" s="87"/>
      <c r="AB17" s="87"/>
      <c r="AC17" s="87"/>
      <c r="AD17" s="87"/>
      <c r="AE17" s="68"/>
      <c r="AF17" s="69"/>
      <c r="AH17" s="17"/>
      <c r="AI17" s="17"/>
      <c r="AJ17" s="17"/>
      <c r="AL17" s="92"/>
      <c r="AM17" s="93"/>
      <c r="AN17" s="93"/>
      <c r="AO17" s="93"/>
      <c r="AP17" s="93"/>
      <c r="AQ17" s="94"/>
      <c r="AR17" s="91"/>
      <c r="CB17" s="77"/>
      <c r="CC17" s="67"/>
      <c r="CD17" s="11"/>
      <c r="CE17" s="11"/>
    </row>
    <row r="18" spans="1:83" ht="27" customHeight="1">
      <c r="A18" s="911">
        <f t="shared" si="0"/>
        <v>3</v>
      </c>
      <c r="B18" s="65"/>
      <c r="E18" s="66"/>
      <c r="F18" s="1064" t="s">
        <v>1043</v>
      </c>
      <c r="G18" s="1065"/>
      <c r="H18" s="1093" t="s">
        <v>12</v>
      </c>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68"/>
      <c r="AF18" s="69"/>
      <c r="AG18" s="304">
        <v>3</v>
      </c>
      <c r="AH18" s="1113" t="s">
        <v>109</v>
      </c>
      <c r="AI18" s="1114"/>
      <c r="AJ18" s="1115"/>
      <c r="AL18" s="1110" t="s">
        <v>765</v>
      </c>
      <c r="AM18" s="1111"/>
      <c r="AN18" s="1111"/>
      <c r="AO18" s="1111"/>
      <c r="AP18" s="1111"/>
      <c r="AQ18" s="1112"/>
      <c r="AR18" s="1173">
        <f>VLOOKUP(AH18,$CD$6:$CE$10,2,FALSE)</f>
        <v>0</v>
      </c>
      <c r="CB18" s="73" t="s">
        <v>344</v>
      </c>
      <c r="CC18" s="74"/>
      <c r="CD18" s="26" t="s">
        <v>344</v>
      </c>
      <c r="CE18" s="26"/>
    </row>
    <row r="19" spans="1:83" ht="27" customHeight="1">
      <c r="A19" s="911" t="str">
        <f t="shared" si="0"/>
        <v/>
      </c>
      <c r="B19" s="65"/>
      <c r="E19" s="66"/>
      <c r="F19" s="78"/>
      <c r="G19" s="79"/>
      <c r="H19" s="1093"/>
      <c r="I19" s="1093"/>
      <c r="J19" s="1093"/>
      <c r="K19" s="1093"/>
      <c r="L19" s="1093"/>
      <c r="M19" s="1093"/>
      <c r="N19" s="1093"/>
      <c r="O19" s="1093"/>
      <c r="P19" s="1093"/>
      <c r="Q19" s="1093"/>
      <c r="R19" s="1093"/>
      <c r="S19" s="1093"/>
      <c r="T19" s="1093"/>
      <c r="U19" s="1093"/>
      <c r="V19" s="1093"/>
      <c r="W19" s="1093"/>
      <c r="X19" s="1093"/>
      <c r="Y19" s="1093"/>
      <c r="Z19" s="1093"/>
      <c r="AA19" s="1093"/>
      <c r="AB19" s="1093"/>
      <c r="AC19" s="1093"/>
      <c r="AD19" s="1093"/>
      <c r="AE19" s="68"/>
      <c r="AF19" s="69"/>
      <c r="AL19" s="1110"/>
      <c r="AM19" s="1111"/>
      <c r="AN19" s="1111"/>
      <c r="AO19" s="1111"/>
      <c r="AP19" s="1111"/>
      <c r="AQ19" s="1112"/>
      <c r="AR19" s="1173"/>
      <c r="CB19" s="77" t="s">
        <v>345</v>
      </c>
      <c r="CC19" s="67"/>
      <c r="CD19" s="11" t="s">
        <v>345</v>
      </c>
      <c r="CE19" s="11" t="s">
        <v>506</v>
      </c>
    </row>
    <row r="20" spans="1:83" ht="27" customHeight="1" thickBot="1">
      <c r="A20" s="911" t="str">
        <f t="shared" si="0"/>
        <v/>
      </c>
      <c r="B20" s="65"/>
      <c r="E20" s="66"/>
      <c r="F20" s="78"/>
      <c r="G20" s="79"/>
      <c r="H20" s="1093"/>
      <c r="I20" s="1093"/>
      <c r="J20" s="1093"/>
      <c r="K20" s="1093"/>
      <c r="L20" s="1093"/>
      <c r="M20" s="1093"/>
      <c r="N20" s="1093"/>
      <c r="O20" s="1093"/>
      <c r="P20" s="1093"/>
      <c r="Q20" s="1093"/>
      <c r="R20" s="1093"/>
      <c r="S20" s="1093"/>
      <c r="T20" s="1093"/>
      <c r="U20" s="1093"/>
      <c r="V20" s="1093"/>
      <c r="W20" s="1093"/>
      <c r="X20" s="1093"/>
      <c r="Y20" s="1093"/>
      <c r="Z20" s="1093"/>
      <c r="AA20" s="1093"/>
      <c r="AB20" s="1093"/>
      <c r="AC20" s="1093"/>
      <c r="AD20" s="1093"/>
      <c r="AE20" s="68"/>
      <c r="AF20" s="69"/>
      <c r="AL20" s="1110"/>
      <c r="AM20" s="1111"/>
      <c r="AN20" s="1111"/>
      <c r="AO20" s="1111"/>
      <c r="AP20" s="1111"/>
      <c r="AQ20" s="1112"/>
      <c r="AR20" s="95"/>
      <c r="CB20" s="81"/>
      <c r="CC20" s="82"/>
      <c r="CD20" s="83" t="s">
        <v>346</v>
      </c>
      <c r="CE20" s="15"/>
    </row>
    <row r="21" spans="1:83" ht="27" customHeight="1">
      <c r="A21" s="911" t="str">
        <f t="shared" si="0"/>
        <v/>
      </c>
      <c r="B21" s="65"/>
      <c r="E21" s="66"/>
      <c r="F21" s="78"/>
      <c r="G21" s="79"/>
      <c r="H21" s="1093"/>
      <c r="I21" s="1093"/>
      <c r="J21" s="1093"/>
      <c r="K21" s="1093"/>
      <c r="L21" s="1093"/>
      <c r="M21" s="1093"/>
      <c r="N21" s="1093"/>
      <c r="O21" s="1093"/>
      <c r="P21" s="1093"/>
      <c r="Q21" s="1093"/>
      <c r="R21" s="1093"/>
      <c r="S21" s="1093"/>
      <c r="T21" s="1093"/>
      <c r="U21" s="1093"/>
      <c r="V21" s="1093"/>
      <c r="W21" s="1093"/>
      <c r="X21" s="1093"/>
      <c r="Y21" s="1093"/>
      <c r="Z21" s="1093"/>
      <c r="AA21" s="1093"/>
      <c r="AB21" s="1093"/>
      <c r="AC21" s="1093"/>
      <c r="AD21" s="1093"/>
      <c r="AE21" s="68"/>
      <c r="AF21" s="69"/>
      <c r="AL21" s="92"/>
      <c r="AM21" s="93"/>
      <c r="AN21" s="93"/>
      <c r="AO21" s="93"/>
      <c r="AP21" s="93"/>
      <c r="AQ21" s="94"/>
      <c r="AR21" s="95"/>
      <c r="CB21" s="77"/>
      <c r="CC21" s="67"/>
      <c r="CD21" s="11"/>
      <c r="CE21" s="11"/>
    </row>
    <row r="22" spans="1:83" ht="27" customHeight="1" thickBot="1">
      <c r="A22" s="911" t="str">
        <f t="shared" si="0"/>
        <v/>
      </c>
      <c r="B22" s="65"/>
      <c r="E22" s="66"/>
      <c r="F22" s="78"/>
      <c r="G22" s="79"/>
      <c r="H22" s="87"/>
      <c r="I22" s="87"/>
      <c r="J22" s="87"/>
      <c r="K22" s="87"/>
      <c r="L22" s="87"/>
      <c r="M22" s="87"/>
      <c r="N22" s="87"/>
      <c r="O22" s="87"/>
      <c r="P22" s="87"/>
      <c r="Q22" s="87"/>
      <c r="R22" s="87"/>
      <c r="S22" s="87"/>
      <c r="T22" s="87"/>
      <c r="U22" s="87"/>
      <c r="V22" s="87"/>
      <c r="W22" s="87"/>
      <c r="X22" s="87"/>
      <c r="Y22" s="87"/>
      <c r="Z22" s="87"/>
      <c r="AA22" s="87"/>
      <c r="AB22" s="87"/>
      <c r="AC22" s="87"/>
      <c r="AD22" s="87"/>
      <c r="AE22" s="68"/>
      <c r="AF22" s="69"/>
      <c r="AL22" s="92"/>
      <c r="AM22" s="93"/>
      <c r="AN22" s="93"/>
      <c r="AO22" s="93"/>
      <c r="AP22" s="93"/>
      <c r="AQ22" s="94"/>
      <c r="AR22" s="80"/>
      <c r="CB22" s="77"/>
      <c r="CC22" s="67"/>
      <c r="CD22" s="11"/>
      <c r="CE22" s="11"/>
    </row>
    <row r="23" spans="1:83" ht="27" customHeight="1">
      <c r="A23" s="911">
        <f t="shared" si="0"/>
        <v>4</v>
      </c>
      <c r="B23" s="65"/>
      <c r="E23" s="66"/>
      <c r="F23" s="1064" t="s">
        <v>1044</v>
      </c>
      <c r="G23" s="1065"/>
      <c r="H23" s="1093" t="s">
        <v>2602</v>
      </c>
      <c r="I23" s="1093"/>
      <c r="J23" s="1093"/>
      <c r="K23" s="1093"/>
      <c r="L23" s="1093"/>
      <c r="M23" s="1093"/>
      <c r="N23" s="1093"/>
      <c r="O23" s="1093"/>
      <c r="P23" s="1093"/>
      <c r="Q23" s="1093"/>
      <c r="R23" s="1093"/>
      <c r="S23" s="1093"/>
      <c r="T23" s="1093"/>
      <c r="U23" s="1093"/>
      <c r="V23" s="1093"/>
      <c r="W23" s="1093"/>
      <c r="X23" s="1093"/>
      <c r="Y23" s="1093"/>
      <c r="Z23" s="1093"/>
      <c r="AA23" s="1093"/>
      <c r="AB23" s="1093"/>
      <c r="AC23" s="1093"/>
      <c r="AD23" s="1093"/>
      <c r="AE23" s="68"/>
      <c r="AF23" s="69"/>
      <c r="AG23" s="304">
        <v>4</v>
      </c>
      <c r="AH23" s="1113" t="s">
        <v>109</v>
      </c>
      <c r="AI23" s="1114"/>
      <c r="AJ23" s="1115"/>
      <c r="AL23" s="1110" t="s">
        <v>766</v>
      </c>
      <c r="AM23" s="1111"/>
      <c r="AN23" s="1111"/>
      <c r="AO23" s="1111"/>
      <c r="AP23" s="1111"/>
      <c r="AQ23" s="1112"/>
      <c r="AR23" s="1173">
        <f>VLOOKUP(AH23,$CD$6:$CE$10,2,FALSE)</f>
        <v>0</v>
      </c>
      <c r="CB23" s="73" t="s">
        <v>354</v>
      </c>
      <c r="CC23" s="74"/>
      <c r="CD23" s="26" t="s">
        <v>354</v>
      </c>
      <c r="CE23" s="26"/>
    </row>
    <row r="24" spans="1:83" ht="27" customHeight="1">
      <c r="A24" s="911" t="str">
        <f t="shared" si="0"/>
        <v/>
      </c>
      <c r="B24" s="65"/>
      <c r="E24" s="66"/>
      <c r="F24" s="78"/>
      <c r="G24" s="79"/>
      <c r="H24" s="1093"/>
      <c r="I24" s="1093"/>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68"/>
      <c r="AF24" s="69"/>
      <c r="AL24" s="1110"/>
      <c r="AM24" s="1111"/>
      <c r="AN24" s="1111"/>
      <c r="AO24" s="1111"/>
      <c r="AP24" s="1111"/>
      <c r="AQ24" s="1112"/>
      <c r="AR24" s="1173"/>
      <c r="CB24" s="77" t="s">
        <v>356</v>
      </c>
      <c r="CC24" s="67"/>
      <c r="CD24" s="11" t="s">
        <v>356</v>
      </c>
      <c r="CE24" s="11"/>
    </row>
    <row r="25" spans="1:83" ht="27" customHeight="1">
      <c r="A25" s="911" t="str">
        <f t="shared" si="0"/>
        <v/>
      </c>
      <c r="B25" s="65"/>
      <c r="E25" s="66"/>
      <c r="F25" s="78"/>
      <c r="G25" s="79"/>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68"/>
      <c r="AF25" s="69"/>
      <c r="AL25" s="1110"/>
      <c r="AM25" s="1111"/>
      <c r="AN25" s="1111"/>
      <c r="AO25" s="1111"/>
      <c r="AP25" s="1111"/>
      <c r="AQ25" s="1112"/>
      <c r="AR25" s="95"/>
      <c r="CB25" s="77" t="s">
        <v>355</v>
      </c>
      <c r="CC25" s="67"/>
      <c r="CD25" s="11" t="s">
        <v>355</v>
      </c>
      <c r="CE25" s="11" t="s">
        <v>359</v>
      </c>
    </row>
    <row r="26" spans="1:83" ht="27" customHeight="1" thickBot="1">
      <c r="A26" s="911" t="str">
        <f t="shared" si="0"/>
        <v/>
      </c>
      <c r="B26" s="65"/>
      <c r="E26" s="66"/>
      <c r="F26" s="78"/>
      <c r="G26" s="79"/>
      <c r="H26" s="96"/>
      <c r="I26" s="96"/>
      <c r="J26" s="96"/>
      <c r="K26" s="96"/>
      <c r="L26" s="96"/>
      <c r="M26" s="96"/>
      <c r="N26" s="96"/>
      <c r="O26" s="96"/>
      <c r="P26" s="96"/>
      <c r="Q26" s="96"/>
      <c r="R26" s="96"/>
      <c r="S26" s="96"/>
      <c r="T26" s="96"/>
      <c r="U26" s="96"/>
      <c r="V26" s="96"/>
      <c r="W26" s="96"/>
      <c r="X26" s="96"/>
      <c r="Y26" s="96"/>
      <c r="Z26" s="96"/>
      <c r="AA26" s="96"/>
      <c r="AB26" s="96"/>
      <c r="AC26" s="96"/>
      <c r="AD26" s="96"/>
      <c r="AE26" s="68"/>
      <c r="AF26" s="69"/>
      <c r="AL26" s="88"/>
      <c r="AM26" s="89"/>
      <c r="AN26" s="89"/>
      <c r="AO26" s="89"/>
      <c r="AP26" s="89"/>
      <c r="AQ26" s="90"/>
      <c r="AR26" s="95"/>
      <c r="CB26" s="81"/>
      <c r="CC26" s="82"/>
      <c r="CD26" s="83" t="s">
        <v>358</v>
      </c>
      <c r="CE26" s="15"/>
    </row>
    <row r="27" spans="1:83" ht="27" customHeight="1">
      <c r="A27" s="911">
        <f t="shared" si="0"/>
        <v>5</v>
      </c>
      <c r="B27" s="65"/>
      <c r="E27" s="66"/>
      <c r="F27" s="1064" t="s">
        <v>1023</v>
      </c>
      <c r="G27" s="1065"/>
      <c r="H27" s="1093" t="s">
        <v>13</v>
      </c>
      <c r="I27" s="1093"/>
      <c r="J27" s="1093"/>
      <c r="K27" s="1093"/>
      <c r="L27" s="1093"/>
      <c r="M27" s="1093"/>
      <c r="N27" s="1093"/>
      <c r="O27" s="1093"/>
      <c r="P27" s="1093"/>
      <c r="Q27" s="1093"/>
      <c r="R27" s="1093"/>
      <c r="S27" s="1093"/>
      <c r="T27" s="1093"/>
      <c r="U27" s="1093"/>
      <c r="V27" s="1093"/>
      <c r="W27" s="1093"/>
      <c r="X27" s="1093"/>
      <c r="Y27" s="1093"/>
      <c r="Z27" s="1093"/>
      <c r="AA27" s="1093"/>
      <c r="AB27" s="1093"/>
      <c r="AC27" s="1093"/>
      <c r="AD27" s="1093"/>
      <c r="AE27" s="68"/>
      <c r="AF27" s="69"/>
      <c r="AG27" s="304">
        <v>5</v>
      </c>
      <c r="AH27" s="1113" t="s">
        <v>109</v>
      </c>
      <c r="AI27" s="1114"/>
      <c r="AJ27" s="1115"/>
      <c r="AL27" s="1110" t="s">
        <v>767</v>
      </c>
      <c r="AM27" s="1111"/>
      <c r="AN27" s="1111"/>
      <c r="AO27" s="1111"/>
      <c r="AP27" s="1111"/>
      <c r="AQ27" s="1112"/>
      <c r="AR27" s="1173">
        <f>VLOOKUP(AH27,$CD$6:$CE$10,2,FALSE)</f>
        <v>0</v>
      </c>
      <c r="CB27" s="77"/>
      <c r="CC27" s="67"/>
      <c r="CD27" s="11"/>
      <c r="CE27" s="11"/>
    </row>
    <row r="28" spans="1:83" ht="27" customHeight="1" thickBot="1">
      <c r="A28" s="911" t="str">
        <f t="shared" si="0"/>
        <v/>
      </c>
      <c r="B28" s="65"/>
      <c r="E28" s="66"/>
      <c r="F28" s="78"/>
      <c r="G28" s="79"/>
      <c r="H28" s="1093"/>
      <c r="I28" s="1093"/>
      <c r="J28" s="1093"/>
      <c r="K28" s="1093"/>
      <c r="L28" s="1093"/>
      <c r="M28" s="1093"/>
      <c r="N28" s="1093"/>
      <c r="O28" s="1093"/>
      <c r="P28" s="1093"/>
      <c r="Q28" s="1093"/>
      <c r="R28" s="1093"/>
      <c r="S28" s="1093"/>
      <c r="T28" s="1093"/>
      <c r="U28" s="1093"/>
      <c r="V28" s="1093"/>
      <c r="W28" s="1093"/>
      <c r="X28" s="1093"/>
      <c r="Y28" s="1093"/>
      <c r="Z28" s="1093"/>
      <c r="AA28" s="1093"/>
      <c r="AB28" s="1093"/>
      <c r="AC28" s="1093"/>
      <c r="AD28" s="1093"/>
      <c r="AE28" s="68"/>
      <c r="AF28" s="69"/>
      <c r="AL28" s="1110"/>
      <c r="AM28" s="1111"/>
      <c r="AN28" s="1111"/>
      <c r="AO28" s="1111"/>
      <c r="AP28" s="1111"/>
      <c r="AQ28" s="1112"/>
      <c r="AR28" s="1173"/>
      <c r="CB28" s="77"/>
      <c r="CC28" s="67"/>
      <c r="CD28" s="11"/>
      <c r="CE28" s="11"/>
    </row>
    <row r="29" spans="1:83" ht="27" customHeight="1">
      <c r="A29" s="911" t="str">
        <f t="shared" si="0"/>
        <v/>
      </c>
      <c r="B29" s="65"/>
      <c r="E29" s="66"/>
      <c r="F29" s="78"/>
      <c r="G29" s="79"/>
      <c r="H29" s="1093"/>
      <c r="I29" s="1093"/>
      <c r="J29" s="1093"/>
      <c r="K29" s="1093"/>
      <c r="L29" s="1093"/>
      <c r="M29" s="1093"/>
      <c r="N29" s="1093"/>
      <c r="O29" s="1093"/>
      <c r="P29" s="1093"/>
      <c r="Q29" s="1093"/>
      <c r="R29" s="1093"/>
      <c r="S29" s="1093"/>
      <c r="T29" s="1093"/>
      <c r="U29" s="1093"/>
      <c r="V29" s="1093"/>
      <c r="W29" s="1093"/>
      <c r="X29" s="1093"/>
      <c r="Y29" s="1093"/>
      <c r="Z29" s="1093"/>
      <c r="AA29" s="1093"/>
      <c r="AB29" s="1093"/>
      <c r="AC29" s="1093"/>
      <c r="AD29" s="1093"/>
      <c r="AE29" s="68"/>
      <c r="AF29" s="69"/>
      <c r="AL29" s="1110"/>
      <c r="AM29" s="1111"/>
      <c r="AN29" s="1111"/>
      <c r="AO29" s="1111"/>
      <c r="AP29" s="1111"/>
      <c r="AQ29" s="1112"/>
      <c r="AR29" s="91"/>
      <c r="CB29" s="73" t="s">
        <v>672</v>
      </c>
      <c r="CC29" s="74"/>
      <c r="CD29" s="26" t="s">
        <v>672</v>
      </c>
      <c r="CE29" s="26"/>
    </row>
    <row r="30" spans="1:83" ht="27" customHeight="1">
      <c r="A30" s="911" t="str">
        <f t="shared" si="0"/>
        <v/>
      </c>
      <c r="B30" s="65"/>
      <c r="E30" s="66"/>
      <c r="F30" s="78"/>
      <c r="G30" s="79"/>
      <c r="I30" s="87"/>
      <c r="J30" s="87"/>
      <c r="K30" s="87"/>
      <c r="L30" s="87"/>
      <c r="M30" s="87"/>
      <c r="N30" s="87"/>
      <c r="O30" s="87"/>
      <c r="P30" s="87"/>
      <c r="Q30" s="87"/>
      <c r="R30" s="87"/>
      <c r="S30" s="87"/>
      <c r="T30" s="87"/>
      <c r="U30" s="87"/>
      <c r="V30" s="87"/>
      <c r="W30" s="87"/>
      <c r="X30" s="87"/>
      <c r="Y30" s="87"/>
      <c r="Z30" s="87"/>
      <c r="AA30" s="87"/>
      <c r="AB30" s="87"/>
      <c r="AC30" s="87"/>
      <c r="AD30" s="87"/>
      <c r="AE30" s="68"/>
      <c r="AF30" s="69"/>
      <c r="AL30" s="88"/>
      <c r="AM30" s="89"/>
      <c r="AN30" s="89"/>
      <c r="AO30" s="89"/>
      <c r="AP30" s="89"/>
      <c r="AQ30" s="90"/>
      <c r="AR30" s="80"/>
      <c r="CB30" s="77" t="s">
        <v>673</v>
      </c>
      <c r="CC30" s="67"/>
      <c r="CD30" s="11" t="s">
        <v>673</v>
      </c>
      <c r="CE30" s="11" t="s">
        <v>1070</v>
      </c>
    </row>
    <row r="31" spans="1:83" ht="27" customHeight="1">
      <c r="A31" s="911">
        <f t="shared" si="0"/>
        <v>6</v>
      </c>
      <c r="B31" s="65"/>
      <c r="E31" s="66"/>
      <c r="F31" s="1064" t="s">
        <v>1030</v>
      </c>
      <c r="G31" s="1065"/>
      <c r="H31" s="1093" t="s">
        <v>14</v>
      </c>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68"/>
      <c r="AF31" s="69"/>
      <c r="AG31" s="304">
        <v>6</v>
      </c>
      <c r="AH31" s="1113" t="s">
        <v>109</v>
      </c>
      <c r="AI31" s="1114"/>
      <c r="AJ31" s="1115"/>
      <c r="AL31" s="70"/>
      <c r="AQ31" s="71"/>
      <c r="AR31" s="1173">
        <f>VLOOKUP(AH31,$CD$6:$CE$10,2,FALSE)</f>
        <v>0</v>
      </c>
      <c r="CB31" s="77" t="s">
        <v>2</v>
      </c>
      <c r="CC31" s="67"/>
      <c r="CD31" s="11" t="s">
        <v>2</v>
      </c>
      <c r="CE31" s="11"/>
    </row>
    <row r="32" spans="1:83" ht="27" customHeight="1" thickBot="1">
      <c r="A32" s="911" t="str">
        <f t="shared" si="0"/>
        <v/>
      </c>
      <c r="B32" s="65"/>
      <c r="E32" s="66"/>
      <c r="F32" s="78"/>
      <c r="G32" s="79"/>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68"/>
      <c r="AF32" s="69"/>
      <c r="AL32" s="70"/>
      <c r="AQ32" s="71"/>
      <c r="AR32" s="1173"/>
      <c r="CB32" s="81"/>
      <c r="CC32" s="82"/>
      <c r="CD32" s="83" t="s">
        <v>532</v>
      </c>
      <c r="CE32" s="15"/>
    </row>
    <row r="33" spans="1:83" ht="27" customHeight="1">
      <c r="A33" s="911" t="str">
        <f t="shared" si="0"/>
        <v/>
      </c>
      <c r="B33" s="65"/>
      <c r="E33" s="66"/>
      <c r="F33" s="67"/>
      <c r="AE33" s="68"/>
      <c r="AF33" s="69"/>
      <c r="AL33" s="70"/>
      <c r="AQ33" s="71"/>
      <c r="AR33" s="80"/>
      <c r="CB33" s="77"/>
      <c r="CC33" s="67"/>
      <c r="CD33" s="11"/>
      <c r="CE33" s="11"/>
    </row>
    <row r="34" spans="1:83" ht="27" customHeight="1" thickBot="1">
      <c r="A34" s="911" t="str">
        <f t="shared" si="0"/>
        <v/>
      </c>
      <c r="B34" s="65"/>
      <c r="E34" s="66"/>
      <c r="F34" s="67"/>
      <c r="G34" s="1087" t="s">
        <v>2786</v>
      </c>
      <c r="H34" s="1087"/>
      <c r="I34" s="1087"/>
      <c r="J34" s="1087"/>
      <c r="K34" s="1087"/>
      <c r="L34" s="1087"/>
      <c r="M34" s="1087"/>
      <c r="N34" s="1087"/>
      <c r="O34" s="1087"/>
      <c r="P34" s="1087"/>
      <c r="Q34" s="1087"/>
      <c r="R34" s="1087"/>
      <c r="S34" s="1087"/>
      <c r="T34" s="1087"/>
      <c r="U34" s="1087"/>
      <c r="V34" s="1087"/>
      <c r="W34" s="1087"/>
      <c r="X34" s="1087"/>
      <c r="Y34" s="1087"/>
      <c r="Z34" s="1087"/>
      <c r="AA34" s="1087"/>
      <c r="AB34" s="1087"/>
      <c r="AC34" s="1087"/>
      <c r="AD34" s="1087"/>
      <c r="AE34" s="68"/>
      <c r="AF34" s="69"/>
      <c r="AL34" s="70"/>
      <c r="AQ34" s="71"/>
      <c r="AR34" s="72"/>
      <c r="CB34" s="77"/>
      <c r="CC34" s="67"/>
      <c r="CD34" s="11"/>
      <c r="CE34" s="11"/>
    </row>
    <row r="35" spans="1:83" ht="27" customHeight="1">
      <c r="A35" s="911" t="str">
        <f t="shared" si="0"/>
        <v/>
      </c>
      <c r="B35" s="65"/>
      <c r="E35" s="66"/>
      <c r="F35" s="67"/>
      <c r="AE35" s="68"/>
      <c r="AF35" s="69"/>
      <c r="AL35" s="70"/>
      <c r="AQ35" s="71"/>
      <c r="AR35" s="72"/>
      <c r="CB35" s="73" t="s">
        <v>672</v>
      </c>
      <c r="CC35" s="74"/>
      <c r="CD35" s="26" t="s">
        <v>672</v>
      </c>
      <c r="CE35" s="26" t="s">
        <v>1069</v>
      </c>
    </row>
    <row r="36" spans="1:83" ht="27" customHeight="1">
      <c r="A36" s="911" t="str">
        <f t="shared" si="0"/>
        <v/>
      </c>
      <c r="B36" s="65"/>
      <c r="E36" s="66"/>
      <c r="F36" s="67"/>
      <c r="G36" s="1585"/>
      <c r="H36" s="1586"/>
      <c r="I36" s="1586"/>
      <c r="J36" s="1586"/>
      <c r="K36" s="1586"/>
      <c r="L36" s="1586"/>
      <c r="M36" s="1586"/>
      <c r="N36" s="1586"/>
      <c r="O36" s="1586"/>
      <c r="P36" s="1586"/>
      <c r="Q36" s="1586"/>
      <c r="R36" s="1586"/>
      <c r="S36" s="1586"/>
      <c r="T36" s="1586"/>
      <c r="U36" s="1586"/>
      <c r="V36" s="1586"/>
      <c r="W36" s="1586"/>
      <c r="X36" s="1586"/>
      <c r="Y36" s="1586"/>
      <c r="Z36" s="1586"/>
      <c r="AA36" s="1586"/>
      <c r="AB36" s="1586"/>
      <c r="AC36" s="1586"/>
      <c r="AD36" s="1587"/>
      <c r="AE36" s="68"/>
      <c r="AF36" s="69"/>
      <c r="AL36" s="70"/>
      <c r="AQ36" s="71"/>
      <c r="AR36" s="72"/>
      <c r="CB36" s="77" t="s">
        <v>673</v>
      </c>
      <c r="CC36" s="67"/>
      <c r="CD36" s="11" t="s">
        <v>673</v>
      </c>
      <c r="CE36" s="11"/>
    </row>
    <row r="37" spans="1:83" ht="27" customHeight="1">
      <c r="A37" s="911" t="str">
        <f t="shared" si="0"/>
        <v/>
      </c>
      <c r="B37" s="65"/>
      <c r="E37" s="66"/>
      <c r="F37" s="67"/>
      <c r="G37" s="1588"/>
      <c r="H37" s="1589"/>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90"/>
      <c r="AE37" s="68"/>
      <c r="AF37" s="69"/>
      <c r="AL37" s="70"/>
      <c r="AQ37" s="71"/>
      <c r="AR37" s="72"/>
      <c r="CB37" s="77" t="s">
        <v>2</v>
      </c>
      <c r="CC37" s="67"/>
      <c r="CD37" s="11" t="s">
        <v>2</v>
      </c>
      <c r="CE37" s="11"/>
    </row>
    <row r="38" spans="1:83" ht="27" customHeight="1" thickBot="1">
      <c r="A38" s="911" t="str">
        <f t="shared" si="0"/>
        <v/>
      </c>
      <c r="B38" s="65"/>
      <c r="E38" s="66"/>
      <c r="F38" s="67"/>
      <c r="G38" s="1588"/>
      <c r="H38" s="1589"/>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90"/>
      <c r="AE38" s="68"/>
      <c r="AF38" s="69"/>
      <c r="AL38" s="70"/>
      <c r="AQ38" s="71"/>
      <c r="AR38" s="72"/>
      <c r="CB38" s="81"/>
      <c r="CC38" s="82"/>
      <c r="CD38" s="83" t="s">
        <v>674</v>
      </c>
      <c r="CE38" s="15"/>
    </row>
    <row r="39" spans="1:83" ht="27" customHeight="1" thickBot="1">
      <c r="A39" s="911" t="str">
        <f t="shared" si="0"/>
        <v/>
      </c>
      <c r="B39" s="65"/>
      <c r="E39" s="66"/>
      <c r="F39" s="67"/>
      <c r="G39" s="1591"/>
      <c r="H39" s="1592"/>
      <c r="I39" s="1592"/>
      <c r="J39" s="1592"/>
      <c r="K39" s="1592"/>
      <c r="L39" s="1592"/>
      <c r="M39" s="1592"/>
      <c r="N39" s="1592"/>
      <c r="O39" s="1592"/>
      <c r="P39" s="1592"/>
      <c r="Q39" s="1592"/>
      <c r="R39" s="1592"/>
      <c r="S39" s="1592"/>
      <c r="T39" s="1592"/>
      <c r="U39" s="1592"/>
      <c r="V39" s="1592"/>
      <c r="W39" s="1592"/>
      <c r="X39" s="1592"/>
      <c r="Y39" s="1592"/>
      <c r="Z39" s="1592"/>
      <c r="AA39" s="1592"/>
      <c r="AB39" s="1592"/>
      <c r="AC39" s="1592"/>
      <c r="AD39" s="1593"/>
      <c r="AE39" s="68"/>
      <c r="AF39" s="69"/>
      <c r="AL39" s="70"/>
      <c r="AQ39" s="71"/>
      <c r="AR39" s="72"/>
      <c r="CB39" s="81"/>
      <c r="CC39" s="82"/>
      <c r="CD39" s="15"/>
      <c r="CE39" s="15"/>
    </row>
    <row r="40" spans="1:83" ht="27" customHeight="1" thickBot="1">
      <c r="A40" s="911" t="str">
        <f t="shared" si="0"/>
        <v/>
      </c>
      <c r="B40" s="56"/>
      <c r="C40" s="6"/>
      <c r="D40" s="6"/>
      <c r="E40" s="57"/>
      <c r="F40" s="82"/>
      <c r="G40" s="60"/>
      <c r="H40" s="60"/>
      <c r="I40" s="60"/>
      <c r="J40" s="60"/>
      <c r="K40" s="60"/>
      <c r="L40" s="60"/>
      <c r="M40" s="60"/>
      <c r="N40" s="60"/>
      <c r="O40" s="60"/>
      <c r="P40" s="60"/>
      <c r="Q40" s="60"/>
      <c r="R40" s="60"/>
      <c r="S40" s="60"/>
      <c r="T40" s="60"/>
      <c r="U40" s="60"/>
      <c r="V40" s="60"/>
      <c r="W40" s="60"/>
      <c r="X40" s="60"/>
      <c r="Y40" s="60"/>
      <c r="Z40" s="60"/>
      <c r="AA40" s="60"/>
      <c r="AB40" s="60"/>
      <c r="AC40" s="60"/>
      <c r="AD40" s="60"/>
      <c r="AE40" s="97"/>
      <c r="AF40" s="58"/>
      <c r="AG40" s="307"/>
      <c r="AH40" s="59"/>
      <c r="AI40" s="59"/>
      <c r="AJ40" s="59"/>
      <c r="AK40" s="60"/>
      <c r="AL40" s="98"/>
      <c r="AM40" s="99"/>
      <c r="AN40" s="99"/>
      <c r="AO40" s="99"/>
      <c r="AP40" s="99"/>
      <c r="AQ40" s="100"/>
      <c r="AR40" s="101"/>
    </row>
    <row r="41" spans="1:83" ht="27" customHeight="1">
      <c r="A41" s="911" t="str">
        <f t="shared" si="0"/>
        <v/>
      </c>
      <c r="B41" s="47"/>
      <c r="C41" s="12"/>
      <c r="D41" s="12"/>
      <c r="E41" s="48"/>
      <c r="F41" s="74"/>
      <c r="G41" s="13"/>
      <c r="H41" s="13"/>
      <c r="I41" s="13"/>
      <c r="J41" s="13"/>
      <c r="K41" s="13"/>
      <c r="L41" s="13"/>
      <c r="M41" s="13"/>
      <c r="N41" s="13"/>
      <c r="O41" s="13"/>
      <c r="P41" s="13"/>
      <c r="Q41" s="13"/>
      <c r="R41" s="13"/>
      <c r="S41" s="13"/>
      <c r="T41" s="13"/>
      <c r="U41" s="13"/>
      <c r="V41" s="13"/>
      <c r="W41" s="13"/>
      <c r="X41" s="13"/>
      <c r="Y41" s="13"/>
      <c r="Z41" s="13"/>
      <c r="AA41" s="13"/>
      <c r="AB41" s="13"/>
      <c r="AC41" s="13"/>
      <c r="AD41" s="13"/>
      <c r="AE41" s="102"/>
      <c r="AF41" s="103"/>
      <c r="AG41" s="308"/>
      <c r="AH41" s="104"/>
      <c r="AI41" s="104"/>
      <c r="AJ41" s="104"/>
      <c r="AK41" s="13"/>
      <c r="AL41" s="105"/>
      <c r="AM41" s="106"/>
      <c r="AN41" s="106"/>
      <c r="AO41" s="106"/>
      <c r="AP41" s="106"/>
      <c r="AQ41" s="107"/>
      <c r="AR41" s="80"/>
    </row>
    <row r="42" spans="1:83" ht="27" customHeight="1">
      <c r="A42" s="911">
        <f t="shared" si="0"/>
        <v>7</v>
      </c>
      <c r="B42" s="1078" t="s">
        <v>814</v>
      </c>
      <c r="C42" s="1079"/>
      <c r="D42" s="1079"/>
      <c r="E42" s="1080"/>
      <c r="F42" s="1064" t="s">
        <v>1011</v>
      </c>
      <c r="G42" s="1065"/>
      <c r="H42" s="1093" t="s">
        <v>15</v>
      </c>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68"/>
      <c r="AF42" s="69"/>
      <c r="AG42" s="304">
        <v>7</v>
      </c>
      <c r="AH42" s="1113" t="s">
        <v>109</v>
      </c>
      <c r="AI42" s="1114"/>
      <c r="AJ42" s="1115"/>
      <c r="AL42" s="1110" t="s">
        <v>25</v>
      </c>
      <c r="AM42" s="1111"/>
      <c r="AN42" s="1111"/>
      <c r="AO42" s="1111"/>
      <c r="AP42" s="1111"/>
      <c r="AQ42" s="1112"/>
      <c r="AR42" s="1173">
        <f>VLOOKUP(AH42,$CD$6:$CE$10,2,FALSE)</f>
        <v>0</v>
      </c>
    </row>
    <row r="43" spans="1:83" ht="27" customHeight="1">
      <c r="A43" s="911" t="str">
        <f t="shared" si="0"/>
        <v/>
      </c>
      <c r="B43" s="1078"/>
      <c r="C43" s="1079"/>
      <c r="D43" s="1079"/>
      <c r="E43" s="1080"/>
      <c r="F43" s="78"/>
      <c r="G43" s="79"/>
      <c r="H43" s="1093"/>
      <c r="I43" s="1093"/>
      <c r="J43" s="1093"/>
      <c r="K43" s="1093"/>
      <c r="L43" s="1093"/>
      <c r="M43" s="1093"/>
      <c r="N43" s="1093"/>
      <c r="O43" s="1093"/>
      <c r="P43" s="1093"/>
      <c r="Q43" s="1093"/>
      <c r="R43" s="1093"/>
      <c r="S43" s="1093"/>
      <c r="T43" s="1093"/>
      <c r="U43" s="1093"/>
      <c r="V43" s="1093"/>
      <c r="W43" s="1093"/>
      <c r="X43" s="1093"/>
      <c r="Y43" s="1093"/>
      <c r="Z43" s="1093"/>
      <c r="AA43" s="1093"/>
      <c r="AB43" s="1093"/>
      <c r="AC43" s="1093"/>
      <c r="AD43" s="1093"/>
      <c r="AE43" s="68"/>
      <c r="AF43" s="69"/>
      <c r="AH43" s="108"/>
      <c r="AI43" s="108"/>
      <c r="AJ43" s="108"/>
      <c r="AL43" s="92"/>
      <c r="AM43" s="93"/>
      <c r="AN43" s="93"/>
      <c r="AO43" s="93"/>
      <c r="AP43" s="93"/>
      <c r="AQ43" s="94"/>
      <c r="AR43" s="1173"/>
    </row>
    <row r="44" spans="1:83" ht="27" customHeight="1">
      <c r="A44" s="911" t="str">
        <f t="shared" si="0"/>
        <v/>
      </c>
      <c r="B44" s="1078"/>
      <c r="C44" s="1079"/>
      <c r="D44" s="1079"/>
      <c r="E44" s="1080"/>
      <c r="F44" s="67"/>
      <c r="AE44" s="68"/>
      <c r="AF44" s="69"/>
      <c r="AL44" s="70"/>
      <c r="AQ44" s="71"/>
      <c r="AR44" s="80"/>
    </row>
    <row r="45" spans="1:83" ht="27" customHeight="1">
      <c r="A45" s="911">
        <f t="shared" si="0"/>
        <v>8</v>
      </c>
      <c r="B45" s="1078"/>
      <c r="C45" s="1079"/>
      <c r="D45" s="1079"/>
      <c r="E45" s="1080"/>
      <c r="F45" s="1064" t="s">
        <v>1042</v>
      </c>
      <c r="G45" s="1065"/>
      <c r="H45" s="1093" t="s">
        <v>16</v>
      </c>
      <c r="I45" s="1093"/>
      <c r="J45" s="1093"/>
      <c r="K45" s="1093"/>
      <c r="L45" s="1093"/>
      <c r="M45" s="1093"/>
      <c r="N45" s="1093"/>
      <c r="O45" s="1093"/>
      <c r="P45" s="1093"/>
      <c r="Q45" s="1093"/>
      <c r="R45" s="1093"/>
      <c r="S45" s="1093"/>
      <c r="T45" s="1093"/>
      <c r="U45" s="1093"/>
      <c r="V45" s="1093"/>
      <c r="W45" s="1093"/>
      <c r="X45" s="1093"/>
      <c r="Y45" s="1093"/>
      <c r="Z45" s="1093"/>
      <c r="AA45" s="1093"/>
      <c r="AB45" s="1093"/>
      <c r="AC45" s="1093"/>
      <c r="AD45" s="1093"/>
      <c r="AE45" s="68"/>
      <c r="AF45" s="69"/>
      <c r="AG45" s="304">
        <v>8</v>
      </c>
      <c r="AH45" s="1113" t="s">
        <v>109</v>
      </c>
      <c r="AI45" s="1114"/>
      <c r="AJ45" s="1115"/>
      <c r="AL45" s="1110" t="s">
        <v>26</v>
      </c>
      <c r="AM45" s="1111"/>
      <c r="AN45" s="1111"/>
      <c r="AO45" s="1111"/>
      <c r="AP45" s="1111"/>
      <c r="AQ45" s="1112"/>
      <c r="AR45" s="1173">
        <f>VLOOKUP(AH45,$CD$6:$CE$10,2,FALSE)</f>
        <v>0</v>
      </c>
    </row>
    <row r="46" spans="1:83" ht="27" customHeight="1">
      <c r="A46" s="911" t="str">
        <f t="shared" si="0"/>
        <v/>
      </c>
      <c r="B46" s="65"/>
      <c r="E46" s="66"/>
      <c r="F46" s="67"/>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68"/>
      <c r="AF46" s="69"/>
      <c r="AL46" s="70"/>
      <c r="AQ46" s="71"/>
      <c r="AR46" s="1173"/>
    </row>
    <row r="47" spans="1:83" ht="27" customHeight="1">
      <c r="A47" s="911" t="str">
        <f t="shared" si="0"/>
        <v/>
      </c>
      <c r="B47" s="65"/>
      <c r="E47" s="66"/>
      <c r="F47" s="67"/>
      <c r="H47" s="1093"/>
      <c r="I47" s="1093"/>
      <c r="J47" s="1093"/>
      <c r="K47" s="1093"/>
      <c r="L47" s="1093"/>
      <c r="M47" s="1093"/>
      <c r="N47" s="1093"/>
      <c r="O47" s="1093"/>
      <c r="P47" s="1093"/>
      <c r="Q47" s="1093"/>
      <c r="R47" s="1093"/>
      <c r="S47" s="1093"/>
      <c r="T47" s="1093"/>
      <c r="U47" s="1093"/>
      <c r="V47" s="1093"/>
      <c r="W47" s="1093"/>
      <c r="X47" s="1093"/>
      <c r="Y47" s="1093"/>
      <c r="Z47" s="1093"/>
      <c r="AA47" s="1093"/>
      <c r="AB47" s="1093"/>
      <c r="AC47" s="1093"/>
      <c r="AD47" s="1093"/>
      <c r="AE47" s="68"/>
      <c r="AF47" s="69"/>
      <c r="AL47" s="70"/>
      <c r="AQ47" s="71"/>
      <c r="AR47" s="80"/>
    </row>
    <row r="48" spans="1:83" ht="27" customHeight="1">
      <c r="A48" s="911" t="str">
        <f t="shared" si="0"/>
        <v/>
      </c>
      <c r="B48" s="65"/>
      <c r="E48" s="66"/>
      <c r="F48" s="67"/>
      <c r="I48" s="109"/>
      <c r="J48" s="109"/>
      <c r="K48" s="109"/>
      <c r="L48" s="109"/>
      <c r="M48" s="109"/>
      <c r="N48" s="109"/>
      <c r="O48" s="109"/>
      <c r="P48" s="109"/>
      <c r="Q48" s="109"/>
      <c r="R48" s="109"/>
      <c r="S48" s="109"/>
      <c r="T48" s="109"/>
      <c r="U48" s="109"/>
      <c r="V48" s="109"/>
      <c r="W48" s="109"/>
      <c r="X48" s="109"/>
      <c r="Y48" s="109"/>
      <c r="Z48" s="109"/>
      <c r="AA48" s="109"/>
      <c r="AB48" s="109"/>
      <c r="AC48" s="109"/>
      <c r="AD48" s="109"/>
      <c r="AE48" s="68"/>
      <c r="AF48" s="69"/>
      <c r="AL48" s="70"/>
      <c r="AQ48" s="71"/>
      <c r="AR48" s="80"/>
    </row>
    <row r="49" spans="1:44" ht="27" customHeight="1">
      <c r="A49" s="911" t="str">
        <f t="shared" si="0"/>
        <v/>
      </c>
      <c r="B49" s="65"/>
      <c r="E49" s="66"/>
      <c r="F49" s="67"/>
      <c r="H49" s="1093" t="s">
        <v>17</v>
      </c>
      <c r="I49" s="1093"/>
      <c r="J49" s="1093"/>
      <c r="K49" s="1093"/>
      <c r="L49" s="1093"/>
      <c r="M49" s="1093"/>
      <c r="N49" s="1093"/>
      <c r="O49" s="1093"/>
      <c r="P49" s="1093"/>
      <c r="Q49" s="1093"/>
      <c r="R49" s="1093"/>
      <c r="S49" s="1093"/>
      <c r="T49" s="1093"/>
      <c r="U49" s="1093"/>
      <c r="V49" s="1093"/>
      <c r="W49" s="1093"/>
      <c r="X49" s="1093"/>
      <c r="Y49" s="1093"/>
      <c r="Z49" s="1093"/>
      <c r="AA49" s="1093"/>
      <c r="AB49" s="1093"/>
      <c r="AC49" s="1093"/>
      <c r="AD49" s="1093"/>
      <c r="AE49" s="68"/>
      <c r="AF49" s="69"/>
      <c r="AL49" s="1110" t="s">
        <v>2336</v>
      </c>
      <c r="AM49" s="1111"/>
      <c r="AN49" s="1111"/>
      <c r="AO49" s="1111"/>
      <c r="AP49" s="1111"/>
      <c r="AQ49" s="1112"/>
      <c r="AR49" s="80"/>
    </row>
    <row r="50" spans="1:44" ht="27" customHeight="1">
      <c r="A50" s="911" t="str">
        <f t="shared" si="0"/>
        <v/>
      </c>
      <c r="B50" s="65"/>
      <c r="E50" s="66"/>
      <c r="F50" s="67"/>
      <c r="H50" s="1093"/>
      <c r="I50" s="1093"/>
      <c r="J50" s="1093"/>
      <c r="K50" s="1093"/>
      <c r="L50" s="1093"/>
      <c r="M50" s="1093"/>
      <c r="N50" s="1093"/>
      <c r="O50" s="1093"/>
      <c r="P50" s="1093"/>
      <c r="Q50" s="1093"/>
      <c r="R50" s="1093"/>
      <c r="S50" s="1093"/>
      <c r="T50" s="1093"/>
      <c r="U50" s="1093"/>
      <c r="V50" s="1093"/>
      <c r="W50" s="1093"/>
      <c r="X50" s="1093"/>
      <c r="Y50" s="1093"/>
      <c r="Z50" s="1093"/>
      <c r="AA50" s="1093"/>
      <c r="AB50" s="1093"/>
      <c r="AC50" s="1093"/>
      <c r="AD50" s="1093"/>
      <c r="AE50" s="68"/>
      <c r="AF50" s="69"/>
      <c r="AL50" s="1110"/>
      <c r="AM50" s="1111"/>
      <c r="AN50" s="1111"/>
      <c r="AO50" s="1111"/>
      <c r="AP50" s="1111"/>
      <c r="AQ50" s="1112"/>
      <c r="AR50" s="80"/>
    </row>
    <row r="51" spans="1:44" ht="27" customHeight="1" thickBot="1">
      <c r="A51" s="911" t="str">
        <f t="shared" si="0"/>
        <v/>
      </c>
      <c r="B51" s="65"/>
      <c r="E51" s="66"/>
      <c r="F51" s="67"/>
      <c r="I51" s="109"/>
      <c r="J51" s="109"/>
      <c r="K51" s="109"/>
      <c r="L51" s="109"/>
      <c r="M51" s="109"/>
      <c r="N51" s="109"/>
      <c r="O51" s="109"/>
      <c r="P51" s="109"/>
      <c r="Q51" s="109"/>
      <c r="R51" s="109"/>
      <c r="S51" s="109"/>
      <c r="T51" s="109"/>
      <c r="U51" s="109"/>
      <c r="V51" s="109"/>
      <c r="W51" s="109"/>
      <c r="X51" s="109"/>
      <c r="Y51" s="109"/>
      <c r="Z51" s="109"/>
      <c r="AA51" s="109"/>
      <c r="AB51" s="109"/>
      <c r="AC51" s="109"/>
      <c r="AD51" s="109"/>
      <c r="AE51" s="68"/>
      <c r="AF51" s="69"/>
      <c r="AL51" s="70"/>
      <c r="AQ51" s="71"/>
      <c r="AR51" s="80"/>
    </row>
    <row r="52" spans="1:44" ht="27" customHeight="1">
      <c r="A52" s="911" t="str">
        <f t="shared" si="0"/>
        <v/>
      </c>
      <c r="B52" s="65"/>
      <c r="E52" s="66"/>
      <c r="F52" s="67"/>
      <c r="H52" s="1089" t="s">
        <v>1650</v>
      </c>
      <c r="I52" s="1090"/>
      <c r="J52" s="1090"/>
      <c r="K52" s="1090"/>
      <c r="L52" s="1090"/>
      <c r="M52" s="1090"/>
      <c r="N52" s="1090"/>
      <c r="O52" s="1090"/>
      <c r="P52" s="1090"/>
      <c r="Q52" s="1090"/>
      <c r="R52" s="1090"/>
      <c r="S52" s="1090"/>
      <c r="T52" s="1090"/>
      <c r="U52" s="1090"/>
      <c r="V52" s="1090"/>
      <c r="W52" s="1090"/>
      <c r="X52" s="1090"/>
      <c r="Y52" s="1090"/>
      <c r="Z52" s="1090"/>
      <c r="AA52" s="1090"/>
      <c r="AB52" s="1090"/>
      <c r="AC52" s="1090"/>
      <c r="AD52" s="1091"/>
      <c r="AE52" s="68"/>
      <c r="AF52" s="69"/>
      <c r="AL52" s="70"/>
      <c r="AQ52" s="71"/>
      <c r="AR52" s="80"/>
    </row>
    <row r="53" spans="1:44" ht="27" customHeight="1">
      <c r="A53" s="911" t="str">
        <f t="shared" si="0"/>
        <v/>
      </c>
      <c r="B53" s="65"/>
      <c r="E53" s="66"/>
      <c r="F53" s="67"/>
      <c r="H53" s="1092"/>
      <c r="I53" s="1093"/>
      <c r="J53" s="1093"/>
      <c r="K53" s="1093"/>
      <c r="L53" s="1093"/>
      <c r="M53" s="1093"/>
      <c r="N53" s="1093"/>
      <c r="O53" s="1093"/>
      <c r="P53" s="1093"/>
      <c r="Q53" s="1093"/>
      <c r="R53" s="1093"/>
      <c r="S53" s="1093"/>
      <c r="T53" s="1093"/>
      <c r="U53" s="1093"/>
      <c r="V53" s="1093"/>
      <c r="W53" s="1093"/>
      <c r="X53" s="1093"/>
      <c r="Y53" s="1093"/>
      <c r="Z53" s="1093"/>
      <c r="AA53" s="1093"/>
      <c r="AB53" s="1093"/>
      <c r="AC53" s="1093"/>
      <c r="AD53" s="1094"/>
      <c r="AE53" s="68"/>
      <c r="AF53" s="69"/>
      <c r="AL53" s="70"/>
      <c r="AQ53" s="71"/>
      <c r="AR53" s="80"/>
    </row>
    <row r="54" spans="1:44" ht="27" customHeight="1">
      <c r="A54" s="911" t="str">
        <f t="shared" si="0"/>
        <v/>
      </c>
      <c r="B54" s="65"/>
      <c r="E54" s="66"/>
      <c r="F54" s="67"/>
      <c r="H54" s="1092"/>
      <c r="I54" s="1093"/>
      <c r="J54" s="1093"/>
      <c r="K54" s="1093"/>
      <c r="L54" s="1093"/>
      <c r="M54" s="1093"/>
      <c r="N54" s="1093"/>
      <c r="O54" s="1093"/>
      <c r="P54" s="1093"/>
      <c r="Q54" s="1093"/>
      <c r="R54" s="1093"/>
      <c r="S54" s="1093"/>
      <c r="T54" s="1093"/>
      <c r="U54" s="1093"/>
      <c r="V54" s="1093"/>
      <c r="W54" s="1093"/>
      <c r="X54" s="1093"/>
      <c r="Y54" s="1093"/>
      <c r="Z54" s="1093"/>
      <c r="AA54" s="1093"/>
      <c r="AB54" s="1093"/>
      <c r="AC54" s="1093"/>
      <c r="AD54" s="1094"/>
      <c r="AE54" s="68"/>
      <c r="AF54" s="69"/>
      <c r="AL54" s="70"/>
      <c r="AQ54" s="71"/>
      <c r="AR54" s="80"/>
    </row>
    <row r="55" spans="1:44" ht="27" customHeight="1">
      <c r="A55" s="911" t="str">
        <f t="shared" si="0"/>
        <v/>
      </c>
      <c r="B55" s="65"/>
      <c r="E55" s="66"/>
      <c r="F55" s="67"/>
      <c r="H55" s="1092"/>
      <c r="I55" s="1093"/>
      <c r="J55" s="1093"/>
      <c r="K55" s="1093"/>
      <c r="L55" s="1093"/>
      <c r="M55" s="1093"/>
      <c r="N55" s="1093"/>
      <c r="O55" s="1093"/>
      <c r="P55" s="1093"/>
      <c r="Q55" s="1093"/>
      <c r="R55" s="1093"/>
      <c r="S55" s="1093"/>
      <c r="T55" s="1093"/>
      <c r="U55" s="1093"/>
      <c r="V55" s="1093"/>
      <c r="W55" s="1093"/>
      <c r="X55" s="1093"/>
      <c r="Y55" s="1093"/>
      <c r="Z55" s="1093"/>
      <c r="AA55" s="1093"/>
      <c r="AB55" s="1093"/>
      <c r="AC55" s="1093"/>
      <c r="AD55" s="1094"/>
      <c r="AE55" s="68"/>
      <c r="AF55" s="69"/>
      <c r="AL55" s="70"/>
      <c r="AQ55" s="71"/>
      <c r="AR55" s="80"/>
    </row>
    <row r="56" spans="1:44" ht="27" customHeight="1">
      <c r="A56" s="911" t="str">
        <f t="shared" si="0"/>
        <v/>
      </c>
      <c r="B56" s="65"/>
      <c r="E56" s="66"/>
      <c r="F56" s="67"/>
      <c r="H56" s="1092"/>
      <c r="I56" s="1093"/>
      <c r="J56" s="1093"/>
      <c r="K56" s="1093"/>
      <c r="L56" s="1093"/>
      <c r="M56" s="1093"/>
      <c r="N56" s="1093"/>
      <c r="O56" s="1093"/>
      <c r="P56" s="1093"/>
      <c r="Q56" s="1093"/>
      <c r="R56" s="1093"/>
      <c r="S56" s="1093"/>
      <c r="T56" s="1093"/>
      <c r="U56" s="1093"/>
      <c r="V56" s="1093"/>
      <c r="W56" s="1093"/>
      <c r="X56" s="1093"/>
      <c r="Y56" s="1093"/>
      <c r="Z56" s="1093"/>
      <c r="AA56" s="1093"/>
      <c r="AB56" s="1093"/>
      <c r="AC56" s="1093"/>
      <c r="AD56" s="1094"/>
      <c r="AE56" s="68"/>
      <c r="AF56" s="69"/>
      <c r="AL56" s="70"/>
      <c r="AQ56" s="71"/>
      <c r="AR56" s="80"/>
    </row>
    <row r="57" spans="1:44" ht="27" customHeight="1">
      <c r="A57" s="911" t="str">
        <f t="shared" si="0"/>
        <v/>
      </c>
      <c r="B57" s="65"/>
      <c r="E57" s="66"/>
      <c r="F57" s="67"/>
      <c r="H57" s="1092"/>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4"/>
      <c r="AE57" s="68"/>
      <c r="AF57" s="69"/>
      <c r="AL57" s="70"/>
      <c r="AQ57" s="71"/>
      <c r="AR57" s="80"/>
    </row>
    <row r="58" spans="1:44" ht="27" customHeight="1">
      <c r="A58" s="911" t="str">
        <f t="shared" si="0"/>
        <v/>
      </c>
      <c r="B58" s="65"/>
      <c r="E58" s="66"/>
      <c r="F58" s="67"/>
      <c r="H58" s="1092"/>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4"/>
      <c r="AE58" s="68"/>
      <c r="AF58" s="69"/>
      <c r="AL58" s="70"/>
      <c r="AQ58" s="71"/>
      <c r="AR58" s="80"/>
    </row>
    <row r="59" spans="1:44" ht="27" customHeight="1">
      <c r="A59" s="911" t="str">
        <f t="shared" si="0"/>
        <v/>
      </c>
      <c r="B59" s="65"/>
      <c r="E59" s="66"/>
      <c r="F59" s="67"/>
      <c r="H59" s="1092"/>
      <c r="I59" s="1093"/>
      <c r="J59" s="1093"/>
      <c r="K59" s="1093"/>
      <c r="L59" s="1093"/>
      <c r="M59" s="1093"/>
      <c r="N59" s="1093"/>
      <c r="O59" s="1093"/>
      <c r="P59" s="1093"/>
      <c r="Q59" s="1093"/>
      <c r="R59" s="1093"/>
      <c r="S59" s="1093"/>
      <c r="T59" s="1093"/>
      <c r="U59" s="1093"/>
      <c r="V59" s="1093"/>
      <c r="W59" s="1093"/>
      <c r="X59" s="1093"/>
      <c r="Y59" s="1093"/>
      <c r="Z59" s="1093"/>
      <c r="AA59" s="1093"/>
      <c r="AB59" s="1093"/>
      <c r="AC59" s="1093"/>
      <c r="AD59" s="1094"/>
      <c r="AE59" s="68"/>
      <c r="AF59" s="69"/>
      <c r="AL59" s="70"/>
      <c r="AQ59" s="71"/>
      <c r="AR59" s="80"/>
    </row>
    <row r="60" spans="1:44" ht="27" customHeight="1">
      <c r="A60" s="911" t="str">
        <f t="shared" si="0"/>
        <v/>
      </c>
      <c r="B60" s="65"/>
      <c r="E60" s="66"/>
      <c r="F60" s="67"/>
      <c r="H60" s="1092"/>
      <c r="I60" s="1093"/>
      <c r="J60" s="1093"/>
      <c r="K60" s="1093"/>
      <c r="L60" s="1093"/>
      <c r="M60" s="1093"/>
      <c r="N60" s="1093"/>
      <c r="O60" s="1093"/>
      <c r="P60" s="1093"/>
      <c r="Q60" s="1093"/>
      <c r="R60" s="1093"/>
      <c r="S60" s="1093"/>
      <c r="T60" s="1093"/>
      <c r="U60" s="1093"/>
      <c r="V60" s="1093"/>
      <c r="W60" s="1093"/>
      <c r="X60" s="1093"/>
      <c r="Y60" s="1093"/>
      <c r="Z60" s="1093"/>
      <c r="AA60" s="1093"/>
      <c r="AB60" s="1093"/>
      <c r="AC60" s="1093"/>
      <c r="AD60" s="1094"/>
      <c r="AE60" s="68"/>
      <c r="AF60" s="69"/>
      <c r="AL60" s="70"/>
      <c r="AQ60" s="71"/>
      <c r="AR60" s="80"/>
    </row>
    <row r="61" spans="1:44" ht="27" customHeight="1" thickBot="1">
      <c r="A61" s="911" t="str">
        <f t="shared" si="0"/>
        <v/>
      </c>
      <c r="B61" s="65"/>
      <c r="E61" s="66"/>
      <c r="F61" s="67"/>
      <c r="H61" s="1095"/>
      <c r="I61" s="1096"/>
      <c r="J61" s="1096"/>
      <c r="K61" s="1096"/>
      <c r="L61" s="1096"/>
      <c r="M61" s="1096"/>
      <c r="N61" s="1096"/>
      <c r="O61" s="1096"/>
      <c r="P61" s="1096"/>
      <c r="Q61" s="1096"/>
      <c r="R61" s="1096"/>
      <c r="S61" s="1096"/>
      <c r="T61" s="1096"/>
      <c r="U61" s="1096"/>
      <c r="V61" s="1096"/>
      <c r="W61" s="1096"/>
      <c r="X61" s="1096"/>
      <c r="Y61" s="1096"/>
      <c r="Z61" s="1096"/>
      <c r="AA61" s="1096"/>
      <c r="AB61" s="1096"/>
      <c r="AC61" s="1096"/>
      <c r="AD61" s="1097"/>
      <c r="AE61" s="68"/>
      <c r="AF61" s="69"/>
      <c r="AL61" s="70"/>
      <c r="AQ61" s="71"/>
      <c r="AR61" s="80"/>
    </row>
    <row r="62" spans="1:44" ht="27" customHeight="1" thickBot="1">
      <c r="A62" s="911" t="str">
        <f t="shared" si="0"/>
        <v/>
      </c>
      <c r="B62" s="65"/>
      <c r="E62" s="66"/>
      <c r="F62" s="67"/>
      <c r="AE62" s="68"/>
      <c r="AF62" s="69"/>
      <c r="AL62" s="70"/>
      <c r="AQ62" s="71"/>
      <c r="AR62" s="101"/>
    </row>
    <row r="63" spans="1:44" ht="27" customHeight="1" thickBot="1">
      <c r="A63" s="911" t="str">
        <f t="shared" si="0"/>
        <v/>
      </c>
      <c r="B63" s="47"/>
      <c r="C63" s="12"/>
      <c r="D63" s="12"/>
      <c r="E63" s="48"/>
      <c r="F63" s="74"/>
      <c r="G63" s="13"/>
      <c r="H63" s="13"/>
      <c r="I63" s="13"/>
      <c r="J63" s="13"/>
      <c r="K63" s="13"/>
      <c r="L63" s="13"/>
      <c r="M63" s="13"/>
      <c r="N63" s="13"/>
      <c r="O63" s="13"/>
      <c r="P63" s="13"/>
      <c r="Q63" s="13"/>
      <c r="R63" s="13"/>
      <c r="S63" s="13"/>
      <c r="T63" s="13"/>
      <c r="U63" s="13"/>
      <c r="V63" s="13"/>
      <c r="W63" s="13"/>
      <c r="X63" s="13"/>
      <c r="Y63" s="13"/>
      <c r="Z63" s="13"/>
      <c r="AA63" s="13"/>
      <c r="AB63" s="13"/>
      <c r="AC63" s="13"/>
      <c r="AD63" s="13"/>
      <c r="AE63" s="102"/>
      <c r="AF63" s="103"/>
      <c r="AG63" s="308"/>
      <c r="AH63" s="104"/>
      <c r="AI63" s="104"/>
      <c r="AJ63" s="104"/>
      <c r="AK63" s="13"/>
      <c r="AL63" s="105"/>
      <c r="AM63" s="106"/>
      <c r="AN63" s="106"/>
      <c r="AO63" s="106"/>
      <c r="AP63" s="106"/>
      <c r="AQ63" s="107"/>
      <c r="AR63" s="72"/>
    </row>
    <row r="64" spans="1:44" ht="27" customHeight="1">
      <c r="A64" s="911" t="str">
        <f t="shared" si="0"/>
        <v/>
      </c>
      <c r="B64" s="1078" t="s">
        <v>653</v>
      </c>
      <c r="C64" s="1079"/>
      <c r="D64" s="1079"/>
      <c r="E64" s="1080"/>
      <c r="F64" s="67"/>
      <c r="H64" s="1089" t="s">
        <v>2736</v>
      </c>
      <c r="I64" s="1090"/>
      <c r="J64" s="1090"/>
      <c r="K64" s="1090"/>
      <c r="L64" s="1090"/>
      <c r="M64" s="1090"/>
      <c r="N64" s="1090"/>
      <c r="O64" s="1090"/>
      <c r="P64" s="1090"/>
      <c r="Q64" s="1090"/>
      <c r="R64" s="1090"/>
      <c r="S64" s="1090"/>
      <c r="T64" s="1090"/>
      <c r="U64" s="1090"/>
      <c r="V64" s="1090"/>
      <c r="W64" s="1090"/>
      <c r="X64" s="1090"/>
      <c r="Y64" s="1090"/>
      <c r="Z64" s="1090"/>
      <c r="AA64" s="1090"/>
      <c r="AB64" s="1090"/>
      <c r="AC64" s="1090"/>
      <c r="AD64" s="1091"/>
      <c r="AE64" s="68"/>
      <c r="AF64" s="69"/>
      <c r="AL64" s="1110" t="s">
        <v>2603</v>
      </c>
      <c r="AM64" s="1111"/>
      <c r="AN64" s="1111"/>
      <c r="AO64" s="1111"/>
      <c r="AP64" s="1111"/>
      <c r="AQ64" s="1112"/>
      <c r="AR64" s="72"/>
    </row>
    <row r="65" spans="1:44" ht="27" customHeight="1">
      <c r="A65" s="911" t="str">
        <f t="shared" si="0"/>
        <v/>
      </c>
      <c r="B65" s="1078"/>
      <c r="C65" s="1079"/>
      <c r="D65" s="1079"/>
      <c r="E65" s="1080"/>
      <c r="F65" s="67"/>
      <c r="H65" s="1092"/>
      <c r="I65" s="1093"/>
      <c r="J65" s="1093"/>
      <c r="K65" s="1093"/>
      <c r="L65" s="1093"/>
      <c r="M65" s="1093"/>
      <c r="N65" s="1093"/>
      <c r="O65" s="1093"/>
      <c r="P65" s="1093"/>
      <c r="Q65" s="1093"/>
      <c r="R65" s="1093"/>
      <c r="S65" s="1093"/>
      <c r="T65" s="1093"/>
      <c r="U65" s="1093"/>
      <c r="V65" s="1093"/>
      <c r="W65" s="1093"/>
      <c r="X65" s="1093"/>
      <c r="Y65" s="1093"/>
      <c r="Z65" s="1093"/>
      <c r="AA65" s="1093"/>
      <c r="AB65" s="1093"/>
      <c r="AC65" s="1093"/>
      <c r="AD65" s="1094"/>
      <c r="AE65" s="68"/>
      <c r="AF65" s="69"/>
      <c r="AL65" s="1110"/>
      <c r="AM65" s="1111"/>
      <c r="AN65" s="1111"/>
      <c r="AO65" s="1111"/>
      <c r="AP65" s="1111"/>
      <c r="AQ65" s="1112"/>
      <c r="AR65" s="72"/>
    </row>
    <row r="66" spans="1:44" s="111" customFormat="1" ht="27" customHeight="1">
      <c r="A66" s="912" t="str">
        <f t="shared" si="0"/>
        <v/>
      </c>
      <c r="B66" s="1078" t="s">
        <v>671</v>
      </c>
      <c r="C66" s="1079"/>
      <c r="D66" s="1079"/>
      <c r="E66" s="1080"/>
      <c r="F66" s="110"/>
      <c r="H66" s="1092"/>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4"/>
      <c r="AE66" s="112"/>
      <c r="AF66" s="113"/>
      <c r="AG66" s="304"/>
      <c r="AH66" s="19"/>
      <c r="AI66" s="19"/>
      <c r="AJ66" s="19"/>
      <c r="AL66" s="88"/>
      <c r="AM66" s="89"/>
      <c r="AN66" s="89"/>
      <c r="AO66" s="89"/>
      <c r="AP66" s="89"/>
      <c r="AQ66" s="90"/>
      <c r="AR66" s="80"/>
    </row>
    <row r="67" spans="1:44" s="111" customFormat="1" ht="27" customHeight="1">
      <c r="A67" s="912" t="str">
        <f t="shared" si="0"/>
        <v/>
      </c>
      <c r="B67" s="1078"/>
      <c r="C67" s="1079"/>
      <c r="D67" s="1079"/>
      <c r="E67" s="1080"/>
      <c r="F67" s="110"/>
      <c r="H67" s="1092"/>
      <c r="I67" s="1093"/>
      <c r="J67" s="1093"/>
      <c r="K67" s="1093"/>
      <c r="L67" s="1093"/>
      <c r="M67" s="1093"/>
      <c r="N67" s="1093"/>
      <c r="O67" s="1093"/>
      <c r="P67" s="1093"/>
      <c r="Q67" s="1093"/>
      <c r="R67" s="1093"/>
      <c r="S67" s="1093"/>
      <c r="T67" s="1093"/>
      <c r="U67" s="1093"/>
      <c r="V67" s="1093"/>
      <c r="W67" s="1093"/>
      <c r="X67" s="1093"/>
      <c r="Y67" s="1093"/>
      <c r="Z67" s="1093"/>
      <c r="AA67" s="1093"/>
      <c r="AB67" s="1093"/>
      <c r="AC67" s="1093"/>
      <c r="AD67" s="1094"/>
      <c r="AE67" s="112"/>
      <c r="AF67" s="113"/>
      <c r="AG67" s="304"/>
      <c r="AH67" s="19"/>
      <c r="AI67" s="19"/>
      <c r="AJ67" s="19"/>
      <c r="AL67" s="88"/>
      <c r="AM67" s="89"/>
      <c r="AN67" s="89"/>
      <c r="AO67" s="89"/>
      <c r="AP67" s="89"/>
      <c r="AQ67" s="90"/>
      <c r="AR67" s="80"/>
    </row>
    <row r="68" spans="1:44" s="111" customFormat="1" ht="27" customHeight="1">
      <c r="A68" s="912" t="str">
        <f t="shared" si="0"/>
        <v/>
      </c>
      <c r="B68" s="1078"/>
      <c r="C68" s="1079"/>
      <c r="D68" s="1079"/>
      <c r="E68" s="1080"/>
      <c r="F68" s="110"/>
      <c r="H68" s="1092"/>
      <c r="I68" s="1093"/>
      <c r="J68" s="1093"/>
      <c r="K68" s="1093"/>
      <c r="L68" s="1093"/>
      <c r="M68" s="1093"/>
      <c r="N68" s="1093"/>
      <c r="O68" s="1093"/>
      <c r="P68" s="1093"/>
      <c r="Q68" s="1093"/>
      <c r="R68" s="1093"/>
      <c r="S68" s="1093"/>
      <c r="T68" s="1093"/>
      <c r="U68" s="1093"/>
      <c r="V68" s="1093"/>
      <c r="W68" s="1093"/>
      <c r="X68" s="1093"/>
      <c r="Y68" s="1093"/>
      <c r="Z68" s="1093"/>
      <c r="AA68" s="1093"/>
      <c r="AB68" s="1093"/>
      <c r="AC68" s="1093"/>
      <c r="AD68" s="1094"/>
      <c r="AE68" s="112"/>
      <c r="AF68" s="113"/>
      <c r="AG68" s="304"/>
      <c r="AH68" s="19"/>
      <c r="AI68" s="19"/>
      <c r="AJ68" s="19"/>
      <c r="AL68" s="88"/>
      <c r="AM68" s="89"/>
      <c r="AN68" s="89"/>
      <c r="AO68" s="89"/>
      <c r="AP68" s="89"/>
      <c r="AQ68" s="90"/>
      <c r="AR68" s="80"/>
    </row>
    <row r="69" spans="1:44" s="111" customFormat="1" ht="27" customHeight="1">
      <c r="A69" s="912" t="str">
        <f t="shared" si="0"/>
        <v/>
      </c>
      <c r="B69" s="114"/>
      <c r="C69" s="115"/>
      <c r="D69" s="115"/>
      <c r="E69" s="116"/>
      <c r="F69" s="110"/>
      <c r="H69" s="1092"/>
      <c r="I69" s="1093"/>
      <c r="J69" s="1093"/>
      <c r="K69" s="1093"/>
      <c r="L69" s="1093"/>
      <c r="M69" s="1093"/>
      <c r="N69" s="1093"/>
      <c r="O69" s="1093"/>
      <c r="P69" s="1093"/>
      <c r="Q69" s="1093"/>
      <c r="R69" s="1093"/>
      <c r="S69" s="1093"/>
      <c r="T69" s="1093"/>
      <c r="U69" s="1093"/>
      <c r="V69" s="1093"/>
      <c r="W69" s="1093"/>
      <c r="X69" s="1093"/>
      <c r="Y69" s="1093"/>
      <c r="Z69" s="1093"/>
      <c r="AA69" s="1093"/>
      <c r="AB69" s="1093"/>
      <c r="AC69" s="1093"/>
      <c r="AD69" s="1094"/>
      <c r="AE69" s="112"/>
      <c r="AF69" s="113"/>
      <c r="AG69" s="304"/>
      <c r="AH69" s="19"/>
      <c r="AI69" s="19"/>
      <c r="AJ69" s="19"/>
      <c r="AL69" s="88"/>
      <c r="AM69" s="89"/>
      <c r="AN69" s="89"/>
      <c r="AO69" s="89"/>
      <c r="AP69" s="89"/>
      <c r="AQ69" s="90"/>
      <c r="AR69" s="80"/>
    </row>
    <row r="70" spans="1:44" s="111" customFormat="1" ht="27" customHeight="1">
      <c r="A70" s="912" t="str">
        <f t="shared" ref="A70:A133" si="1">_xlfn.IFS(AG70=0,"",AG70&gt;0,AG70,AG70&lt;&gt;"","")</f>
        <v/>
      </c>
      <c r="B70" s="114"/>
      <c r="C70" s="115"/>
      <c r="D70" s="115"/>
      <c r="E70" s="116"/>
      <c r="F70" s="110"/>
      <c r="H70" s="1092"/>
      <c r="I70" s="1093"/>
      <c r="J70" s="1093"/>
      <c r="K70" s="1093"/>
      <c r="L70" s="1093"/>
      <c r="M70" s="1093"/>
      <c r="N70" s="1093"/>
      <c r="O70" s="1093"/>
      <c r="P70" s="1093"/>
      <c r="Q70" s="1093"/>
      <c r="R70" s="1093"/>
      <c r="S70" s="1093"/>
      <c r="T70" s="1093"/>
      <c r="U70" s="1093"/>
      <c r="V70" s="1093"/>
      <c r="W70" s="1093"/>
      <c r="X70" s="1093"/>
      <c r="Y70" s="1093"/>
      <c r="Z70" s="1093"/>
      <c r="AA70" s="1093"/>
      <c r="AB70" s="1093"/>
      <c r="AC70" s="1093"/>
      <c r="AD70" s="1094"/>
      <c r="AE70" s="112"/>
      <c r="AF70" s="113"/>
      <c r="AG70" s="304"/>
      <c r="AH70" s="19"/>
      <c r="AI70" s="19"/>
      <c r="AJ70" s="19"/>
      <c r="AL70" s="88"/>
      <c r="AM70" s="89"/>
      <c r="AN70" s="89"/>
      <c r="AO70" s="89"/>
      <c r="AP70" s="89"/>
      <c r="AQ70" s="90"/>
      <c r="AR70" s="80"/>
    </row>
    <row r="71" spans="1:44" s="111" customFormat="1" ht="27" customHeight="1">
      <c r="A71" s="912" t="str">
        <f t="shared" si="1"/>
        <v/>
      </c>
      <c r="B71" s="114"/>
      <c r="C71" s="115"/>
      <c r="D71" s="115"/>
      <c r="E71" s="116"/>
      <c r="F71" s="110"/>
      <c r="H71" s="1092"/>
      <c r="I71" s="1093"/>
      <c r="J71" s="1093"/>
      <c r="K71" s="1093"/>
      <c r="L71" s="1093"/>
      <c r="M71" s="1093"/>
      <c r="N71" s="1093"/>
      <c r="O71" s="1093"/>
      <c r="P71" s="1093"/>
      <c r="Q71" s="1093"/>
      <c r="R71" s="1093"/>
      <c r="S71" s="1093"/>
      <c r="T71" s="1093"/>
      <c r="U71" s="1093"/>
      <c r="V71" s="1093"/>
      <c r="W71" s="1093"/>
      <c r="X71" s="1093"/>
      <c r="Y71" s="1093"/>
      <c r="Z71" s="1093"/>
      <c r="AA71" s="1093"/>
      <c r="AB71" s="1093"/>
      <c r="AC71" s="1093"/>
      <c r="AD71" s="1094"/>
      <c r="AE71" s="112"/>
      <c r="AF71" s="113"/>
      <c r="AG71" s="304"/>
      <c r="AH71" s="19"/>
      <c r="AI71" s="19"/>
      <c r="AJ71" s="19"/>
      <c r="AL71" s="88"/>
      <c r="AM71" s="89"/>
      <c r="AN71" s="89"/>
      <c r="AO71" s="89"/>
      <c r="AP71" s="89"/>
      <c r="AQ71" s="90"/>
      <c r="AR71" s="80"/>
    </row>
    <row r="72" spans="1:44" s="111" customFormat="1" ht="27" customHeight="1">
      <c r="A72" s="912" t="str">
        <f t="shared" si="1"/>
        <v/>
      </c>
      <c r="B72" s="114"/>
      <c r="C72" s="115"/>
      <c r="D72" s="115"/>
      <c r="E72" s="116"/>
      <c r="F72" s="110"/>
      <c r="H72" s="1092"/>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4"/>
      <c r="AE72" s="112"/>
      <c r="AF72" s="113"/>
      <c r="AG72" s="304"/>
      <c r="AH72" s="19"/>
      <c r="AI72" s="19"/>
      <c r="AJ72" s="19"/>
      <c r="AL72" s="88"/>
      <c r="AM72" s="89"/>
      <c r="AN72" s="89"/>
      <c r="AO72" s="89"/>
      <c r="AP72" s="89"/>
      <c r="AQ72" s="90"/>
      <c r="AR72" s="80"/>
    </row>
    <row r="73" spans="1:44" s="111" customFormat="1" ht="27" customHeight="1">
      <c r="A73" s="912" t="str">
        <f t="shared" si="1"/>
        <v/>
      </c>
      <c r="B73" s="114"/>
      <c r="C73" s="115"/>
      <c r="D73" s="115"/>
      <c r="E73" s="116"/>
      <c r="F73" s="110"/>
      <c r="H73" s="1092"/>
      <c r="I73" s="1093"/>
      <c r="J73" s="1093"/>
      <c r="K73" s="1093"/>
      <c r="L73" s="1093"/>
      <c r="M73" s="1093"/>
      <c r="N73" s="1093"/>
      <c r="O73" s="1093"/>
      <c r="P73" s="1093"/>
      <c r="Q73" s="1093"/>
      <c r="R73" s="1093"/>
      <c r="S73" s="1093"/>
      <c r="T73" s="1093"/>
      <c r="U73" s="1093"/>
      <c r="V73" s="1093"/>
      <c r="W73" s="1093"/>
      <c r="X73" s="1093"/>
      <c r="Y73" s="1093"/>
      <c r="Z73" s="1093"/>
      <c r="AA73" s="1093"/>
      <c r="AB73" s="1093"/>
      <c r="AC73" s="1093"/>
      <c r="AD73" s="1094"/>
      <c r="AE73" s="112"/>
      <c r="AF73" s="113"/>
      <c r="AG73" s="304"/>
      <c r="AH73" s="19"/>
      <c r="AI73" s="19"/>
      <c r="AJ73" s="19"/>
      <c r="AL73" s="88"/>
      <c r="AM73" s="89"/>
      <c r="AN73" s="89"/>
      <c r="AO73" s="89"/>
      <c r="AP73" s="89"/>
      <c r="AQ73" s="90"/>
      <c r="AR73" s="80"/>
    </row>
    <row r="74" spans="1:44" s="111" customFormat="1" ht="27" customHeight="1">
      <c r="A74" s="912"/>
      <c r="B74" s="114"/>
      <c r="C74" s="115"/>
      <c r="D74" s="115"/>
      <c r="E74" s="116"/>
      <c r="F74" s="110"/>
      <c r="H74" s="1092"/>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4"/>
      <c r="AE74" s="112"/>
      <c r="AF74" s="113"/>
      <c r="AG74" s="304"/>
      <c r="AH74" s="19"/>
      <c r="AI74" s="19"/>
      <c r="AJ74" s="19"/>
      <c r="AL74" s="88"/>
      <c r="AM74" s="89"/>
      <c r="AN74" s="89"/>
      <c r="AO74" s="89"/>
      <c r="AP74" s="89"/>
      <c r="AQ74" s="90"/>
      <c r="AR74" s="80"/>
    </row>
    <row r="75" spans="1:44" s="111" customFormat="1" ht="27" customHeight="1">
      <c r="A75" s="912"/>
      <c r="B75" s="114"/>
      <c r="C75" s="115"/>
      <c r="D75" s="115"/>
      <c r="E75" s="116"/>
      <c r="F75" s="110"/>
      <c r="H75" s="1092"/>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4"/>
      <c r="AE75" s="112"/>
      <c r="AF75" s="113"/>
      <c r="AG75" s="304"/>
      <c r="AH75" s="19"/>
      <c r="AI75" s="19"/>
      <c r="AJ75" s="19"/>
      <c r="AL75" s="88"/>
      <c r="AM75" s="89"/>
      <c r="AN75" s="89"/>
      <c r="AO75" s="89"/>
      <c r="AP75" s="89"/>
      <c r="AQ75" s="90"/>
      <c r="AR75" s="80"/>
    </row>
    <row r="76" spans="1:44" s="111" customFormat="1" ht="27" customHeight="1">
      <c r="A76" s="912" t="str">
        <f t="shared" si="1"/>
        <v/>
      </c>
      <c r="B76" s="114"/>
      <c r="C76" s="115"/>
      <c r="D76" s="115"/>
      <c r="E76" s="116"/>
      <c r="F76" s="110"/>
      <c r="H76" s="1092"/>
      <c r="I76" s="1093"/>
      <c r="J76" s="1093"/>
      <c r="K76" s="1093"/>
      <c r="L76" s="1093"/>
      <c r="M76" s="1093"/>
      <c r="N76" s="1093"/>
      <c r="O76" s="1093"/>
      <c r="P76" s="1093"/>
      <c r="Q76" s="1093"/>
      <c r="R76" s="1093"/>
      <c r="S76" s="1093"/>
      <c r="T76" s="1093"/>
      <c r="U76" s="1093"/>
      <c r="V76" s="1093"/>
      <c r="W76" s="1093"/>
      <c r="X76" s="1093"/>
      <c r="Y76" s="1093"/>
      <c r="Z76" s="1093"/>
      <c r="AA76" s="1093"/>
      <c r="AB76" s="1093"/>
      <c r="AC76" s="1093"/>
      <c r="AD76" s="1094"/>
      <c r="AE76" s="112"/>
      <c r="AF76" s="113"/>
      <c r="AG76" s="304"/>
      <c r="AH76" s="19"/>
      <c r="AI76" s="19"/>
      <c r="AJ76" s="19"/>
      <c r="AL76" s="88"/>
      <c r="AM76" s="89"/>
      <c r="AN76" s="89"/>
      <c r="AO76" s="89"/>
      <c r="AP76" s="89"/>
      <c r="AQ76" s="90"/>
      <c r="AR76" s="80"/>
    </row>
    <row r="77" spans="1:44" s="111" customFormat="1" ht="27" customHeight="1">
      <c r="A77" s="912" t="str">
        <f t="shared" si="1"/>
        <v/>
      </c>
      <c r="B77" s="114"/>
      <c r="C77" s="115"/>
      <c r="D77" s="115"/>
      <c r="E77" s="116"/>
      <c r="F77" s="110"/>
      <c r="H77" s="1092"/>
      <c r="I77" s="1093"/>
      <c r="J77" s="1093"/>
      <c r="K77" s="1093"/>
      <c r="L77" s="1093"/>
      <c r="M77" s="1093"/>
      <c r="N77" s="1093"/>
      <c r="O77" s="1093"/>
      <c r="P77" s="1093"/>
      <c r="Q77" s="1093"/>
      <c r="R77" s="1093"/>
      <c r="S77" s="1093"/>
      <c r="T77" s="1093"/>
      <c r="U77" s="1093"/>
      <c r="V77" s="1093"/>
      <c r="W77" s="1093"/>
      <c r="X77" s="1093"/>
      <c r="Y77" s="1093"/>
      <c r="Z77" s="1093"/>
      <c r="AA77" s="1093"/>
      <c r="AB77" s="1093"/>
      <c r="AC77" s="1093"/>
      <c r="AD77" s="1094"/>
      <c r="AE77" s="112"/>
      <c r="AF77" s="113"/>
      <c r="AG77" s="304"/>
      <c r="AH77" s="19"/>
      <c r="AI77" s="19"/>
      <c r="AJ77" s="19"/>
      <c r="AL77" s="88"/>
      <c r="AM77" s="89"/>
      <c r="AN77" s="89"/>
      <c r="AO77" s="89"/>
      <c r="AP77" s="89"/>
      <c r="AQ77" s="90"/>
      <c r="AR77" s="80"/>
    </row>
    <row r="78" spans="1:44" s="111" customFormat="1" ht="27" customHeight="1" thickBot="1">
      <c r="A78" s="912" t="str">
        <f t="shared" si="1"/>
        <v/>
      </c>
      <c r="B78" s="114"/>
      <c r="C78" s="115"/>
      <c r="D78" s="115"/>
      <c r="E78" s="116"/>
      <c r="F78" s="110"/>
      <c r="H78" s="1095"/>
      <c r="I78" s="1096"/>
      <c r="J78" s="1096"/>
      <c r="K78" s="1096"/>
      <c r="L78" s="1096"/>
      <c r="M78" s="1096"/>
      <c r="N78" s="1096"/>
      <c r="O78" s="1096"/>
      <c r="P78" s="1096"/>
      <c r="Q78" s="1096"/>
      <c r="R78" s="1096"/>
      <c r="S78" s="1096"/>
      <c r="T78" s="1096"/>
      <c r="U78" s="1096"/>
      <c r="V78" s="1096"/>
      <c r="W78" s="1096"/>
      <c r="X78" s="1096"/>
      <c r="Y78" s="1096"/>
      <c r="Z78" s="1096"/>
      <c r="AA78" s="1096"/>
      <c r="AB78" s="1096"/>
      <c r="AC78" s="1096"/>
      <c r="AD78" s="1097"/>
      <c r="AE78" s="112"/>
      <c r="AF78" s="113"/>
      <c r="AG78" s="304"/>
      <c r="AH78" s="19"/>
      <c r="AI78" s="19"/>
      <c r="AJ78" s="19"/>
      <c r="AL78" s="88"/>
      <c r="AM78" s="89"/>
      <c r="AN78" s="89"/>
      <c r="AO78" s="89"/>
      <c r="AP78" s="89"/>
      <c r="AQ78" s="90"/>
      <c r="AR78" s="80"/>
    </row>
    <row r="79" spans="1:44" s="111" customFormat="1" ht="27" customHeight="1">
      <c r="A79" s="912" t="str">
        <f t="shared" si="1"/>
        <v/>
      </c>
      <c r="B79" s="114"/>
      <c r="C79" s="115"/>
      <c r="D79" s="115"/>
      <c r="E79" s="116"/>
      <c r="F79" s="110"/>
      <c r="H79" s="87"/>
      <c r="I79" s="87"/>
      <c r="J79" s="87"/>
      <c r="K79" s="87"/>
      <c r="L79" s="87"/>
      <c r="M79" s="87"/>
      <c r="N79" s="87"/>
      <c r="O79" s="87"/>
      <c r="P79" s="87"/>
      <c r="Q79" s="87"/>
      <c r="R79" s="87"/>
      <c r="S79" s="87"/>
      <c r="T79" s="87"/>
      <c r="U79" s="87"/>
      <c r="V79" s="87"/>
      <c r="W79" s="87"/>
      <c r="X79" s="87"/>
      <c r="Y79" s="87"/>
      <c r="Z79" s="87"/>
      <c r="AA79" s="87"/>
      <c r="AB79" s="87"/>
      <c r="AC79" s="87"/>
      <c r="AD79" s="87"/>
      <c r="AE79" s="112"/>
      <c r="AF79" s="113"/>
      <c r="AG79" s="304"/>
      <c r="AH79" s="19"/>
      <c r="AI79" s="19"/>
      <c r="AJ79" s="19"/>
      <c r="AL79" s="88"/>
      <c r="AM79" s="89"/>
      <c r="AN79" s="89"/>
      <c r="AO79" s="89"/>
      <c r="AP79" s="89"/>
      <c r="AQ79" s="90"/>
      <c r="AR79" s="80"/>
    </row>
    <row r="80" spans="1:44" s="111" customFormat="1" ht="27" customHeight="1">
      <c r="A80" s="912" t="str">
        <f t="shared" si="1"/>
        <v/>
      </c>
      <c r="B80" s="114"/>
      <c r="C80" s="115"/>
      <c r="D80" s="115"/>
      <c r="E80" s="116"/>
      <c r="F80" s="110"/>
      <c r="I80" s="109"/>
      <c r="J80" s="109"/>
      <c r="K80" s="109"/>
      <c r="L80" s="109"/>
      <c r="M80" s="109"/>
      <c r="N80" s="109"/>
      <c r="O80" s="109"/>
      <c r="P80" s="109"/>
      <c r="Q80" s="109"/>
      <c r="R80" s="109"/>
      <c r="S80" s="109"/>
      <c r="T80" s="109"/>
      <c r="U80" s="109"/>
      <c r="V80" s="109"/>
      <c r="W80" s="109"/>
      <c r="X80" s="109"/>
      <c r="Y80" s="109"/>
      <c r="Z80" s="109"/>
      <c r="AA80" s="109"/>
      <c r="AB80" s="109"/>
      <c r="AC80" s="109"/>
      <c r="AD80" s="109"/>
      <c r="AE80" s="112"/>
      <c r="AF80" s="113"/>
      <c r="AG80" s="304"/>
      <c r="AH80" s="19"/>
      <c r="AI80" s="19"/>
      <c r="AJ80" s="19"/>
      <c r="AL80" s="88"/>
      <c r="AM80" s="89"/>
      <c r="AN80" s="89"/>
      <c r="AO80" s="89"/>
      <c r="AP80" s="89"/>
      <c r="AQ80" s="90"/>
      <c r="AR80" s="80"/>
    </row>
    <row r="81" spans="1:44" ht="27" customHeight="1">
      <c r="A81" s="911" t="str">
        <f t="shared" si="1"/>
        <v/>
      </c>
      <c r="B81" s="65"/>
      <c r="E81" s="66"/>
      <c r="F81" s="67"/>
      <c r="AE81" s="68"/>
      <c r="AF81" s="69"/>
      <c r="AL81" s="70"/>
      <c r="AQ81" s="71"/>
      <c r="AR81" s="72"/>
    </row>
    <row r="82" spans="1:44" ht="27" customHeight="1">
      <c r="A82" s="911">
        <f t="shared" si="1"/>
        <v>9</v>
      </c>
      <c r="B82" s="1546" t="s">
        <v>31</v>
      </c>
      <c r="C82" s="1547"/>
      <c r="D82" s="1547"/>
      <c r="E82" s="1548"/>
      <c r="F82" s="1064" t="s">
        <v>1011</v>
      </c>
      <c r="G82" s="1065"/>
      <c r="H82" s="1116" t="s">
        <v>18</v>
      </c>
      <c r="I82" s="1116"/>
      <c r="J82" s="1116"/>
      <c r="K82" s="1116"/>
      <c r="L82" s="1116"/>
      <c r="M82" s="1116"/>
      <c r="N82" s="1116"/>
      <c r="O82" s="1116"/>
      <c r="P82" s="1116"/>
      <c r="Q82" s="1116"/>
      <c r="R82" s="1116"/>
      <c r="S82" s="1116"/>
      <c r="T82" s="1116"/>
      <c r="U82" s="1116"/>
      <c r="V82" s="1116"/>
      <c r="W82" s="1116"/>
      <c r="X82" s="1116"/>
      <c r="Y82" s="1116"/>
      <c r="Z82" s="1116"/>
      <c r="AA82" s="1116"/>
      <c r="AB82" s="1116"/>
      <c r="AC82" s="1116"/>
      <c r="AD82" s="1116"/>
      <c r="AE82" s="68"/>
      <c r="AF82" s="69"/>
      <c r="AG82" s="304">
        <v>9</v>
      </c>
      <c r="AH82" s="1113" t="s">
        <v>109</v>
      </c>
      <c r="AI82" s="1114"/>
      <c r="AJ82" s="1115"/>
      <c r="AL82" s="70"/>
      <c r="AQ82" s="71"/>
      <c r="AR82" s="1173">
        <f>VLOOKUP(AH82,$CD$6:$CE$10,2,FALSE)</f>
        <v>0</v>
      </c>
    </row>
    <row r="83" spans="1:44" ht="27" customHeight="1">
      <c r="A83" s="911" t="str">
        <f t="shared" si="1"/>
        <v/>
      </c>
      <c r="B83" s="1546"/>
      <c r="C83" s="1547"/>
      <c r="D83" s="1547"/>
      <c r="E83" s="1548"/>
      <c r="F83" s="67"/>
      <c r="AE83" s="68"/>
      <c r="AF83" s="69"/>
      <c r="AL83" s="70"/>
      <c r="AQ83" s="71"/>
      <c r="AR83" s="1173"/>
    </row>
    <row r="84" spans="1:44" ht="27" customHeight="1">
      <c r="A84" s="911">
        <f t="shared" si="1"/>
        <v>10</v>
      </c>
      <c r="B84" s="1546"/>
      <c r="C84" s="1547"/>
      <c r="D84" s="1547"/>
      <c r="E84" s="1548"/>
      <c r="F84" s="67"/>
      <c r="G84" s="17" t="s">
        <v>165</v>
      </c>
      <c r="H84" s="1093" t="s">
        <v>2787</v>
      </c>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68"/>
      <c r="AF84" s="117" t="s">
        <v>3</v>
      </c>
      <c r="AG84" s="309">
        <v>10</v>
      </c>
      <c r="AH84" s="1549"/>
      <c r="AI84" s="1550"/>
      <c r="AJ84" s="1580" t="s">
        <v>27</v>
      </c>
      <c r="AK84" s="1581"/>
      <c r="AL84" s="88"/>
      <c r="AM84" s="89"/>
      <c r="AN84" s="89"/>
      <c r="AO84" s="89"/>
      <c r="AP84" s="89"/>
      <c r="AQ84" s="90"/>
      <c r="AR84" s="72"/>
    </row>
    <row r="85" spans="1:44" ht="27" customHeight="1">
      <c r="A85" s="911">
        <f t="shared" si="1"/>
        <v>11</v>
      </c>
      <c r="B85" s="1546"/>
      <c r="C85" s="1547"/>
      <c r="D85" s="1547"/>
      <c r="E85" s="1548"/>
      <c r="F85" s="67"/>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68"/>
      <c r="AF85" s="117" t="s">
        <v>4</v>
      </c>
      <c r="AG85" s="309">
        <v>11</v>
      </c>
      <c r="AH85" s="1549"/>
      <c r="AI85" s="1550"/>
      <c r="AJ85" s="1580" t="s">
        <v>27</v>
      </c>
      <c r="AK85" s="1581"/>
      <c r="AL85" s="88"/>
      <c r="AM85" s="89"/>
      <c r="AN85" s="89"/>
      <c r="AO85" s="89"/>
      <c r="AP85" s="89"/>
      <c r="AQ85" s="90"/>
      <c r="AR85" s="80"/>
    </row>
    <row r="86" spans="1:44" ht="27" customHeight="1">
      <c r="A86" s="911" t="str">
        <f t="shared" si="1"/>
        <v/>
      </c>
      <c r="B86" s="65"/>
      <c r="E86" s="66"/>
      <c r="F86" s="67"/>
      <c r="T86" s="1777" t="s">
        <v>2377</v>
      </c>
      <c r="U86" s="1777"/>
      <c r="V86" s="1777"/>
      <c r="W86" s="1777"/>
      <c r="X86" s="1777"/>
      <c r="Y86" s="1777"/>
      <c r="Z86" s="1777"/>
      <c r="AA86" s="1777"/>
      <c r="AB86" s="1777"/>
      <c r="AC86" s="1777"/>
      <c r="AD86" s="1777"/>
      <c r="AE86" s="68"/>
      <c r="AF86" s="69"/>
      <c r="AL86" s="70"/>
      <c r="AQ86" s="71"/>
      <c r="AR86" s="80"/>
    </row>
    <row r="87" spans="1:44" ht="27" customHeight="1">
      <c r="A87" s="911">
        <f t="shared" si="1"/>
        <v>12</v>
      </c>
      <c r="B87" s="65"/>
      <c r="E87" s="66"/>
      <c r="F87" s="67"/>
      <c r="H87" s="1093" t="s">
        <v>2337</v>
      </c>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68"/>
      <c r="AF87" s="69"/>
      <c r="AG87" s="304">
        <v>12</v>
      </c>
      <c r="AH87" s="1113" t="s">
        <v>109</v>
      </c>
      <c r="AI87" s="1114"/>
      <c r="AJ87" s="1115"/>
      <c r="AL87" s="70"/>
      <c r="AQ87" s="71"/>
      <c r="AR87" s="1173">
        <f>VLOOKUP(AH87,$CD$6:$CE$10,2,FALSE)</f>
        <v>0</v>
      </c>
    </row>
    <row r="88" spans="1:44" ht="27" customHeight="1">
      <c r="A88" s="911" t="str">
        <f t="shared" si="1"/>
        <v/>
      </c>
      <c r="B88" s="65"/>
      <c r="E88" s="66"/>
      <c r="F88" s="67"/>
      <c r="H88" s="1093"/>
      <c r="I88" s="1093"/>
      <c r="J88" s="1093"/>
      <c r="K88" s="1093"/>
      <c r="L88" s="1093"/>
      <c r="M88" s="1093"/>
      <c r="N88" s="1093"/>
      <c r="O88" s="1093"/>
      <c r="P88" s="1093"/>
      <c r="Q88" s="1093"/>
      <c r="R88" s="1093"/>
      <c r="S88" s="1093"/>
      <c r="T88" s="1093"/>
      <c r="U88" s="1093"/>
      <c r="V88" s="1093"/>
      <c r="W88" s="1093"/>
      <c r="X88" s="1093"/>
      <c r="Y88" s="1093"/>
      <c r="Z88" s="1093"/>
      <c r="AA88" s="1093"/>
      <c r="AB88" s="1093"/>
      <c r="AC88" s="1093"/>
      <c r="AD88" s="1093"/>
      <c r="AE88" s="68"/>
      <c r="AF88" s="69"/>
      <c r="AL88" s="70"/>
      <c r="AQ88" s="71"/>
      <c r="AR88" s="1173"/>
    </row>
    <row r="89" spans="1:44" ht="27" customHeight="1">
      <c r="A89" s="911" t="str">
        <f t="shared" si="1"/>
        <v/>
      </c>
      <c r="B89" s="65"/>
      <c r="E89" s="66"/>
      <c r="F89" s="67"/>
      <c r="H89" s="1093"/>
      <c r="I89" s="1093"/>
      <c r="J89" s="1093"/>
      <c r="K89" s="1093"/>
      <c r="L89" s="1093"/>
      <c r="M89" s="1093"/>
      <c r="N89" s="1093"/>
      <c r="O89" s="1093"/>
      <c r="P89" s="1093"/>
      <c r="Q89" s="1093"/>
      <c r="R89" s="1093"/>
      <c r="S89" s="1093"/>
      <c r="T89" s="1093"/>
      <c r="U89" s="1093"/>
      <c r="V89" s="1093"/>
      <c r="W89" s="1093"/>
      <c r="X89" s="1093"/>
      <c r="Y89" s="1093"/>
      <c r="Z89" s="1093"/>
      <c r="AA89" s="1093"/>
      <c r="AB89" s="1093"/>
      <c r="AC89" s="1093"/>
      <c r="AD89" s="1093"/>
      <c r="AE89" s="68"/>
      <c r="AF89" s="69"/>
      <c r="AL89" s="88"/>
      <c r="AM89" s="89"/>
      <c r="AN89" s="89"/>
      <c r="AO89" s="89"/>
      <c r="AP89" s="89"/>
      <c r="AQ89" s="90"/>
      <c r="AR89" s="91"/>
    </row>
    <row r="90" spans="1:44" ht="27" customHeight="1">
      <c r="A90" s="911" t="str">
        <f t="shared" si="1"/>
        <v/>
      </c>
      <c r="B90" s="65"/>
      <c r="E90" s="66"/>
      <c r="F90" s="67"/>
      <c r="AE90" s="68"/>
      <c r="AF90" s="69"/>
      <c r="AL90" s="70"/>
      <c r="AQ90" s="71"/>
      <c r="AR90" s="72"/>
    </row>
    <row r="91" spans="1:44" ht="27" customHeight="1">
      <c r="A91" s="911">
        <f t="shared" si="1"/>
        <v>13</v>
      </c>
      <c r="B91" s="65"/>
      <c r="E91" s="66"/>
      <c r="F91" s="67"/>
      <c r="H91" s="1116" t="s">
        <v>19</v>
      </c>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68"/>
      <c r="AF91" s="69"/>
      <c r="AG91" s="304">
        <v>13</v>
      </c>
      <c r="AH91" s="1113" t="s">
        <v>109</v>
      </c>
      <c r="AI91" s="1114"/>
      <c r="AJ91" s="1115"/>
      <c r="AL91" s="88"/>
      <c r="AM91" s="89"/>
      <c r="AN91" s="89"/>
      <c r="AO91" s="89"/>
      <c r="AP91" s="89"/>
      <c r="AQ91" s="90"/>
      <c r="AR91" s="1173">
        <f>VLOOKUP(AH91,$CD$6:$CE$10,2,FALSE)</f>
        <v>0</v>
      </c>
    </row>
    <row r="92" spans="1:44" ht="27" customHeight="1">
      <c r="A92" s="911" t="str">
        <f t="shared" si="1"/>
        <v/>
      </c>
      <c r="B92" s="65"/>
      <c r="E92" s="66"/>
      <c r="F92" s="67"/>
      <c r="AE92" s="68"/>
      <c r="AF92" s="69"/>
      <c r="AL92" s="70"/>
      <c r="AQ92" s="71"/>
      <c r="AR92" s="1173"/>
    </row>
    <row r="93" spans="1:44" ht="27" customHeight="1">
      <c r="A93" s="911">
        <f t="shared" si="1"/>
        <v>1013</v>
      </c>
      <c r="B93" s="65"/>
      <c r="E93" s="66"/>
      <c r="F93" s="67"/>
      <c r="G93" s="17" t="s">
        <v>165</v>
      </c>
      <c r="H93" s="1116" t="s">
        <v>654</v>
      </c>
      <c r="I93" s="1116"/>
      <c r="J93" s="1116"/>
      <c r="K93" s="1116"/>
      <c r="L93" s="1116"/>
      <c r="M93" s="1116"/>
      <c r="N93" s="1116"/>
      <c r="O93" s="1116"/>
      <c r="P93" s="1116"/>
      <c r="Q93" s="1116"/>
      <c r="R93" s="1116"/>
      <c r="S93" s="1116"/>
      <c r="T93" s="1116"/>
      <c r="U93" s="1116"/>
      <c r="V93" s="1116"/>
      <c r="W93" s="1116"/>
      <c r="X93" s="1116"/>
      <c r="Y93" s="1116"/>
      <c r="Z93" s="1116"/>
      <c r="AA93" s="1116"/>
      <c r="AB93" s="1116"/>
      <c r="AC93" s="1116"/>
      <c r="AD93" s="1116"/>
      <c r="AE93" s="68"/>
      <c r="AF93" s="69"/>
      <c r="AG93" s="974">
        <v>1013</v>
      </c>
      <c r="AH93" s="1778" t="s">
        <v>530</v>
      </c>
      <c r="AI93" s="1779"/>
      <c r="AJ93" s="1780" t="s">
        <v>37</v>
      </c>
      <c r="AK93" s="1407"/>
      <c r="AL93" s="88"/>
      <c r="AM93" s="89"/>
      <c r="AN93" s="89"/>
      <c r="AO93" s="89"/>
      <c r="AP93" s="89"/>
      <c r="AQ93" s="90"/>
      <c r="AR93" s="72"/>
    </row>
    <row r="94" spans="1:44" ht="27" customHeight="1">
      <c r="A94" s="911">
        <f t="shared" si="1"/>
        <v>14</v>
      </c>
      <c r="B94" s="65"/>
      <c r="E94" s="66"/>
      <c r="F94" s="67"/>
      <c r="H94" s="87"/>
      <c r="I94" s="87"/>
      <c r="J94" s="87"/>
      <c r="K94" s="87"/>
      <c r="L94" s="87"/>
      <c r="M94" s="87"/>
      <c r="N94" s="87"/>
      <c r="O94" s="87"/>
      <c r="P94" s="87"/>
      <c r="Q94" s="87"/>
      <c r="R94" s="87"/>
      <c r="S94" s="87"/>
      <c r="T94" s="87"/>
      <c r="U94" s="87"/>
      <c r="V94" s="87"/>
      <c r="W94" s="87"/>
      <c r="X94" s="87"/>
      <c r="Y94" s="87"/>
      <c r="Z94" s="87"/>
      <c r="AA94" s="87"/>
      <c r="AB94" s="87"/>
      <c r="AC94" s="87"/>
      <c r="AD94" s="87"/>
      <c r="AE94" s="68"/>
      <c r="AF94" s="117" t="s">
        <v>4</v>
      </c>
      <c r="AG94" s="310">
        <v>14</v>
      </c>
      <c r="AH94" s="1549"/>
      <c r="AI94" s="1550"/>
      <c r="AJ94" s="1580" t="s">
        <v>27</v>
      </c>
      <c r="AK94" s="1581"/>
      <c r="AL94" s="70"/>
      <c r="AQ94" s="71"/>
      <c r="AR94" s="72"/>
    </row>
    <row r="95" spans="1:44" ht="27" customHeight="1">
      <c r="A95" s="911" t="str">
        <f t="shared" si="1"/>
        <v/>
      </c>
      <c r="B95" s="65"/>
      <c r="E95" s="66"/>
      <c r="F95" s="67"/>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68"/>
      <c r="AF95" s="69"/>
      <c r="AL95" s="70"/>
      <c r="AQ95" s="71"/>
      <c r="AR95" s="72"/>
    </row>
    <row r="96" spans="1:44" ht="27" customHeight="1">
      <c r="A96" s="911" t="str">
        <f t="shared" si="1"/>
        <v/>
      </c>
      <c r="B96" s="65"/>
      <c r="E96" s="66"/>
      <c r="F96" s="67"/>
      <c r="H96" s="1576" t="s">
        <v>20</v>
      </c>
      <c r="I96" s="1576"/>
      <c r="J96" s="1576"/>
      <c r="K96" s="1576"/>
      <c r="L96" s="1576"/>
      <c r="M96" s="1576"/>
      <c r="N96" s="1576"/>
      <c r="O96" s="1576"/>
      <c r="P96" s="1576"/>
      <c r="Q96" s="1576"/>
      <c r="R96" s="1576"/>
      <c r="S96" s="1576"/>
      <c r="T96" s="1576"/>
      <c r="U96" s="1576"/>
      <c r="V96" s="1576"/>
      <c r="W96" s="1576"/>
      <c r="X96" s="1576"/>
      <c r="Y96" s="1576"/>
      <c r="Z96" s="1576"/>
      <c r="AA96" s="1576"/>
      <c r="AB96" s="1576"/>
      <c r="AC96" s="1576"/>
      <c r="AD96" s="1576"/>
      <c r="AE96" s="68"/>
      <c r="AF96" s="69"/>
      <c r="AL96" s="70"/>
      <c r="AQ96" s="71"/>
      <c r="AR96" s="80"/>
    </row>
    <row r="97" spans="1:44" ht="27" customHeight="1">
      <c r="A97" s="911" t="str">
        <f t="shared" si="1"/>
        <v/>
      </c>
      <c r="B97" s="65"/>
      <c r="E97" s="66"/>
      <c r="F97" s="67"/>
      <c r="H97" s="1012" t="s">
        <v>2730</v>
      </c>
      <c r="J97" s="119"/>
      <c r="K97" s="119"/>
      <c r="L97" s="119"/>
      <c r="M97" s="119"/>
      <c r="N97" s="119"/>
      <c r="O97" s="1012"/>
      <c r="P97" s="119"/>
      <c r="Q97" s="119"/>
      <c r="R97" s="119"/>
      <c r="S97" s="119"/>
      <c r="T97" s="119"/>
      <c r="U97" s="119"/>
      <c r="V97" s="119"/>
      <c r="W97" s="119"/>
      <c r="X97" s="119"/>
      <c r="Y97" s="119"/>
      <c r="Z97" s="119"/>
      <c r="AA97" s="119"/>
      <c r="AB97" s="119"/>
      <c r="AC97" s="119"/>
      <c r="AD97" s="119"/>
      <c r="AE97" s="68"/>
      <c r="AF97" s="69"/>
      <c r="AL97" s="70"/>
      <c r="AQ97" s="71"/>
      <c r="AR97" s="80"/>
    </row>
    <row r="98" spans="1:44" ht="27" customHeight="1">
      <c r="A98" s="911" t="str">
        <f t="shared" si="1"/>
        <v/>
      </c>
      <c r="B98" s="65"/>
      <c r="E98" s="66"/>
      <c r="F98" s="67"/>
      <c r="AE98" s="68"/>
      <c r="AF98" s="69"/>
      <c r="AL98" s="70"/>
      <c r="AQ98" s="71"/>
      <c r="AR98" s="80"/>
    </row>
    <row r="99" spans="1:44" ht="27" customHeight="1">
      <c r="A99" s="911">
        <f t="shared" si="1"/>
        <v>15</v>
      </c>
      <c r="B99" s="1078" t="s">
        <v>858</v>
      </c>
      <c r="C99" s="1079"/>
      <c r="D99" s="1079"/>
      <c r="E99" s="1080"/>
      <c r="F99" s="1567" t="s">
        <v>6</v>
      </c>
      <c r="G99" s="1568"/>
      <c r="H99" s="1116" t="s">
        <v>21</v>
      </c>
      <c r="I99" s="1116"/>
      <c r="J99" s="1116"/>
      <c r="K99" s="1116"/>
      <c r="L99" s="1116"/>
      <c r="M99" s="1116"/>
      <c r="N99" s="1116"/>
      <c r="O99" s="1116"/>
      <c r="P99" s="1116"/>
      <c r="Q99" s="1116"/>
      <c r="R99" s="1116"/>
      <c r="S99" s="1116"/>
      <c r="T99" s="1116"/>
      <c r="U99" s="1116"/>
      <c r="V99" s="1116"/>
      <c r="W99" s="1116"/>
      <c r="X99" s="1116"/>
      <c r="Y99" s="1116"/>
      <c r="Z99" s="1116"/>
      <c r="AA99" s="1116"/>
      <c r="AB99" s="1116"/>
      <c r="AC99" s="1116"/>
      <c r="AD99" s="1116"/>
      <c r="AE99" s="68"/>
      <c r="AF99" s="69"/>
      <c r="AG99" s="304">
        <v>15</v>
      </c>
      <c r="AH99" s="1113" t="s">
        <v>109</v>
      </c>
      <c r="AI99" s="1114"/>
      <c r="AJ99" s="1115"/>
      <c r="AL99" s="1110" t="s">
        <v>2604</v>
      </c>
      <c r="AM99" s="1111"/>
      <c r="AN99" s="1111"/>
      <c r="AO99" s="1111"/>
      <c r="AP99" s="1111"/>
      <c r="AQ99" s="1112"/>
      <c r="AR99" s="1173">
        <f>VLOOKUP(AH99,$CD$6:$CE$10,2,FALSE)</f>
        <v>0</v>
      </c>
    </row>
    <row r="100" spans="1:44" ht="27" customHeight="1">
      <c r="A100" s="911" t="str">
        <f t="shared" si="1"/>
        <v/>
      </c>
      <c r="B100" s="1078"/>
      <c r="C100" s="1079"/>
      <c r="D100" s="1079"/>
      <c r="E100" s="1080"/>
      <c r="F100" s="67"/>
      <c r="AE100" s="68"/>
      <c r="AF100" s="69"/>
      <c r="AL100" s="1110"/>
      <c r="AM100" s="1111"/>
      <c r="AN100" s="1111"/>
      <c r="AO100" s="1111"/>
      <c r="AP100" s="1111"/>
      <c r="AQ100" s="1112"/>
      <c r="AR100" s="1173"/>
    </row>
    <row r="101" spans="1:44" ht="27" customHeight="1">
      <c r="A101" s="911">
        <f t="shared" si="1"/>
        <v>16</v>
      </c>
      <c r="B101" s="1078"/>
      <c r="C101" s="1079"/>
      <c r="D101" s="1079"/>
      <c r="E101" s="1080"/>
      <c r="F101" s="67"/>
      <c r="H101" s="1776" t="s">
        <v>1072</v>
      </c>
      <c r="I101" s="1776"/>
      <c r="J101" s="1776"/>
      <c r="K101" s="1776"/>
      <c r="L101" s="1776"/>
      <c r="M101" s="1776"/>
      <c r="N101" s="1776"/>
      <c r="O101" s="1776"/>
      <c r="P101" s="1776"/>
      <c r="Q101" s="1776"/>
      <c r="R101" s="1776"/>
      <c r="S101" s="1776"/>
      <c r="T101" s="1776"/>
      <c r="U101" s="1776"/>
      <c r="V101" s="1776"/>
      <c r="W101" s="1776"/>
      <c r="X101" s="1776"/>
      <c r="Y101" s="1776"/>
      <c r="Z101" s="1776"/>
      <c r="AA101" s="1776"/>
      <c r="AB101" s="1776"/>
      <c r="AC101" s="1776"/>
      <c r="AD101" s="1776"/>
      <c r="AE101" s="68"/>
      <c r="AF101" s="69"/>
      <c r="AG101" s="304">
        <v>16</v>
      </c>
      <c r="AH101" s="1113" t="s">
        <v>109</v>
      </c>
      <c r="AI101" s="1114"/>
      <c r="AJ101" s="1115"/>
      <c r="AL101" s="1110" t="s">
        <v>2605</v>
      </c>
      <c r="AM101" s="1111"/>
      <c r="AN101" s="1111"/>
      <c r="AO101" s="1111"/>
      <c r="AP101" s="1111"/>
      <c r="AQ101" s="1112"/>
      <c r="AR101" s="1173">
        <f>VLOOKUP(AH101,$CD$6:$CE$10,2,FALSE)</f>
        <v>0</v>
      </c>
    </row>
    <row r="102" spans="1:44" ht="27" customHeight="1">
      <c r="A102" s="911" t="str">
        <f t="shared" si="1"/>
        <v/>
      </c>
      <c r="B102" s="65"/>
      <c r="E102" s="66"/>
      <c r="F102" s="67"/>
      <c r="H102" s="1776"/>
      <c r="I102" s="1776"/>
      <c r="J102" s="1776"/>
      <c r="K102" s="1776"/>
      <c r="L102" s="1776"/>
      <c r="M102" s="1776"/>
      <c r="N102" s="1776"/>
      <c r="O102" s="1776"/>
      <c r="P102" s="1776"/>
      <c r="Q102" s="1776"/>
      <c r="R102" s="1776"/>
      <c r="S102" s="1776"/>
      <c r="T102" s="1776"/>
      <c r="U102" s="1776"/>
      <c r="V102" s="1776"/>
      <c r="W102" s="1776"/>
      <c r="X102" s="1776"/>
      <c r="Y102" s="1776"/>
      <c r="Z102" s="1776"/>
      <c r="AA102" s="1776"/>
      <c r="AB102" s="1776"/>
      <c r="AC102" s="1776"/>
      <c r="AD102" s="1776"/>
      <c r="AE102" s="68"/>
      <c r="AF102" s="69"/>
      <c r="AH102" s="108"/>
      <c r="AI102" s="108"/>
      <c r="AJ102" s="108"/>
      <c r="AL102" s="1110"/>
      <c r="AM102" s="1111"/>
      <c r="AN102" s="1111"/>
      <c r="AO102" s="1111"/>
      <c r="AP102" s="1111"/>
      <c r="AQ102" s="1112"/>
      <c r="AR102" s="1173"/>
    </row>
    <row r="103" spans="1:44" ht="27" customHeight="1">
      <c r="A103" s="911" t="str">
        <f t="shared" si="1"/>
        <v/>
      </c>
      <c r="B103" s="65"/>
      <c r="E103" s="66"/>
      <c r="F103" s="67"/>
      <c r="H103" s="1776"/>
      <c r="I103" s="1776"/>
      <c r="J103" s="1776"/>
      <c r="K103" s="1776"/>
      <c r="L103" s="1776"/>
      <c r="M103" s="1776"/>
      <c r="N103" s="1776"/>
      <c r="O103" s="1776"/>
      <c r="P103" s="1776"/>
      <c r="Q103" s="1776"/>
      <c r="R103" s="1776"/>
      <c r="S103" s="1776"/>
      <c r="T103" s="1776"/>
      <c r="U103" s="1776"/>
      <c r="V103" s="1776"/>
      <c r="W103" s="1776"/>
      <c r="X103" s="1776"/>
      <c r="Y103" s="1776"/>
      <c r="Z103" s="1776"/>
      <c r="AA103" s="1776"/>
      <c r="AB103" s="1776"/>
      <c r="AC103" s="1776"/>
      <c r="AD103" s="1776"/>
      <c r="AE103" s="68"/>
      <c r="AF103" s="69"/>
      <c r="AL103" s="88"/>
      <c r="AM103" s="89"/>
      <c r="AN103" s="89"/>
      <c r="AO103" s="89"/>
      <c r="AP103" s="89"/>
      <c r="AQ103" s="90"/>
      <c r="AR103" s="120"/>
    </row>
    <row r="104" spans="1:44" ht="27" customHeight="1">
      <c r="A104" s="911" t="str">
        <f t="shared" si="1"/>
        <v/>
      </c>
      <c r="B104" s="65"/>
      <c r="E104" s="66"/>
      <c r="F104" s="67"/>
      <c r="AE104" s="68"/>
      <c r="AF104" s="69"/>
      <c r="AL104" s="70"/>
      <c r="AQ104" s="71"/>
      <c r="AR104" s="72"/>
    </row>
    <row r="105" spans="1:44" ht="27" customHeight="1">
      <c r="A105" s="911">
        <f t="shared" si="1"/>
        <v>17</v>
      </c>
      <c r="B105" s="65"/>
      <c r="E105" s="66"/>
      <c r="F105" s="67"/>
      <c r="H105" s="1093" t="s">
        <v>22</v>
      </c>
      <c r="I105" s="1093"/>
      <c r="J105" s="1093"/>
      <c r="K105" s="1093"/>
      <c r="L105" s="1093"/>
      <c r="M105" s="1093"/>
      <c r="N105" s="1093"/>
      <c r="O105" s="1093"/>
      <c r="P105" s="1093"/>
      <c r="Q105" s="1093"/>
      <c r="R105" s="1093"/>
      <c r="S105" s="1093"/>
      <c r="T105" s="1093"/>
      <c r="U105" s="1093"/>
      <c r="V105" s="1093"/>
      <c r="W105" s="1093"/>
      <c r="X105" s="1093"/>
      <c r="Y105" s="1093"/>
      <c r="Z105" s="1093"/>
      <c r="AA105" s="1093"/>
      <c r="AB105" s="1093"/>
      <c r="AC105" s="1093"/>
      <c r="AD105" s="1093"/>
      <c r="AE105" s="68"/>
      <c r="AF105" s="69"/>
      <c r="AG105" s="304">
        <v>17</v>
      </c>
      <c r="AH105" s="1113" t="s">
        <v>109</v>
      </c>
      <c r="AI105" s="1114"/>
      <c r="AJ105" s="1115"/>
      <c r="AL105" s="1110" t="s">
        <v>2605</v>
      </c>
      <c r="AM105" s="1111"/>
      <c r="AN105" s="1111"/>
      <c r="AO105" s="1111"/>
      <c r="AP105" s="1111"/>
      <c r="AQ105" s="1112"/>
      <c r="AR105" s="213">
        <f>VLOOKUP(AH105,$CD$6:$CE$10,2,FALSE)</f>
        <v>0</v>
      </c>
    </row>
    <row r="106" spans="1:44" ht="27" customHeight="1">
      <c r="A106" s="911" t="str">
        <f t="shared" si="1"/>
        <v/>
      </c>
      <c r="B106" s="65"/>
      <c r="E106" s="66"/>
      <c r="F106" s="67"/>
      <c r="H106" s="1093"/>
      <c r="I106" s="1093"/>
      <c r="J106" s="1093"/>
      <c r="K106" s="1093"/>
      <c r="L106" s="1093"/>
      <c r="M106" s="1093"/>
      <c r="N106" s="1093"/>
      <c r="O106" s="1093"/>
      <c r="P106" s="1093"/>
      <c r="Q106" s="1093"/>
      <c r="R106" s="1093"/>
      <c r="S106" s="1093"/>
      <c r="T106" s="1093"/>
      <c r="U106" s="1093"/>
      <c r="V106" s="1093"/>
      <c r="W106" s="1093"/>
      <c r="X106" s="1093"/>
      <c r="Y106" s="1093"/>
      <c r="Z106" s="1093"/>
      <c r="AA106" s="1093"/>
      <c r="AB106" s="1093"/>
      <c r="AC106" s="1093"/>
      <c r="AD106" s="1093"/>
      <c r="AE106" s="68"/>
      <c r="AF106" s="69"/>
      <c r="AL106" s="1110"/>
      <c r="AM106" s="1111"/>
      <c r="AN106" s="1111"/>
      <c r="AO106" s="1111"/>
      <c r="AP106" s="1111"/>
      <c r="AQ106" s="1112"/>
      <c r="AR106" s="120"/>
    </row>
    <row r="107" spans="1:44" ht="27" customHeight="1">
      <c r="A107" s="911" t="str">
        <f t="shared" si="1"/>
        <v/>
      </c>
      <c r="B107" s="65"/>
      <c r="E107" s="66"/>
      <c r="F107" s="67"/>
      <c r="AE107" s="68"/>
      <c r="AF107" s="69"/>
      <c r="AL107" s="70"/>
      <c r="AQ107" s="71"/>
      <c r="AR107" s="72"/>
    </row>
    <row r="108" spans="1:44" s="652" customFormat="1" ht="27" customHeight="1">
      <c r="A108" s="913">
        <f t="shared" si="1"/>
        <v>18</v>
      </c>
      <c r="B108" s="1267" t="s">
        <v>32</v>
      </c>
      <c r="C108" s="1551"/>
      <c r="D108" s="1551"/>
      <c r="E108" s="1552"/>
      <c r="F108" s="1064" t="s">
        <v>1043</v>
      </c>
      <c r="G108" s="1065"/>
      <c r="H108" s="1116" t="s">
        <v>23</v>
      </c>
      <c r="I108" s="1116"/>
      <c r="J108" s="1116"/>
      <c r="K108" s="1116"/>
      <c r="L108" s="1116"/>
      <c r="M108" s="1116"/>
      <c r="N108" s="1116"/>
      <c r="O108" s="1116"/>
      <c r="P108" s="1116"/>
      <c r="Q108" s="1116"/>
      <c r="R108" s="1116"/>
      <c r="S108" s="1116"/>
      <c r="T108" s="1116"/>
      <c r="U108" s="1116"/>
      <c r="V108" s="1116"/>
      <c r="W108" s="1116"/>
      <c r="X108" s="1116"/>
      <c r="Y108" s="1116"/>
      <c r="Z108" s="1116"/>
      <c r="AA108" s="1116"/>
      <c r="AB108" s="1116"/>
      <c r="AC108" s="1116"/>
      <c r="AD108" s="1116"/>
      <c r="AE108" s="68"/>
      <c r="AF108" s="69"/>
      <c r="AG108" s="304">
        <v>18</v>
      </c>
      <c r="AH108" s="1113" t="s">
        <v>109</v>
      </c>
      <c r="AI108" s="1114"/>
      <c r="AJ108" s="1115"/>
      <c r="AK108" s="17"/>
      <c r="AL108" s="1110" t="s">
        <v>2606</v>
      </c>
      <c r="AM108" s="1111"/>
      <c r="AN108" s="1111"/>
      <c r="AO108" s="1111"/>
      <c r="AP108" s="1111"/>
      <c r="AQ108" s="1112"/>
      <c r="AR108" s="213">
        <f>VLOOKUP(AH108,$CD$6:$CE$10,2,FALSE)</f>
        <v>0</v>
      </c>
    </row>
    <row r="109" spans="1:44" ht="27" customHeight="1" thickBot="1">
      <c r="A109" s="911" t="str">
        <f t="shared" si="1"/>
        <v/>
      </c>
      <c r="B109" s="65"/>
      <c r="E109" s="66"/>
      <c r="F109" s="67"/>
      <c r="AE109" s="68"/>
      <c r="AF109" s="69"/>
      <c r="AL109" s="1110"/>
      <c r="AM109" s="1111"/>
      <c r="AN109" s="1111"/>
      <c r="AO109" s="1111"/>
      <c r="AP109" s="1111"/>
      <c r="AQ109" s="1112"/>
      <c r="AR109" s="80"/>
    </row>
    <row r="110" spans="1:44" ht="27" customHeight="1">
      <c r="A110" s="911" t="str">
        <f t="shared" si="1"/>
        <v/>
      </c>
      <c r="B110" s="65"/>
      <c r="E110" s="66"/>
      <c r="F110" s="67"/>
      <c r="H110" s="1089" t="s">
        <v>2607</v>
      </c>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1"/>
      <c r="AE110" s="68"/>
      <c r="AF110" s="69"/>
      <c r="AL110" s="1110" t="s">
        <v>28</v>
      </c>
      <c r="AM110" s="1111"/>
      <c r="AN110" s="1111"/>
      <c r="AO110" s="1111"/>
      <c r="AP110" s="1111"/>
      <c r="AQ110" s="1112"/>
      <c r="AR110" s="80"/>
    </row>
    <row r="111" spans="1:44" ht="27" customHeight="1">
      <c r="A111" s="911" t="str">
        <f t="shared" si="1"/>
        <v/>
      </c>
      <c r="B111" s="65"/>
      <c r="E111" s="66"/>
      <c r="F111" s="67"/>
      <c r="H111" s="1092"/>
      <c r="I111" s="1093"/>
      <c r="J111" s="1093"/>
      <c r="K111" s="1093"/>
      <c r="L111" s="1093"/>
      <c r="M111" s="1093"/>
      <c r="N111" s="1093"/>
      <c r="O111" s="1093"/>
      <c r="P111" s="1093"/>
      <c r="Q111" s="1093"/>
      <c r="R111" s="1093"/>
      <c r="S111" s="1093"/>
      <c r="T111" s="1093"/>
      <c r="U111" s="1093"/>
      <c r="V111" s="1093"/>
      <c r="W111" s="1093"/>
      <c r="X111" s="1093"/>
      <c r="Y111" s="1093"/>
      <c r="Z111" s="1093"/>
      <c r="AA111" s="1093"/>
      <c r="AB111" s="1093"/>
      <c r="AC111" s="1093"/>
      <c r="AD111" s="1094"/>
      <c r="AE111" s="68"/>
      <c r="AF111" s="69"/>
      <c r="AL111" s="1110"/>
      <c r="AM111" s="1111"/>
      <c r="AN111" s="1111"/>
      <c r="AO111" s="1111"/>
      <c r="AP111" s="1111"/>
      <c r="AQ111" s="1112"/>
      <c r="AR111" s="80"/>
    </row>
    <row r="112" spans="1:44" ht="27" customHeight="1">
      <c r="A112" s="911" t="str">
        <f t="shared" si="1"/>
        <v/>
      </c>
      <c r="B112" s="65"/>
      <c r="E112" s="66"/>
      <c r="F112" s="67"/>
      <c r="H112" s="1092"/>
      <c r="I112" s="1093"/>
      <c r="J112" s="1093"/>
      <c r="K112" s="1093"/>
      <c r="L112" s="1093"/>
      <c r="M112" s="1093"/>
      <c r="N112" s="1093"/>
      <c r="O112" s="1093"/>
      <c r="P112" s="1093"/>
      <c r="Q112" s="1093"/>
      <c r="R112" s="1093"/>
      <c r="S112" s="1093"/>
      <c r="T112" s="1093"/>
      <c r="U112" s="1093"/>
      <c r="V112" s="1093"/>
      <c r="W112" s="1093"/>
      <c r="X112" s="1093"/>
      <c r="Y112" s="1093"/>
      <c r="Z112" s="1093"/>
      <c r="AA112" s="1093"/>
      <c r="AB112" s="1093"/>
      <c r="AC112" s="1093"/>
      <c r="AD112" s="1094"/>
      <c r="AE112" s="68"/>
      <c r="AF112" s="69"/>
      <c r="AL112" s="92"/>
      <c r="AM112" s="93"/>
      <c r="AN112" s="93"/>
      <c r="AO112" s="93"/>
      <c r="AP112" s="93"/>
      <c r="AQ112" s="94"/>
      <c r="AR112" s="80"/>
    </row>
    <row r="113" spans="1:44" ht="27" customHeight="1">
      <c r="A113" s="911" t="str">
        <f t="shared" si="1"/>
        <v/>
      </c>
      <c r="B113" s="65"/>
      <c r="E113" s="66"/>
      <c r="F113" s="67"/>
      <c r="H113" s="1092"/>
      <c r="I113" s="1093"/>
      <c r="J113" s="1093"/>
      <c r="K113" s="1093"/>
      <c r="L113" s="1093"/>
      <c r="M113" s="1093"/>
      <c r="N113" s="1093"/>
      <c r="O113" s="1093"/>
      <c r="P113" s="1093"/>
      <c r="Q113" s="1093"/>
      <c r="R113" s="1093"/>
      <c r="S113" s="1093"/>
      <c r="T113" s="1093"/>
      <c r="U113" s="1093"/>
      <c r="V113" s="1093"/>
      <c r="W113" s="1093"/>
      <c r="X113" s="1093"/>
      <c r="Y113" s="1093"/>
      <c r="Z113" s="1093"/>
      <c r="AA113" s="1093"/>
      <c r="AB113" s="1093"/>
      <c r="AC113" s="1093"/>
      <c r="AD113" s="1094"/>
      <c r="AE113" s="68"/>
      <c r="AF113" s="69"/>
      <c r="AL113" s="88"/>
      <c r="AM113" s="89"/>
      <c r="AN113" s="89"/>
      <c r="AO113" s="89"/>
      <c r="AP113" s="89"/>
      <c r="AQ113" s="90"/>
      <c r="AR113" s="80"/>
    </row>
    <row r="114" spans="1:44" ht="27" customHeight="1">
      <c r="A114" s="911" t="str">
        <f t="shared" si="1"/>
        <v/>
      </c>
      <c r="B114" s="65"/>
      <c r="E114" s="66"/>
      <c r="F114" s="67"/>
      <c r="H114" s="1092"/>
      <c r="I114" s="1093"/>
      <c r="J114" s="1093"/>
      <c r="K114" s="1093"/>
      <c r="L114" s="1093"/>
      <c r="M114" s="1093"/>
      <c r="N114" s="1093"/>
      <c r="O114" s="1093"/>
      <c r="P114" s="1093"/>
      <c r="Q114" s="1093"/>
      <c r="R114" s="1093"/>
      <c r="S114" s="1093"/>
      <c r="T114" s="1093"/>
      <c r="U114" s="1093"/>
      <c r="V114" s="1093"/>
      <c r="W114" s="1093"/>
      <c r="X114" s="1093"/>
      <c r="Y114" s="1093"/>
      <c r="Z114" s="1093"/>
      <c r="AA114" s="1093"/>
      <c r="AB114" s="1093"/>
      <c r="AC114" s="1093"/>
      <c r="AD114" s="1094"/>
      <c r="AE114" s="68"/>
      <c r="AF114" s="69"/>
      <c r="AL114" s="88"/>
      <c r="AM114" s="89"/>
      <c r="AN114" s="89"/>
      <c r="AO114" s="89"/>
      <c r="AP114" s="89"/>
      <c r="AQ114" s="90"/>
      <c r="AR114" s="80"/>
    </row>
    <row r="115" spans="1:44" ht="27" customHeight="1">
      <c r="A115" s="911" t="str">
        <f t="shared" si="1"/>
        <v/>
      </c>
      <c r="B115" s="65"/>
      <c r="E115" s="66"/>
      <c r="F115" s="67"/>
      <c r="H115" s="1092"/>
      <c r="I115" s="1093"/>
      <c r="J115" s="1093"/>
      <c r="K115" s="1093"/>
      <c r="L115" s="1093"/>
      <c r="M115" s="1093"/>
      <c r="N115" s="1093"/>
      <c r="O115" s="1093"/>
      <c r="P115" s="1093"/>
      <c r="Q115" s="1093"/>
      <c r="R115" s="1093"/>
      <c r="S115" s="1093"/>
      <c r="T115" s="1093"/>
      <c r="U115" s="1093"/>
      <c r="V115" s="1093"/>
      <c r="W115" s="1093"/>
      <c r="X115" s="1093"/>
      <c r="Y115" s="1093"/>
      <c r="Z115" s="1093"/>
      <c r="AA115" s="1093"/>
      <c r="AB115" s="1093"/>
      <c r="AC115" s="1093"/>
      <c r="AD115" s="1094"/>
      <c r="AE115" s="68"/>
      <c r="AF115" s="69"/>
      <c r="AL115" s="88"/>
      <c r="AM115" s="89"/>
      <c r="AN115" s="89"/>
      <c r="AO115" s="89"/>
      <c r="AP115" s="89"/>
      <c r="AQ115" s="90"/>
      <c r="AR115" s="80"/>
    </row>
    <row r="116" spans="1:44" ht="27" customHeight="1" thickBot="1">
      <c r="A116" s="911" t="str">
        <f t="shared" si="1"/>
        <v/>
      </c>
      <c r="B116" s="65"/>
      <c r="E116" s="66"/>
      <c r="F116" s="67"/>
      <c r="H116" s="1582"/>
      <c r="I116" s="1583"/>
      <c r="J116" s="1583"/>
      <c r="K116" s="1583"/>
      <c r="L116" s="1583"/>
      <c r="M116" s="1583"/>
      <c r="N116" s="1583"/>
      <c r="O116" s="1583"/>
      <c r="P116" s="1583"/>
      <c r="Q116" s="1583"/>
      <c r="R116" s="1583"/>
      <c r="S116" s="1583"/>
      <c r="T116" s="1583"/>
      <c r="U116" s="1583"/>
      <c r="V116" s="1583"/>
      <c r="W116" s="1583"/>
      <c r="X116" s="1583"/>
      <c r="Y116" s="1583"/>
      <c r="Z116" s="1583"/>
      <c r="AA116" s="1583"/>
      <c r="AB116" s="1583"/>
      <c r="AC116" s="1583"/>
      <c r="AD116" s="1584"/>
      <c r="AE116" s="68"/>
      <c r="AF116" s="69"/>
      <c r="AL116" s="88"/>
      <c r="AM116" s="89"/>
      <c r="AN116" s="89"/>
      <c r="AO116" s="89"/>
      <c r="AP116" s="89"/>
      <c r="AQ116" s="90"/>
      <c r="AR116" s="80"/>
    </row>
    <row r="117" spans="1:44" ht="27" customHeight="1">
      <c r="A117" s="911" t="str">
        <f t="shared" si="1"/>
        <v/>
      </c>
      <c r="B117" s="65"/>
      <c r="E117" s="66"/>
      <c r="F117" s="6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68"/>
      <c r="AF117" s="69"/>
      <c r="AL117" s="88"/>
      <c r="AM117" s="89"/>
      <c r="AN117" s="89"/>
      <c r="AO117" s="89"/>
      <c r="AP117" s="89"/>
      <c r="AQ117" s="90"/>
      <c r="AR117" s="80"/>
    </row>
    <row r="118" spans="1:44" ht="27" customHeight="1">
      <c r="A118" s="911" t="str">
        <f t="shared" si="1"/>
        <v/>
      </c>
      <c r="B118" s="65"/>
      <c r="E118" s="66"/>
      <c r="F118" s="6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68"/>
      <c r="AF118" s="69"/>
      <c r="AL118" s="88"/>
      <c r="AM118" s="89"/>
      <c r="AN118" s="89"/>
      <c r="AO118" s="89"/>
      <c r="AP118" s="89"/>
      <c r="AQ118" s="90"/>
      <c r="AR118" s="80"/>
    </row>
    <row r="119" spans="1:44" ht="27" customHeight="1">
      <c r="A119" s="911" t="str">
        <f t="shared" si="1"/>
        <v/>
      </c>
      <c r="B119" s="65"/>
      <c r="E119" s="66"/>
      <c r="F119" s="1567" t="s">
        <v>1045</v>
      </c>
      <c r="G119" s="1568"/>
      <c r="H119" s="1093" t="s">
        <v>655</v>
      </c>
      <c r="I119" s="1093"/>
      <c r="J119" s="1093"/>
      <c r="K119" s="1093"/>
      <c r="L119" s="1093"/>
      <c r="M119" s="1093"/>
      <c r="N119" s="1093"/>
      <c r="O119" s="1093"/>
      <c r="P119" s="1093"/>
      <c r="Q119" s="1093"/>
      <c r="R119" s="1093"/>
      <c r="S119" s="1093"/>
      <c r="T119" s="1093"/>
      <c r="U119" s="1093"/>
      <c r="V119" s="1093"/>
      <c r="W119" s="1093"/>
      <c r="X119" s="1093"/>
      <c r="Y119" s="1093"/>
      <c r="Z119" s="1093"/>
      <c r="AA119" s="1093"/>
      <c r="AB119" s="1093"/>
      <c r="AC119" s="1093"/>
      <c r="AD119" s="1093"/>
      <c r="AE119" s="68"/>
      <c r="AF119" s="69"/>
      <c r="AL119" s="70"/>
      <c r="AQ119" s="71"/>
      <c r="AR119" s="72"/>
    </row>
    <row r="120" spans="1:44" ht="27" customHeight="1">
      <c r="A120" s="911" t="str">
        <f t="shared" si="1"/>
        <v/>
      </c>
      <c r="B120" s="65"/>
      <c r="E120" s="66"/>
      <c r="F120" s="67"/>
      <c r="H120" s="1093"/>
      <c r="I120" s="1093"/>
      <c r="J120" s="1093"/>
      <c r="K120" s="1093"/>
      <c r="L120" s="1093"/>
      <c r="M120" s="1093"/>
      <c r="N120" s="1093"/>
      <c r="O120" s="1093"/>
      <c r="P120" s="1093"/>
      <c r="Q120" s="1093"/>
      <c r="R120" s="1093"/>
      <c r="S120" s="1093"/>
      <c r="T120" s="1093"/>
      <c r="U120" s="1093"/>
      <c r="V120" s="1093"/>
      <c r="W120" s="1093"/>
      <c r="X120" s="1093"/>
      <c r="Y120" s="1093"/>
      <c r="Z120" s="1093"/>
      <c r="AA120" s="1093"/>
      <c r="AB120" s="1093"/>
      <c r="AC120" s="1093"/>
      <c r="AD120" s="1093"/>
      <c r="AE120" s="68"/>
      <c r="AF120" s="69"/>
      <c r="AL120" s="70"/>
      <c r="AQ120" s="71"/>
      <c r="AR120" s="72"/>
    </row>
    <row r="121" spans="1:44" ht="27" customHeight="1">
      <c r="A121" s="911" t="str">
        <f t="shared" si="1"/>
        <v/>
      </c>
      <c r="B121" s="65"/>
      <c r="E121" s="66"/>
      <c r="F121" s="67"/>
      <c r="H121" s="1093"/>
      <c r="I121" s="1093"/>
      <c r="J121" s="1093"/>
      <c r="K121" s="1093"/>
      <c r="L121" s="1093"/>
      <c r="M121" s="1093"/>
      <c r="N121" s="1093"/>
      <c r="O121" s="1093"/>
      <c r="P121" s="1093"/>
      <c r="Q121" s="1093"/>
      <c r="R121" s="1093"/>
      <c r="S121" s="1093"/>
      <c r="T121" s="1093"/>
      <c r="U121" s="1093"/>
      <c r="V121" s="1093"/>
      <c r="W121" s="1093"/>
      <c r="X121" s="1093"/>
      <c r="Y121" s="1093"/>
      <c r="Z121" s="1093"/>
      <c r="AA121" s="1093"/>
      <c r="AB121" s="1093"/>
      <c r="AC121" s="1093"/>
      <c r="AD121" s="1093"/>
      <c r="AE121" s="68"/>
      <c r="AF121" s="69"/>
      <c r="AL121" s="70"/>
      <c r="AQ121" s="71"/>
      <c r="AR121" s="72"/>
    </row>
    <row r="122" spans="1:44" ht="27" customHeight="1">
      <c r="A122" s="911" t="str">
        <f t="shared" si="1"/>
        <v/>
      </c>
      <c r="B122" s="65"/>
      <c r="E122" s="66"/>
      <c r="F122" s="67"/>
      <c r="H122" s="1093"/>
      <c r="I122" s="1093"/>
      <c r="J122" s="1093"/>
      <c r="K122" s="1093"/>
      <c r="L122" s="1093"/>
      <c r="M122" s="1093"/>
      <c r="N122" s="1093"/>
      <c r="O122" s="1093"/>
      <c r="P122" s="1093"/>
      <c r="Q122" s="1093"/>
      <c r="R122" s="1093"/>
      <c r="S122" s="1093"/>
      <c r="T122" s="1093"/>
      <c r="U122" s="1093"/>
      <c r="V122" s="1093"/>
      <c r="W122" s="1093"/>
      <c r="X122" s="1093"/>
      <c r="Y122" s="1093"/>
      <c r="Z122" s="1093"/>
      <c r="AA122" s="1093"/>
      <c r="AB122" s="1093"/>
      <c r="AC122" s="1093"/>
      <c r="AD122" s="1093"/>
      <c r="AE122" s="68"/>
      <c r="AF122" s="69"/>
      <c r="AL122" s="70"/>
      <c r="AQ122" s="71"/>
      <c r="AR122" s="72"/>
    </row>
    <row r="123" spans="1:44" ht="27" customHeight="1">
      <c r="A123" s="911" t="str">
        <f t="shared" si="1"/>
        <v/>
      </c>
      <c r="B123" s="65"/>
      <c r="E123" s="66"/>
      <c r="F123" s="67"/>
      <c r="H123" s="1093"/>
      <c r="I123" s="1093"/>
      <c r="J123" s="1093"/>
      <c r="K123" s="1093"/>
      <c r="L123" s="1093"/>
      <c r="M123" s="1093"/>
      <c r="N123" s="1093"/>
      <c r="O123" s="1093"/>
      <c r="P123" s="1093"/>
      <c r="Q123" s="1093"/>
      <c r="R123" s="1093"/>
      <c r="S123" s="1093"/>
      <c r="T123" s="1093"/>
      <c r="U123" s="1093"/>
      <c r="V123" s="1093"/>
      <c r="W123" s="1093"/>
      <c r="X123" s="1093"/>
      <c r="Y123" s="1093"/>
      <c r="Z123" s="1093"/>
      <c r="AA123" s="1093"/>
      <c r="AB123" s="1093"/>
      <c r="AC123" s="1093"/>
      <c r="AD123" s="1093"/>
      <c r="AE123" s="68"/>
      <c r="AF123" s="69"/>
      <c r="AL123" s="70"/>
      <c r="AQ123" s="71"/>
      <c r="AR123" s="72"/>
    </row>
    <row r="124" spans="1:44" ht="27" customHeight="1">
      <c r="A124" s="911" t="str">
        <f t="shared" si="1"/>
        <v/>
      </c>
      <c r="B124" s="65"/>
      <c r="E124" s="66"/>
      <c r="F124" s="67"/>
      <c r="H124" s="1093"/>
      <c r="I124" s="1093"/>
      <c r="J124" s="1093"/>
      <c r="K124" s="1093"/>
      <c r="L124" s="1093"/>
      <c r="M124" s="1093"/>
      <c r="N124" s="1093"/>
      <c r="O124" s="1093"/>
      <c r="P124" s="1093"/>
      <c r="Q124" s="1093"/>
      <c r="R124" s="1093"/>
      <c r="S124" s="1093"/>
      <c r="T124" s="1093"/>
      <c r="U124" s="1093"/>
      <c r="V124" s="1093"/>
      <c r="W124" s="1093"/>
      <c r="X124" s="1093"/>
      <c r="Y124" s="1093"/>
      <c r="Z124" s="1093"/>
      <c r="AA124" s="1093"/>
      <c r="AB124" s="1093"/>
      <c r="AC124" s="1093"/>
      <c r="AD124" s="1093"/>
      <c r="AE124" s="68"/>
      <c r="AF124" s="69"/>
      <c r="AL124" s="70"/>
      <c r="AQ124" s="71"/>
      <c r="AR124" s="72"/>
    </row>
    <row r="125" spans="1:44" ht="27" customHeight="1">
      <c r="A125" s="911" t="str">
        <f t="shared" si="1"/>
        <v/>
      </c>
      <c r="B125" s="65"/>
      <c r="E125" s="66"/>
      <c r="F125" s="6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68"/>
      <c r="AF125" s="69"/>
      <c r="AL125" s="70"/>
      <c r="AQ125" s="71"/>
      <c r="AR125" s="72"/>
    </row>
    <row r="126" spans="1:44" ht="27" customHeight="1">
      <c r="A126" s="911" t="str">
        <f t="shared" si="1"/>
        <v/>
      </c>
      <c r="B126" s="65"/>
      <c r="E126" s="66"/>
      <c r="F126" s="1567" t="s">
        <v>656</v>
      </c>
      <c r="G126" s="1568"/>
      <c r="H126" s="1093" t="s">
        <v>2338</v>
      </c>
      <c r="I126" s="1093"/>
      <c r="J126" s="1093"/>
      <c r="K126" s="1093"/>
      <c r="L126" s="1093"/>
      <c r="M126" s="1093"/>
      <c r="N126" s="1093"/>
      <c r="O126" s="1093"/>
      <c r="P126" s="1093"/>
      <c r="Q126" s="1093"/>
      <c r="R126" s="1093"/>
      <c r="S126" s="1093"/>
      <c r="T126" s="1093"/>
      <c r="U126" s="1093"/>
      <c r="V126" s="1093"/>
      <c r="W126" s="1093"/>
      <c r="X126" s="1093"/>
      <c r="Y126" s="1093"/>
      <c r="Z126" s="1093"/>
      <c r="AA126" s="1093"/>
      <c r="AB126" s="1093"/>
      <c r="AC126" s="1093"/>
      <c r="AD126" s="1093"/>
      <c r="AE126" s="68"/>
      <c r="AF126" s="69"/>
      <c r="AL126" s="70"/>
      <c r="AQ126" s="71"/>
      <c r="AR126" s="72"/>
    </row>
    <row r="127" spans="1:44" ht="27" customHeight="1">
      <c r="A127" s="911" t="str">
        <f t="shared" si="1"/>
        <v/>
      </c>
      <c r="B127" s="65"/>
      <c r="E127" s="66"/>
      <c r="F127" s="67"/>
      <c r="H127" s="1093"/>
      <c r="I127" s="1093"/>
      <c r="J127" s="1093"/>
      <c r="K127" s="1093"/>
      <c r="L127" s="1093"/>
      <c r="M127" s="1093"/>
      <c r="N127" s="1093"/>
      <c r="O127" s="1093"/>
      <c r="P127" s="1093"/>
      <c r="Q127" s="1093"/>
      <c r="R127" s="1093"/>
      <c r="S127" s="1093"/>
      <c r="T127" s="1093"/>
      <c r="U127" s="1093"/>
      <c r="V127" s="1093"/>
      <c r="W127" s="1093"/>
      <c r="X127" s="1093"/>
      <c r="Y127" s="1093"/>
      <c r="Z127" s="1093"/>
      <c r="AA127" s="1093"/>
      <c r="AB127" s="1093"/>
      <c r="AC127" s="1093"/>
      <c r="AD127" s="1093"/>
      <c r="AE127" s="68"/>
      <c r="AF127" s="69"/>
      <c r="AL127" s="70"/>
      <c r="AQ127" s="71"/>
      <c r="AR127" s="72"/>
    </row>
    <row r="128" spans="1:44" ht="27" customHeight="1">
      <c r="A128" s="911" t="str">
        <f t="shared" si="1"/>
        <v/>
      </c>
      <c r="B128" s="65"/>
      <c r="E128" s="66"/>
      <c r="F128" s="67"/>
      <c r="H128" s="1093"/>
      <c r="I128" s="1093"/>
      <c r="J128" s="1093"/>
      <c r="K128" s="1093"/>
      <c r="L128" s="1093"/>
      <c r="M128" s="1093"/>
      <c r="N128" s="1093"/>
      <c r="O128" s="1093"/>
      <c r="P128" s="1093"/>
      <c r="Q128" s="1093"/>
      <c r="R128" s="1093"/>
      <c r="S128" s="1093"/>
      <c r="T128" s="1093"/>
      <c r="U128" s="1093"/>
      <c r="V128" s="1093"/>
      <c r="W128" s="1093"/>
      <c r="X128" s="1093"/>
      <c r="Y128" s="1093"/>
      <c r="Z128" s="1093"/>
      <c r="AA128" s="1093"/>
      <c r="AB128" s="1093"/>
      <c r="AC128" s="1093"/>
      <c r="AD128" s="1093"/>
      <c r="AE128" s="68"/>
      <c r="AF128" s="69"/>
      <c r="AL128" s="70"/>
      <c r="AQ128" s="71"/>
      <c r="AR128" s="72"/>
    </row>
    <row r="129" spans="1:44" s="125" customFormat="1" ht="27" customHeight="1">
      <c r="A129" s="914" t="str">
        <f t="shared" si="1"/>
        <v/>
      </c>
      <c r="B129" s="121"/>
      <c r="C129" s="122"/>
      <c r="D129" s="122"/>
      <c r="E129" s="123"/>
      <c r="F129" s="124"/>
      <c r="H129" s="1093"/>
      <c r="I129" s="1093"/>
      <c r="J129" s="1093"/>
      <c r="K129" s="1093"/>
      <c r="L129" s="1093"/>
      <c r="M129" s="1093"/>
      <c r="N129" s="1093"/>
      <c r="O129" s="1093"/>
      <c r="P129" s="1093"/>
      <c r="Q129" s="1093"/>
      <c r="R129" s="1093"/>
      <c r="S129" s="1093"/>
      <c r="T129" s="1093"/>
      <c r="U129" s="1093"/>
      <c r="V129" s="1093"/>
      <c r="W129" s="1093"/>
      <c r="X129" s="1093"/>
      <c r="Y129" s="1093"/>
      <c r="Z129" s="1093"/>
      <c r="AA129" s="1093"/>
      <c r="AB129" s="1093"/>
      <c r="AC129" s="1093"/>
      <c r="AD129" s="1093"/>
      <c r="AE129" s="126"/>
      <c r="AF129" s="127"/>
      <c r="AG129" s="304"/>
      <c r="AH129" s="128"/>
      <c r="AI129" s="128"/>
      <c r="AJ129" s="128"/>
      <c r="AL129" s="92"/>
      <c r="AM129" s="93"/>
      <c r="AN129" s="93"/>
      <c r="AO129" s="93"/>
      <c r="AP129" s="93"/>
      <c r="AQ129" s="94"/>
      <c r="AR129" s="129"/>
    </row>
    <row r="130" spans="1:44" s="125" customFormat="1" ht="27" customHeight="1">
      <c r="A130" s="914" t="str">
        <f t="shared" si="1"/>
        <v/>
      </c>
      <c r="B130" s="121"/>
      <c r="C130" s="122"/>
      <c r="D130" s="122"/>
      <c r="E130" s="123"/>
      <c r="F130" s="124"/>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126"/>
      <c r="AF130" s="127"/>
      <c r="AG130" s="304"/>
      <c r="AH130" s="128"/>
      <c r="AI130" s="128"/>
      <c r="AJ130" s="128"/>
      <c r="AL130" s="92"/>
      <c r="AM130" s="93"/>
      <c r="AN130" s="93"/>
      <c r="AO130" s="93"/>
      <c r="AP130" s="93"/>
      <c r="AQ130" s="94"/>
      <c r="AR130" s="129"/>
    </row>
    <row r="131" spans="1:44" ht="27" customHeight="1">
      <c r="A131" s="911" t="str">
        <f t="shared" si="1"/>
        <v/>
      </c>
      <c r="B131" s="65"/>
      <c r="E131" s="66"/>
      <c r="F131" s="1567" t="s">
        <v>657</v>
      </c>
      <c r="G131" s="1568"/>
      <c r="H131" s="1093" t="s">
        <v>658</v>
      </c>
      <c r="I131" s="1093"/>
      <c r="J131" s="1093"/>
      <c r="K131" s="1093"/>
      <c r="L131" s="1093"/>
      <c r="M131" s="1093"/>
      <c r="N131" s="1093"/>
      <c r="O131" s="1093"/>
      <c r="P131" s="1093"/>
      <c r="Q131" s="1093"/>
      <c r="R131" s="1093"/>
      <c r="S131" s="1093"/>
      <c r="T131" s="1093"/>
      <c r="U131" s="1093"/>
      <c r="V131" s="1093"/>
      <c r="W131" s="1093"/>
      <c r="X131" s="1093"/>
      <c r="Y131" s="1093"/>
      <c r="Z131" s="1093"/>
      <c r="AA131" s="1093"/>
      <c r="AB131" s="1093"/>
      <c r="AC131" s="1093"/>
      <c r="AD131" s="1093"/>
      <c r="AE131" s="68"/>
      <c r="AF131" s="69"/>
      <c r="AL131" s="70"/>
      <c r="AQ131" s="71"/>
      <c r="AR131" s="72"/>
    </row>
    <row r="132" spans="1:44" ht="27" customHeight="1">
      <c r="A132" s="911" t="str">
        <f t="shared" si="1"/>
        <v/>
      </c>
      <c r="B132" s="65"/>
      <c r="E132" s="66"/>
      <c r="F132" s="67"/>
      <c r="H132" s="1093"/>
      <c r="I132" s="1093"/>
      <c r="J132" s="1093"/>
      <c r="K132" s="1093"/>
      <c r="L132" s="1093"/>
      <c r="M132" s="1093"/>
      <c r="N132" s="1093"/>
      <c r="O132" s="1093"/>
      <c r="P132" s="1093"/>
      <c r="Q132" s="1093"/>
      <c r="R132" s="1093"/>
      <c r="S132" s="1093"/>
      <c r="T132" s="1093"/>
      <c r="U132" s="1093"/>
      <c r="V132" s="1093"/>
      <c r="W132" s="1093"/>
      <c r="X132" s="1093"/>
      <c r="Y132" s="1093"/>
      <c r="Z132" s="1093"/>
      <c r="AA132" s="1093"/>
      <c r="AB132" s="1093"/>
      <c r="AC132" s="1093"/>
      <c r="AD132" s="1093"/>
      <c r="AE132" s="68"/>
      <c r="AF132" s="69"/>
      <c r="AL132" s="70"/>
      <c r="AQ132" s="71"/>
      <c r="AR132" s="72"/>
    </row>
    <row r="133" spans="1:44" ht="27" customHeight="1">
      <c r="A133" s="911" t="str">
        <f t="shared" si="1"/>
        <v/>
      </c>
      <c r="B133" s="65"/>
      <c r="E133" s="66"/>
      <c r="F133" s="67"/>
      <c r="H133" s="1093"/>
      <c r="I133" s="1093"/>
      <c r="J133" s="1093"/>
      <c r="K133" s="1093"/>
      <c r="L133" s="1093"/>
      <c r="M133" s="1093"/>
      <c r="N133" s="1093"/>
      <c r="O133" s="1093"/>
      <c r="P133" s="1093"/>
      <c r="Q133" s="1093"/>
      <c r="R133" s="1093"/>
      <c r="S133" s="1093"/>
      <c r="T133" s="1093"/>
      <c r="U133" s="1093"/>
      <c r="V133" s="1093"/>
      <c r="W133" s="1093"/>
      <c r="X133" s="1093"/>
      <c r="Y133" s="1093"/>
      <c r="Z133" s="1093"/>
      <c r="AA133" s="1093"/>
      <c r="AB133" s="1093"/>
      <c r="AC133" s="1093"/>
      <c r="AD133" s="1093"/>
      <c r="AE133" s="68"/>
      <c r="AF133" s="69"/>
      <c r="AL133" s="70"/>
      <c r="AQ133" s="71"/>
      <c r="AR133" s="72"/>
    </row>
    <row r="134" spans="1:44" ht="27" customHeight="1">
      <c r="A134" s="911" t="str">
        <f t="shared" ref="A134:A198" si="2">_xlfn.IFS(AG134=0,"",AG134&gt;0,AG134,AG134&lt;&gt;"","")</f>
        <v/>
      </c>
      <c r="B134" s="65"/>
      <c r="E134" s="66"/>
      <c r="F134" s="67"/>
      <c r="H134" s="1093"/>
      <c r="I134" s="1093"/>
      <c r="J134" s="1093"/>
      <c r="K134" s="1093"/>
      <c r="L134" s="1093"/>
      <c r="M134" s="1093"/>
      <c r="N134" s="1093"/>
      <c r="O134" s="1093"/>
      <c r="P134" s="1093"/>
      <c r="Q134" s="1093"/>
      <c r="R134" s="1093"/>
      <c r="S134" s="1093"/>
      <c r="T134" s="1093"/>
      <c r="U134" s="1093"/>
      <c r="V134" s="1093"/>
      <c r="W134" s="1093"/>
      <c r="X134" s="1093"/>
      <c r="Y134" s="1093"/>
      <c r="Z134" s="1093"/>
      <c r="AA134" s="1093"/>
      <c r="AB134" s="1093"/>
      <c r="AC134" s="1093"/>
      <c r="AD134" s="1093"/>
      <c r="AE134" s="68"/>
      <c r="AF134" s="69"/>
      <c r="AL134" s="70"/>
      <c r="AQ134" s="71"/>
      <c r="AR134" s="72"/>
    </row>
    <row r="135" spans="1:44" ht="27" customHeight="1">
      <c r="A135" s="911" t="str">
        <f t="shared" si="2"/>
        <v/>
      </c>
      <c r="B135" s="65"/>
      <c r="E135" s="66"/>
      <c r="F135" s="67"/>
      <c r="H135" s="1093"/>
      <c r="I135" s="1093"/>
      <c r="J135" s="1093"/>
      <c r="K135" s="1093"/>
      <c r="L135" s="1093"/>
      <c r="M135" s="1093"/>
      <c r="N135" s="1093"/>
      <c r="O135" s="1093"/>
      <c r="P135" s="1093"/>
      <c r="Q135" s="1093"/>
      <c r="R135" s="1093"/>
      <c r="S135" s="1093"/>
      <c r="T135" s="1093"/>
      <c r="U135" s="1093"/>
      <c r="V135" s="1093"/>
      <c r="W135" s="1093"/>
      <c r="X135" s="1093"/>
      <c r="Y135" s="1093"/>
      <c r="Z135" s="1093"/>
      <c r="AA135" s="1093"/>
      <c r="AB135" s="1093"/>
      <c r="AC135" s="1093"/>
      <c r="AD135" s="1093"/>
      <c r="AE135" s="68"/>
      <c r="AF135" s="69"/>
      <c r="AL135" s="70"/>
      <c r="AQ135" s="71"/>
      <c r="AR135" s="72"/>
    </row>
    <row r="136" spans="1:44" ht="27" customHeight="1">
      <c r="A136" s="911" t="str">
        <f t="shared" si="2"/>
        <v/>
      </c>
      <c r="B136" s="65"/>
      <c r="E136" s="66"/>
      <c r="F136" s="6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68"/>
      <c r="AF136" s="69"/>
      <c r="AL136" s="70"/>
      <c r="AQ136" s="71"/>
      <c r="AR136" s="72"/>
    </row>
    <row r="137" spans="1:44" ht="27" customHeight="1">
      <c r="A137" s="911" t="str">
        <f t="shared" si="2"/>
        <v/>
      </c>
      <c r="B137" s="65"/>
      <c r="E137" s="66"/>
      <c r="F137" s="1567" t="s">
        <v>659</v>
      </c>
      <c r="G137" s="1568"/>
      <c r="H137" s="1070" t="s">
        <v>660</v>
      </c>
      <c r="I137" s="1070"/>
      <c r="J137" s="1070"/>
      <c r="K137" s="1070"/>
      <c r="L137" s="1070"/>
      <c r="M137" s="1070"/>
      <c r="N137" s="1070"/>
      <c r="O137" s="1070"/>
      <c r="P137" s="1070"/>
      <c r="Q137" s="1070"/>
      <c r="R137" s="1070"/>
      <c r="S137" s="1070"/>
      <c r="T137" s="1070"/>
      <c r="U137" s="1070"/>
      <c r="V137" s="1070"/>
      <c r="W137" s="1070"/>
      <c r="X137" s="1070"/>
      <c r="Y137" s="1070"/>
      <c r="Z137" s="1070"/>
      <c r="AA137" s="1070"/>
      <c r="AB137" s="1070"/>
      <c r="AC137" s="1070"/>
      <c r="AD137" s="1070"/>
      <c r="AE137" s="68"/>
      <c r="AF137" s="69"/>
      <c r="AL137" s="70"/>
      <c r="AQ137" s="71"/>
      <c r="AR137" s="72"/>
    </row>
    <row r="138" spans="1:44" ht="27" customHeight="1">
      <c r="A138" s="911" t="str">
        <f t="shared" si="2"/>
        <v/>
      </c>
      <c r="B138" s="65"/>
      <c r="E138" s="66"/>
      <c r="F138" s="67"/>
      <c r="H138" s="1070"/>
      <c r="I138" s="1070"/>
      <c r="J138" s="1070"/>
      <c r="K138" s="1070"/>
      <c r="L138" s="1070"/>
      <c r="M138" s="1070"/>
      <c r="N138" s="1070"/>
      <c r="O138" s="1070"/>
      <c r="P138" s="1070"/>
      <c r="Q138" s="1070"/>
      <c r="R138" s="1070"/>
      <c r="S138" s="1070"/>
      <c r="T138" s="1070"/>
      <c r="U138" s="1070"/>
      <c r="V138" s="1070"/>
      <c r="W138" s="1070"/>
      <c r="X138" s="1070"/>
      <c r="Y138" s="1070"/>
      <c r="Z138" s="1070"/>
      <c r="AA138" s="1070"/>
      <c r="AB138" s="1070"/>
      <c r="AC138" s="1070"/>
      <c r="AD138" s="1070"/>
      <c r="AE138" s="68"/>
      <c r="AF138" s="69"/>
      <c r="AL138" s="70"/>
      <c r="AQ138" s="71"/>
      <c r="AR138" s="72"/>
    </row>
    <row r="139" spans="1:44" ht="27" customHeight="1">
      <c r="A139" s="911" t="str">
        <f t="shared" si="2"/>
        <v/>
      </c>
      <c r="B139" s="65"/>
      <c r="E139" s="66"/>
      <c r="F139" s="6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68"/>
      <c r="AF139" s="69"/>
      <c r="AL139" s="70"/>
      <c r="AQ139" s="71"/>
      <c r="AR139" s="72"/>
    </row>
    <row r="140" spans="1:44" ht="27" customHeight="1">
      <c r="A140" s="911" t="str">
        <f t="shared" si="2"/>
        <v/>
      </c>
      <c r="B140" s="65"/>
      <c r="E140" s="66"/>
      <c r="F140" s="67"/>
      <c r="H140" s="1093" t="s">
        <v>2608</v>
      </c>
      <c r="I140" s="1093"/>
      <c r="J140" s="1093"/>
      <c r="K140" s="1093"/>
      <c r="L140" s="1093"/>
      <c r="M140" s="1093"/>
      <c r="N140" s="1093"/>
      <c r="O140" s="1093"/>
      <c r="P140" s="1093"/>
      <c r="Q140" s="1093"/>
      <c r="R140" s="1093"/>
      <c r="S140" s="1093"/>
      <c r="T140" s="1093"/>
      <c r="U140" s="1093"/>
      <c r="V140" s="1093"/>
      <c r="W140" s="1093"/>
      <c r="X140" s="1093"/>
      <c r="Y140" s="1093"/>
      <c r="Z140" s="1093"/>
      <c r="AA140" s="1093"/>
      <c r="AB140" s="1093"/>
      <c r="AC140" s="1093"/>
      <c r="AD140" s="1093"/>
      <c r="AE140" s="68"/>
      <c r="AF140" s="69"/>
      <c r="AL140" s="1110" t="s">
        <v>2609</v>
      </c>
      <c r="AM140" s="1111"/>
      <c r="AN140" s="1111"/>
      <c r="AO140" s="1111"/>
      <c r="AP140" s="1111"/>
      <c r="AQ140" s="1112"/>
      <c r="AR140" s="72"/>
    </row>
    <row r="141" spans="1:44" ht="27" customHeight="1">
      <c r="A141" s="911" t="str">
        <f t="shared" si="2"/>
        <v/>
      </c>
      <c r="B141" s="65"/>
      <c r="E141" s="66"/>
      <c r="F141" s="67"/>
      <c r="H141" s="1093"/>
      <c r="I141" s="1093"/>
      <c r="J141" s="1093"/>
      <c r="K141" s="1093"/>
      <c r="L141" s="1093"/>
      <c r="M141" s="1093"/>
      <c r="N141" s="1093"/>
      <c r="O141" s="1093"/>
      <c r="P141" s="1093"/>
      <c r="Q141" s="1093"/>
      <c r="R141" s="1093"/>
      <c r="S141" s="1093"/>
      <c r="T141" s="1093"/>
      <c r="U141" s="1093"/>
      <c r="V141" s="1093"/>
      <c r="W141" s="1093"/>
      <c r="X141" s="1093"/>
      <c r="Y141" s="1093"/>
      <c r="Z141" s="1093"/>
      <c r="AA141" s="1093"/>
      <c r="AB141" s="1093"/>
      <c r="AC141" s="1093"/>
      <c r="AD141" s="1093"/>
      <c r="AE141" s="68"/>
      <c r="AF141" s="69"/>
      <c r="AL141" s="1110"/>
      <c r="AM141" s="1111"/>
      <c r="AN141" s="1111"/>
      <c r="AO141" s="1111"/>
      <c r="AP141" s="1111"/>
      <c r="AQ141" s="1112"/>
      <c r="AR141" s="72"/>
    </row>
    <row r="142" spans="1:44" ht="27" customHeight="1">
      <c r="A142" s="911" t="str">
        <f t="shared" si="2"/>
        <v/>
      </c>
      <c r="B142" s="65"/>
      <c r="E142" s="66"/>
      <c r="F142" s="67"/>
      <c r="H142" s="1093"/>
      <c r="I142" s="1093"/>
      <c r="J142" s="1093"/>
      <c r="K142" s="1093"/>
      <c r="L142" s="1093"/>
      <c r="M142" s="1093"/>
      <c r="N142" s="1093"/>
      <c r="O142" s="1093"/>
      <c r="P142" s="1093"/>
      <c r="Q142" s="1093"/>
      <c r="R142" s="1093"/>
      <c r="S142" s="1093"/>
      <c r="T142" s="1093"/>
      <c r="U142" s="1093"/>
      <c r="V142" s="1093"/>
      <c r="W142" s="1093"/>
      <c r="X142" s="1093"/>
      <c r="Y142" s="1093"/>
      <c r="Z142" s="1093"/>
      <c r="AA142" s="1093"/>
      <c r="AB142" s="1093"/>
      <c r="AC142" s="1093"/>
      <c r="AD142" s="1093"/>
      <c r="AE142" s="68"/>
      <c r="AF142" s="69"/>
      <c r="AL142" s="88"/>
      <c r="AM142" s="89"/>
      <c r="AN142" s="89"/>
      <c r="AO142" s="89"/>
      <c r="AP142" s="89"/>
      <c r="AQ142" s="90"/>
      <c r="AR142" s="72"/>
    </row>
    <row r="143" spans="1:44" ht="27" customHeight="1">
      <c r="A143" s="911" t="str">
        <f t="shared" si="2"/>
        <v/>
      </c>
      <c r="B143" s="65"/>
      <c r="E143" s="66"/>
      <c r="F143" s="67"/>
      <c r="H143" s="1093"/>
      <c r="I143" s="1093"/>
      <c r="J143" s="1093"/>
      <c r="K143" s="1093"/>
      <c r="L143" s="1093"/>
      <c r="M143" s="1093"/>
      <c r="N143" s="1093"/>
      <c r="O143" s="1093"/>
      <c r="P143" s="1093"/>
      <c r="Q143" s="1093"/>
      <c r="R143" s="1093"/>
      <c r="S143" s="1093"/>
      <c r="T143" s="1093"/>
      <c r="U143" s="1093"/>
      <c r="V143" s="1093"/>
      <c r="W143" s="1093"/>
      <c r="X143" s="1093"/>
      <c r="Y143" s="1093"/>
      <c r="Z143" s="1093"/>
      <c r="AA143" s="1093"/>
      <c r="AB143" s="1093"/>
      <c r="AC143" s="1093"/>
      <c r="AD143" s="1093"/>
      <c r="AE143" s="68"/>
      <c r="AF143" s="69"/>
      <c r="AL143" s="88"/>
      <c r="AM143" s="89"/>
      <c r="AN143" s="89"/>
      <c r="AO143" s="89"/>
      <c r="AP143" s="89"/>
      <c r="AQ143" s="90"/>
      <c r="AR143" s="72"/>
    </row>
    <row r="144" spans="1:44" ht="27" customHeight="1">
      <c r="A144" s="911" t="str">
        <f t="shared" si="2"/>
        <v/>
      </c>
      <c r="B144" s="65"/>
      <c r="E144" s="66"/>
      <c r="F144" s="67"/>
      <c r="H144" s="1093"/>
      <c r="I144" s="1093"/>
      <c r="J144" s="1093"/>
      <c r="K144" s="1093"/>
      <c r="L144" s="1093"/>
      <c r="M144" s="1093"/>
      <c r="N144" s="1093"/>
      <c r="O144" s="1093"/>
      <c r="P144" s="1093"/>
      <c r="Q144" s="1093"/>
      <c r="R144" s="1093"/>
      <c r="S144" s="1093"/>
      <c r="T144" s="1093"/>
      <c r="U144" s="1093"/>
      <c r="V144" s="1093"/>
      <c r="W144" s="1093"/>
      <c r="X144" s="1093"/>
      <c r="Y144" s="1093"/>
      <c r="Z144" s="1093"/>
      <c r="AA144" s="1093"/>
      <c r="AB144" s="1093"/>
      <c r="AC144" s="1093"/>
      <c r="AD144" s="1093"/>
      <c r="AE144" s="68"/>
      <c r="AF144" s="69"/>
      <c r="AL144" s="88"/>
      <c r="AM144" s="89"/>
      <c r="AN144" s="89"/>
      <c r="AO144" s="89"/>
      <c r="AP144" s="89"/>
      <c r="AQ144" s="90"/>
      <c r="AR144" s="72"/>
    </row>
    <row r="145" spans="1:44" ht="27" customHeight="1">
      <c r="A145" s="911" t="str">
        <f t="shared" si="2"/>
        <v/>
      </c>
      <c r="B145" s="65"/>
      <c r="E145" s="66"/>
      <c r="F145" s="67"/>
      <c r="H145" s="1093"/>
      <c r="I145" s="1093"/>
      <c r="J145" s="1093"/>
      <c r="K145" s="1093"/>
      <c r="L145" s="1093"/>
      <c r="M145" s="1093"/>
      <c r="N145" s="1093"/>
      <c r="O145" s="1093"/>
      <c r="P145" s="1093"/>
      <c r="Q145" s="1093"/>
      <c r="R145" s="1093"/>
      <c r="S145" s="1093"/>
      <c r="T145" s="1093"/>
      <c r="U145" s="1093"/>
      <c r="V145" s="1093"/>
      <c r="W145" s="1093"/>
      <c r="X145" s="1093"/>
      <c r="Y145" s="1093"/>
      <c r="Z145" s="1093"/>
      <c r="AA145" s="1093"/>
      <c r="AB145" s="1093"/>
      <c r="AC145" s="1093"/>
      <c r="AD145" s="1093"/>
      <c r="AE145" s="68"/>
      <c r="AF145" s="69"/>
      <c r="AL145" s="88"/>
      <c r="AM145" s="89"/>
      <c r="AN145" s="89"/>
      <c r="AO145" s="89"/>
      <c r="AP145" s="89"/>
      <c r="AQ145" s="90"/>
      <c r="AR145" s="72"/>
    </row>
    <row r="146" spans="1:44" ht="27" customHeight="1">
      <c r="A146" s="911" t="str">
        <f t="shared" si="2"/>
        <v/>
      </c>
      <c r="B146" s="65"/>
      <c r="E146" s="66"/>
      <c r="F146" s="67"/>
      <c r="H146" s="1093"/>
      <c r="I146" s="1093"/>
      <c r="J146" s="1093"/>
      <c r="K146" s="1093"/>
      <c r="L146" s="1093"/>
      <c r="M146" s="1093"/>
      <c r="N146" s="1093"/>
      <c r="O146" s="1093"/>
      <c r="P146" s="1093"/>
      <c r="Q146" s="1093"/>
      <c r="R146" s="1093"/>
      <c r="S146" s="1093"/>
      <c r="T146" s="1093"/>
      <c r="U146" s="1093"/>
      <c r="V146" s="1093"/>
      <c r="W146" s="1093"/>
      <c r="X146" s="1093"/>
      <c r="Y146" s="1093"/>
      <c r="Z146" s="1093"/>
      <c r="AA146" s="1093"/>
      <c r="AB146" s="1093"/>
      <c r="AC146" s="1093"/>
      <c r="AD146" s="1093"/>
      <c r="AE146" s="68"/>
      <c r="AF146" s="69"/>
      <c r="AL146" s="88"/>
      <c r="AM146" s="89"/>
      <c r="AN146" s="89"/>
      <c r="AO146" s="89"/>
      <c r="AP146" s="89"/>
      <c r="AQ146" s="90"/>
      <c r="AR146" s="72"/>
    </row>
    <row r="147" spans="1:44" ht="27" customHeight="1">
      <c r="A147" s="911"/>
      <c r="B147" s="65"/>
      <c r="E147" s="66"/>
      <c r="F147" s="67"/>
      <c r="H147" s="1093"/>
      <c r="I147" s="1093"/>
      <c r="J147" s="1093"/>
      <c r="K147" s="1093"/>
      <c r="L147" s="1093"/>
      <c r="M147" s="1093"/>
      <c r="N147" s="1093"/>
      <c r="O147" s="1093"/>
      <c r="P147" s="1093"/>
      <c r="Q147" s="1093"/>
      <c r="R147" s="1093"/>
      <c r="S147" s="1093"/>
      <c r="T147" s="1093"/>
      <c r="U147" s="1093"/>
      <c r="V147" s="1093"/>
      <c r="W147" s="1093"/>
      <c r="X147" s="1093"/>
      <c r="Y147" s="1093"/>
      <c r="Z147" s="1093"/>
      <c r="AA147" s="1093"/>
      <c r="AB147" s="1093"/>
      <c r="AC147" s="1093"/>
      <c r="AD147" s="1093"/>
      <c r="AE147" s="68"/>
      <c r="AF147" s="69"/>
      <c r="AL147" s="88"/>
      <c r="AM147" s="89"/>
      <c r="AN147" s="89"/>
      <c r="AO147" s="89"/>
      <c r="AP147" s="89"/>
      <c r="AQ147" s="90"/>
      <c r="AR147" s="72"/>
    </row>
    <row r="148" spans="1:44" ht="27" customHeight="1">
      <c r="A148" s="911" t="str">
        <f t="shared" si="2"/>
        <v/>
      </c>
      <c r="B148" s="65"/>
      <c r="E148" s="66"/>
      <c r="F148" s="67"/>
      <c r="H148" s="1093"/>
      <c r="I148" s="1093"/>
      <c r="J148" s="1093"/>
      <c r="K148" s="1093"/>
      <c r="L148" s="1093"/>
      <c r="M148" s="1093"/>
      <c r="N148" s="1093"/>
      <c r="O148" s="1093"/>
      <c r="P148" s="1093"/>
      <c r="Q148" s="1093"/>
      <c r="R148" s="1093"/>
      <c r="S148" s="1093"/>
      <c r="T148" s="1093"/>
      <c r="U148" s="1093"/>
      <c r="V148" s="1093"/>
      <c r="W148" s="1093"/>
      <c r="X148" s="1093"/>
      <c r="Y148" s="1093"/>
      <c r="Z148" s="1093"/>
      <c r="AA148" s="1093"/>
      <c r="AB148" s="1093"/>
      <c r="AC148" s="1093"/>
      <c r="AD148" s="1093"/>
      <c r="AE148" s="68"/>
      <c r="AF148" s="69"/>
      <c r="AL148" s="70"/>
      <c r="AQ148" s="71"/>
      <c r="AR148" s="80"/>
    </row>
    <row r="149" spans="1:44" ht="27" customHeight="1">
      <c r="A149" s="911" t="str">
        <f t="shared" si="2"/>
        <v/>
      </c>
      <c r="B149" s="65"/>
      <c r="E149" s="66"/>
      <c r="F149" s="67"/>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68"/>
      <c r="AF149" s="69"/>
      <c r="AL149" s="70"/>
      <c r="AQ149" s="71"/>
      <c r="AR149" s="80"/>
    </row>
    <row r="150" spans="1:44" ht="27" customHeight="1">
      <c r="A150" s="911" t="str">
        <f t="shared" si="2"/>
        <v/>
      </c>
      <c r="B150" s="65"/>
      <c r="E150" s="66"/>
      <c r="F150" s="1567" t="s">
        <v>662</v>
      </c>
      <c r="G150" s="1568"/>
      <c r="H150" s="1093" t="s">
        <v>2339</v>
      </c>
      <c r="I150" s="1093"/>
      <c r="J150" s="1093"/>
      <c r="K150" s="1093"/>
      <c r="L150" s="1093"/>
      <c r="M150" s="1093"/>
      <c r="N150" s="1093"/>
      <c r="O150" s="1093"/>
      <c r="P150" s="1093"/>
      <c r="Q150" s="1093"/>
      <c r="R150" s="1093"/>
      <c r="S150" s="1093"/>
      <c r="T150" s="1093"/>
      <c r="U150" s="1093"/>
      <c r="V150" s="1093"/>
      <c r="W150" s="1093"/>
      <c r="X150" s="1093"/>
      <c r="Y150" s="1093"/>
      <c r="Z150" s="1093"/>
      <c r="AA150" s="1093"/>
      <c r="AB150" s="1093"/>
      <c r="AC150" s="1093"/>
      <c r="AD150" s="1093"/>
      <c r="AE150" s="68"/>
      <c r="AF150" s="69"/>
      <c r="AL150" s="70"/>
      <c r="AQ150" s="71"/>
      <c r="AR150" s="80"/>
    </row>
    <row r="151" spans="1:44" ht="27" customHeight="1">
      <c r="A151" s="911" t="str">
        <f t="shared" si="2"/>
        <v/>
      </c>
      <c r="B151" s="65"/>
      <c r="E151" s="66"/>
      <c r="F151" s="67"/>
      <c r="H151" s="1093"/>
      <c r="I151" s="1093"/>
      <c r="J151" s="1093"/>
      <c r="K151" s="1093"/>
      <c r="L151" s="1093"/>
      <c r="M151" s="1093"/>
      <c r="N151" s="1093"/>
      <c r="O151" s="1093"/>
      <c r="P151" s="1093"/>
      <c r="Q151" s="1093"/>
      <c r="R151" s="1093"/>
      <c r="S151" s="1093"/>
      <c r="T151" s="1093"/>
      <c r="U151" s="1093"/>
      <c r="V151" s="1093"/>
      <c r="W151" s="1093"/>
      <c r="X151" s="1093"/>
      <c r="Y151" s="1093"/>
      <c r="Z151" s="1093"/>
      <c r="AA151" s="1093"/>
      <c r="AB151" s="1093"/>
      <c r="AC151" s="1093"/>
      <c r="AD151" s="1093"/>
      <c r="AE151" s="68"/>
      <c r="AF151" s="69"/>
      <c r="AL151" s="70"/>
      <c r="AQ151" s="71"/>
      <c r="AR151" s="80"/>
    </row>
    <row r="152" spans="1:44" ht="27" customHeight="1">
      <c r="A152" s="911" t="str">
        <f t="shared" si="2"/>
        <v/>
      </c>
      <c r="B152" s="65"/>
      <c r="E152" s="66"/>
      <c r="F152" s="67"/>
      <c r="H152" s="1093"/>
      <c r="I152" s="1093"/>
      <c r="J152" s="1093"/>
      <c r="K152" s="1093"/>
      <c r="L152" s="1093"/>
      <c r="M152" s="1093"/>
      <c r="N152" s="1093"/>
      <c r="O152" s="1093"/>
      <c r="P152" s="1093"/>
      <c r="Q152" s="1093"/>
      <c r="R152" s="1093"/>
      <c r="S152" s="1093"/>
      <c r="T152" s="1093"/>
      <c r="U152" s="1093"/>
      <c r="V152" s="1093"/>
      <c r="W152" s="1093"/>
      <c r="X152" s="1093"/>
      <c r="Y152" s="1093"/>
      <c r="Z152" s="1093"/>
      <c r="AA152" s="1093"/>
      <c r="AB152" s="1093"/>
      <c r="AC152" s="1093"/>
      <c r="AD152" s="1093"/>
      <c r="AE152" s="68"/>
      <c r="AF152" s="69"/>
      <c r="AL152" s="70"/>
      <c r="AQ152" s="71"/>
      <c r="AR152" s="80"/>
    </row>
    <row r="153" spans="1:44" ht="27" customHeight="1">
      <c r="A153" s="911" t="str">
        <f t="shared" si="2"/>
        <v/>
      </c>
      <c r="B153" s="65"/>
      <c r="E153" s="66"/>
      <c r="F153" s="67"/>
      <c r="H153" s="1093"/>
      <c r="I153" s="1093"/>
      <c r="J153" s="1093"/>
      <c r="K153" s="1093"/>
      <c r="L153" s="1093"/>
      <c r="M153" s="1093"/>
      <c r="N153" s="1093"/>
      <c r="O153" s="1093"/>
      <c r="P153" s="1093"/>
      <c r="Q153" s="1093"/>
      <c r="R153" s="1093"/>
      <c r="S153" s="1093"/>
      <c r="T153" s="1093"/>
      <c r="U153" s="1093"/>
      <c r="V153" s="1093"/>
      <c r="W153" s="1093"/>
      <c r="X153" s="1093"/>
      <c r="Y153" s="1093"/>
      <c r="Z153" s="1093"/>
      <c r="AA153" s="1093"/>
      <c r="AB153" s="1093"/>
      <c r="AC153" s="1093"/>
      <c r="AD153" s="1093"/>
      <c r="AE153" s="68"/>
      <c r="AF153" s="69"/>
      <c r="AL153" s="70"/>
      <c r="AQ153" s="71"/>
      <c r="AR153" s="80"/>
    </row>
    <row r="154" spans="1:44" ht="27" customHeight="1">
      <c r="A154" s="911" t="str">
        <f t="shared" si="2"/>
        <v/>
      </c>
      <c r="B154" s="65"/>
      <c r="E154" s="66"/>
      <c r="F154" s="67"/>
      <c r="H154" s="1093"/>
      <c r="I154" s="1093"/>
      <c r="J154" s="1093"/>
      <c r="K154" s="1093"/>
      <c r="L154" s="1093"/>
      <c r="M154" s="1093"/>
      <c r="N154" s="1093"/>
      <c r="O154" s="1093"/>
      <c r="P154" s="1093"/>
      <c r="Q154" s="1093"/>
      <c r="R154" s="1093"/>
      <c r="S154" s="1093"/>
      <c r="T154" s="1093"/>
      <c r="U154" s="1093"/>
      <c r="V154" s="1093"/>
      <c r="W154" s="1093"/>
      <c r="X154" s="1093"/>
      <c r="Y154" s="1093"/>
      <c r="Z154" s="1093"/>
      <c r="AA154" s="1093"/>
      <c r="AB154" s="1093"/>
      <c r="AC154" s="1093"/>
      <c r="AD154" s="1093"/>
      <c r="AE154" s="68"/>
      <c r="AF154" s="69"/>
      <c r="AL154" s="70"/>
      <c r="AQ154" s="71"/>
      <c r="AR154" s="80"/>
    </row>
    <row r="155" spans="1:44" ht="27" customHeight="1">
      <c r="A155" s="911" t="str">
        <f t="shared" si="2"/>
        <v/>
      </c>
      <c r="B155" s="65"/>
      <c r="E155" s="66"/>
      <c r="F155" s="67"/>
      <c r="H155" s="1093"/>
      <c r="I155" s="1093"/>
      <c r="J155" s="1093"/>
      <c r="K155" s="1093"/>
      <c r="L155" s="1093"/>
      <c r="M155" s="1093"/>
      <c r="N155" s="1093"/>
      <c r="O155" s="1093"/>
      <c r="P155" s="1093"/>
      <c r="Q155" s="1093"/>
      <c r="R155" s="1093"/>
      <c r="S155" s="1093"/>
      <c r="T155" s="1093"/>
      <c r="U155" s="1093"/>
      <c r="V155" s="1093"/>
      <c r="W155" s="1093"/>
      <c r="X155" s="1093"/>
      <c r="Y155" s="1093"/>
      <c r="Z155" s="1093"/>
      <c r="AA155" s="1093"/>
      <c r="AB155" s="1093"/>
      <c r="AC155" s="1093"/>
      <c r="AD155" s="1093"/>
      <c r="AE155" s="68"/>
      <c r="AF155" s="69"/>
      <c r="AL155" s="70"/>
      <c r="AQ155" s="71"/>
      <c r="AR155" s="80"/>
    </row>
    <row r="156" spans="1:44" ht="27" customHeight="1" thickBot="1">
      <c r="A156" s="911" t="str">
        <f t="shared" si="2"/>
        <v/>
      </c>
      <c r="B156" s="56"/>
      <c r="C156" s="6"/>
      <c r="D156" s="6"/>
      <c r="E156" s="57"/>
      <c r="F156" s="82"/>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97"/>
      <c r="AF156" s="58"/>
      <c r="AG156" s="307"/>
      <c r="AH156" s="59"/>
      <c r="AI156" s="59"/>
      <c r="AJ156" s="59"/>
      <c r="AK156" s="60"/>
      <c r="AL156" s="98"/>
      <c r="AM156" s="99"/>
      <c r="AN156" s="99"/>
      <c r="AO156" s="99"/>
      <c r="AP156" s="99"/>
      <c r="AQ156" s="100"/>
      <c r="AR156" s="130"/>
    </row>
    <row r="157" spans="1:44" ht="27" customHeight="1">
      <c r="A157" s="911" t="str">
        <f t="shared" si="2"/>
        <v/>
      </c>
      <c r="B157" s="65"/>
      <c r="E157" s="66"/>
      <c r="F157" s="67"/>
      <c r="AE157" s="68"/>
      <c r="AF157" s="69"/>
      <c r="AL157" s="70"/>
      <c r="AQ157" s="71"/>
      <c r="AR157" s="72"/>
    </row>
    <row r="158" spans="1:44" ht="27" customHeight="1">
      <c r="A158" s="911">
        <f t="shared" si="2"/>
        <v>19</v>
      </c>
      <c r="B158" s="1078" t="s">
        <v>859</v>
      </c>
      <c r="C158" s="1079"/>
      <c r="D158" s="1079"/>
      <c r="E158" s="1080"/>
      <c r="F158" s="1064" t="s">
        <v>1044</v>
      </c>
      <c r="G158" s="1065"/>
      <c r="H158" s="1116" t="s">
        <v>24</v>
      </c>
      <c r="I158" s="1116"/>
      <c r="J158" s="1116"/>
      <c r="K158" s="1116"/>
      <c r="L158" s="1116"/>
      <c r="M158" s="1116"/>
      <c r="N158" s="1116"/>
      <c r="O158" s="1116"/>
      <c r="P158" s="1116"/>
      <c r="Q158" s="1116"/>
      <c r="R158" s="1116"/>
      <c r="S158" s="1116"/>
      <c r="T158" s="1116"/>
      <c r="U158" s="1116"/>
      <c r="V158" s="1116"/>
      <c r="W158" s="1116"/>
      <c r="X158" s="1116"/>
      <c r="Y158" s="1116"/>
      <c r="Z158" s="1116"/>
      <c r="AA158" s="1116"/>
      <c r="AB158" s="1116"/>
      <c r="AC158" s="1116"/>
      <c r="AD158" s="1116"/>
      <c r="AE158" s="68"/>
      <c r="AF158" s="69"/>
      <c r="AG158" s="304">
        <v>19</v>
      </c>
      <c r="AH158" s="1113" t="s">
        <v>109</v>
      </c>
      <c r="AI158" s="1114"/>
      <c r="AJ158" s="1115"/>
      <c r="AL158" s="1110" t="s">
        <v>2610</v>
      </c>
      <c r="AM158" s="1111"/>
      <c r="AN158" s="1111"/>
      <c r="AO158" s="1111"/>
      <c r="AP158" s="1111"/>
      <c r="AQ158" s="1112"/>
      <c r="AR158" s="1173">
        <f>VLOOKUP(AH158,$CD$6:$CE$10,2,FALSE)</f>
        <v>0</v>
      </c>
    </row>
    <row r="159" spans="1:44" ht="27" customHeight="1" thickBot="1">
      <c r="A159" s="911" t="str">
        <f t="shared" si="2"/>
        <v/>
      </c>
      <c r="B159" s="1078"/>
      <c r="C159" s="1079"/>
      <c r="D159" s="1079"/>
      <c r="E159" s="1080"/>
      <c r="F159" s="67"/>
      <c r="AE159" s="68"/>
      <c r="AF159" s="69"/>
      <c r="AL159" s="1110"/>
      <c r="AM159" s="1111"/>
      <c r="AN159" s="1111"/>
      <c r="AO159" s="1111"/>
      <c r="AP159" s="1111"/>
      <c r="AQ159" s="1112"/>
      <c r="AR159" s="1173"/>
    </row>
    <row r="160" spans="1:44" ht="27" customHeight="1">
      <c r="A160" s="911" t="str">
        <f t="shared" si="2"/>
        <v/>
      </c>
      <c r="B160" s="65"/>
      <c r="E160" s="66"/>
      <c r="F160" s="67"/>
      <c r="H160" s="1089" t="s">
        <v>2583</v>
      </c>
      <c r="I160" s="1090"/>
      <c r="J160" s="1090"/>
      <c r="K160" s="1090"/>
      <c r="L160" s="1090"/>
      <c r="M160" s="1090"/>
      <c r="N160" s="1090"/>
      <c r="O160" s="1090"/>
      <c r="P160" s="1090"/>
      <c r="Q160" s="1090"/>
      <c r="R160" s="1090"/>
      <c r="S160" s="1090"/>
      <c r="T160" s="1090"/>
      <c r="U160" s="1090"/>
      <c r="V160" s="1090"/>
      <c r="W160" s="1090"/>
      <c r="X160" s="1090"/>
      <c r="Y160" s="1090"/>
      <c r="Z160" s="1090"/>
      <c r="AA160" s="1090"/>
      <c r="AB160" s="1090"/>
      <c r="AC160" s="1090"/>
      <c r="AD160" s="1091"/>
      <c r="AE160" s="68"/>
      <c r="AF160" s="69"/>
      <c r="AL160" s="1110" t="s">
        <v>663</v>
      </c>
      <c r="AM160" s="1111"/>
      <c r="AN160" s="1111"/>
      <c r="AO160" s="1111"/>
      <c r="AP160" s="1111"/>
      <c r="AQ160" s="1112"/>
      <c r="AR160" s="72"/>
    </row>
    <row r="161" spans="1:44" ht="27" customHeight="1">
      <c r="A161" s="911" t="str">
        <f t="shared" si="2"/>
        <v/>
      </c>
      <c r="B161" s="65"/>
      <c r="E161" s="66"/>
      <c r="F161" s="67"/>
      <c r="H161" s="1092"/>
      <c r="I161" s="1093"/>
      <c r="J161" s="1093"/>
      <c r="K161" s="1093"/>
      <c r="L161" s="1093"/>
      <c r="M161" s="1093"/>
      <c r="N161" s="1093"/>
      <c r="O161" s="1093"/>
      <c r="P161" s="1093"/>
      <c r="Q161" s="1093"/>
      <c r="R161" s="1093"/>
      <c r="S161" s="1093"/>
      <c r="T161" s="1093"/>
      <c r="U161" s="1093"/>
      <c r="V161" s="1093"/>
      <c r="W161" s="1093"/>
      <c r="X161" s="1093"/>
      <c r="Y161" s="1093"/>
      <c r="Z161" s="1093"/>
      <c r="AA161" s="1093"/>
      <c r="AB161" s="1093"/>
      <c r="AC161" s="1093"/>
      <c r="AD161" s="1094"/>
      <c r="AE161" s="68"/>
      <c r="AF161" s="69"/>
      <c r="AL161" s="1110"/>
      <c r="AM161" s="1111"/>
      <c r="AN161" s="1111"/>
      <c r="AO161" s="1111"/>
      <c r="AP161" s="1111"/>
      <c r="AQ161" s="1112"/>
      <c r="AR161" s="72"/>
    </row>
    <row r="162" spans="1:44" ht="27" customHeight="1">
      <c r="A162" s="911" t="str">
        <f t="shared" si="2"/>
        <v/>
      </c>
      <c r="B162" s="65"/>
      <c r="E162" s="66"/>
      <c r="F162" s="67"/>
      <c r="H162" s="1092"/>
      <c r="I162" s="1093"/>
      <c r="J162" s="1093"/>
      <c r="K162" s="1093"/>
      <c r="L162" s="1093"/>
      <c r="M162" s="1093"/>
      <c r="N162" s="1093"/>
      <c r="O162" s="1093"/>
      <c r="P162" s="1093"/>
      <c r="Q162" s="1093"/>
      <c r="R162" s="1093"/>
      <c r="S162" s="1093"/>
      <c r="T162" s="1093"/>
      <c r="U162" s="1093"/>
      <c r="V162" s="1093"/>
      <c r="W162" s="1093"/>
      <c r="X162" s="1093"/>
      <c r="Y162" s="1093"/>
      <c r="Z162" s="1093"/>
      <c r="AA162" s="1093"/>
      <c r="AB162" s="1093"/>
      <c r="AC162" s="1093"/>
      <c r="AD162" s="1094"/>
      <c r="AE162" s="68"/>
      <c r="AF162" s="69"/>
      <c r="AL162" s="88"/>
      <c r="AM162" s="89"/>
      <c r="AN162" s="89"/>
      <c r="AO162" s="89"/>
      <c r="AP162" s="89"/>
      <c r="AQ162" s="90"/>
      <c r="AR162" s="72"/>
    </row>
    <row r="163" spans="1:44" ht="27" customHeight="1">
      <c r="A163" s="911" t="str">
        <f t="shared" si="2"/>
        <v/>
      </c>
      <c r="B163" s="65"/>
      <c r="E163" s="66"/>
      <c r="F163" s="67"/>
      <c r="H163" s="1092"/>
      <c r="I163" s="1093"/>
      <c r="J163" s="1093"/>
      <c r="K163" s="1093"/>
      <c r="L163" s="1093"/>
      <c r="M163" s="1093"/>
      <c r="N163" s="1093"/>
      <c r="O163" s="1093"/>
      <c r="P163" s="1093"/>
      <c r="Q163" s="1093"/>
      <c r="R163" s="1093"/>
      <c r="S163" s="1093"/>
      <c r="T163" s="1093"/>
      <c r="U163" s="1093"/>
      <c r="V163" s="1093"/>
      <c r="W163" s="1093"/>
      <c r="X163" s="1093"/>
      <c r="Y163" s="1093"/>
      <c r="Z163" s="1093"/>
      <c r="AA163" s="1093"/>
      <c r="AB163" s="1093"/>
      <c r="AC163" s="1093"/>
      <c r="AD163" s="1094"/>
      <c r="AE163" s="68"/>
      <c r="AF163" s="69"/>
      <c r="AL163" s="88"/>
      <c r="AM163" s="89"/>
      <c r="AN163" s="89"/>
      <c r="AO163" s="89"/>
      <c r="AP163" s="89"/>
      <c r="AQ163" s="90"/>
      <c r="AR163" s="72"/>
    </row>
    <row r="164" spans="1:44" ht="27" customHeight="1">
      <c r="A164" s="911" t="str">
        <f t="shared" si="2"/>
        <v/>
      </c>
      <c r="B164" s="65"/>
      <c r="E164" s="66"/>
      <c r="F164" s="67"/>
      <c r="H164" s="1092"/>
      <c r="I164" s="1093"/>
      <c r="J164" s="1093"/>
      <c r="K164" s="1093"/>
      <c r="L164" s="1093"/>
      <c r="M164" s="1093"/>
      <c r="N164" s="1093"/>
      <c r="O164" s="1093"/>
      <c r="P164" s="1093"/>
      <c r="Q164" s="1093"/>
      <c r="R164" s="1093"/>
      <c r="S164" s="1093"/>
      <c r="T164" s="1093"/>
      <c r="U164" s="1093"/>
      <c r="V164" s="1093"/>
      <c r="W164" s="1093"/>
      <c r="X164" s="1093"/>
      <c r="Y164" s="1093"/>
      <c r="Z164" s="1093"/>
      <c r="AA164" s="1093"/>
      <c r="AB164" s="1093"/>
      <c r="AC164" s="1093"/>
      <c r="AD164" s="1094"/>
      <c r="AE164" s="68"/>
      <c r="AF164" s="69"/>
      <c r="AL164" s="88"/>
      <c r="AM164" s="89"/>
      <c r="AN164" s="89"/>
      <c r="AO164" s="89"/>
      <c r="AP164" s="89"/>
      <c r="AQ164" s="90"/>
      <c r="AR164" s="72"/>
    </row>
    <row r="165" spans="1:44" ht="27" customHeight="1">
      <c r="A165" s="911" t="str">
        <f t="shared" si="2"/>
        <v/>
      </c>
      <c r="B165" s="65"/>
      <c r="E165" s="66"/>
      <c r="F165" s="67"/>
      <c r="H165" s="1092"/>
      <c r="I165" s="1093"/>
      <c r="J165" s="1093"/>
      <c r="K165" s="1093"/>
      <c r="L165" s="1093"/>
      <c r="M165" s="1093"/>
      <c r="N165" s="1093"/>
      <c r="O165" s="1093"/>
      <c r="P165" s="1093"/>
      <c r="Q165" s="1093"/>
      <c r="R165" s="1093"/>
      <c r="S165" s="1093"/>
      <c r="T165" s="1093"/>
      <c r="U165" s="1093"/>
      <c r="V165" s="1093"/>
      <c r="W165" s="1093"/>
      <c r="X165" s="1093"/>
      <c r="Y165" s="1093"/>
      <c r="Z165" s="1093"/>
      <c r="AA165" s="1093"/>
      <c r="AB165" s="1093"/>
      <c r="AC165" s="1093"/>
      <c r="AD165" s="1094"/>
      <c r="AE165" s="68"/>
      <c r="AF165" s="69"/>
      <c r="AL165" s="88"/>
      <c r="AM165" s="89"/>
      <c r="AN165" s="89"/>
      <c r="AO165" s="89"/>
      <c r="AP165" s="89"/>
      <c r="AQ165" s="90"/>
      <c r="AR165" s="72"/>
    </row>
    <row r="166" spans="1:44" ht="27" customHeight="1">
      <c r="A166" s="911" t="str">
        <f t="shared" si="2"/>
        <v/>
      </c>
      <c r="B166" s="65"/>
      <c r="E166" s="66"/>
      <c r="F166" s="67"/>
      <c r="H166" s="1092"/>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4"/>
      <c r="AE166" s="68"/>
      <c r="AF166" s="69"/>
      <c r="AL166" s="88"/>
      <c r="AM166" s="89"/>
      <c r="AN166" s="89"/>
      <c r="AO166" s="89"/>
      <c r="AP166" s="89"/>
      <c r="AQ166" s="90"/>
      <c r="AR166" s="72"/>
    </row>
    <row r="167" spans="1:44" ht="27" customHeight="1" thickBot="1">
      <c r="A167" s="911" t="str">
        <f t="shared" si="2"/>
        <v/>
      </c>
      <c r="B167" s="65"/>
      <c r="E167" s="66"/>
      <c r="F167" s="67"/>
      <c r="H167" s="1095"/>
      <c r="I167" s="1096"/>
      <c r="J167" s="1096"/>
      <c r="K167" s="1096"/>
      <c r="L167" s="1096"/>
      <c r="M167" s="1096"/>
      <c r="N167" s="1096"/>
      <c r="O167" s="1096"/>
      <c r="P167" s="1096"/>
      <c r="Q167" s="1096"/>
      <c r="R167" s="1096"/>
      <c r="S167" s="1096"/>
      <c r="T167" s="1096"/>
      <c r="U167" s="1096"/>
      <c r="V167" s="1096"/>
      <c r="W167" s="1096"/>
      <c r="X167" s="1096"/>
      <c r="Y167" s="1096"/>
      <c r="Z167" s="1096"/>
      <c r="AA167" s="1096"/>
      <c r="AB167" s="1096"/>
      <c r="AC167" s="1096"/>
      <c r="AD167" s="1097"/>
      <c r="AE167" s="68"/>
      <c r="AF167" s="69"/>
      <c r="AL167" s="88"/>
      <c r="AM167" s="89"/>
      <c r="AN167" s="89"/>
      <c r="AO167" s="89"/>
      <c r="AP167" s="89"/>
      <c r="AQ167" s="90"/>
      <c r="AR167" s="72"/>
    </row>
    <row r="168" spans="1:44" ht="27" customHeight="1">
      <c r="A168" s="911" t="str">
        <f t="shared" si="2"/>
        <v/>
      </c>
      <c r="B168" s="65"/>
      <c r="E168" s="66"/>
      <c r="F168" s="67"/>
      <c r="H168" s="87"/>
      <c r="I168" s="87"/>
      <c r="J168" s="87"/>
      <c r="K168" s="87"/>
      <c r="L168" s="87"/>
      <c r="M168" s="87"/>
      <c r="N168" s="87"/>
      <c r="O168" s="87"/>
      <c r="P168" s="87"/>
      <c r="Q168" s="87"/>
      <c r="R168" s="87"/>
      <c r="S168" s="87"/>
      <c r="T168" s="87"/>
      <c r="U168" s="87"/>
      <c r="V168" s="87"/>
      <c r="W168" s="87"/>
      <c r="X168" s="87"/>
      <c r="Y168" s="87"/>
      <c r="Z168" s="87"/>
      <c r="AA168" s="87"/>
      <c r="AB168" s="87"/>
      <c r="AC168" s="87"/>
      <c r="AD168" s="118"/>
      <c r="AE168" s="68"/>
      <c r="AF168" s="69"/>
      <c r="AL168" s="88"/>
      <c r="AM168" s="89"/>
      <c r="AN168" s="89"/>
      <c r="AO168" s="89"/>
      <c r="AP168" s="89"/>
      <c r="AQ168" s="90"/>
      <c r="AR168" s="72"/>
    </row>
    <row r="169" spans="1:44" ht="27" customHeight="1">
      <c r="A169" s="911" t="str">
        <f t="shared" si="2"/>
        <v/>
      </c>
      <c r="B169" s="65"/>
      <c r="E169" s="66"/>
      <c r="F169" s="67"/>
      <c r="AE169" s="68"/>
      <c r="AF169" s="69"/>
      <c r="AL169" s="70"/>
      <c r="AQ169" s="71"/>
      <c r="AR169" s="72"/>
    </row>
    <row r="170" spans="1:44" ht="27" customHeight="1">
      <c r="A170" s="911">
        <f t="shared" si="2"/>
        <v>20</v>
      </c>
      <c r="B170" s="65"/>
      <c r="E170" s="66"/>
      <c r="F170" s="1567" t="s">
        <v>664</v>
      </c>
      <c r="G170" s="1568"/>
      <c r="H170" s="1093" t="s">
        <v>665</v>
      </c>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68"/>
      <c r="AF170" s="69"/>
      <c r="AG170" s="304">
        <v>20</v>
      </c>
      <c r="AH170" s="1113" t="s">
        <v>109</v>
      </c>
      <c r="AI170" s="1114"/>
      <c r="AJ170" s="1115"/>
      <c r="AL170" s="88"/>
      <c r="AM170" s="89"/>
      <c r="AN170" s="89"/>
      <c r="AO170" s="89"/>
      <c r="AP170" s="89"/>
      <c r="AQ170" s="90"/>
      <c r="AR170" s="1173">
        <f>VLOOKUP(AH170,$CD$6:$CE$10,2,FALSE)</f>
        <v>0</v>
      </c>
    </row>
    <row r="171" spans="1:44" ht="27" customHeight="1">
      <c r="A171" s="911" t="str">
        <f t="shared" si="2"/>
        <v/>
      </c>
      <c r="B171" s="65"/>
      <c r="E171" s="66"/>
      <c r="F171" s="67"/>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68"/>
      <c r="AF171" s="69"/>
      <c r="AL171" s="88"/>
      <c r="AM171" s="89"/>
      <c r="AN171" s="89"/>
      <c r="AO171" s="89"/>
      <c r="AP171" s="89"/>
      <c r="AQ171" s="90"/>
      <c r="AR171" s="1173"/>
    </row>
    <row r="172" spans="1:44" ht="27" customHeight="1">
      <c r="A172" s="911" t="str">
        <f t="shared" si="2"/>
        <v/>
      </c>
      <c r="B172" s="65"/>
      <c r="E172" s="66"/>
      <c r="F172" s="67"/>
      <c r="H172" s="1093"/>
      <c r="I172" s="1093"/>
      <c r="J172" s="1093"/>
      <c r="K172" s="1093"/>
      <c r="L172" s="1093"/>
      <c r="M172" s="1093"/>
      <c r="N172" s="1093"/>
      <c r="O172" s="1093"/>
      <c r="P172" s="1093"/>
      <c r="Q172" s="1093"/>
      <c r="R172" s="1093"/>
      <c r="S172" s="1093"/>
      <c r="T172" s="1093"/>
      <c r="U172" s="1093"/>
      <c r="V172" s="1093"/>
      <c r="W172" s="1093"/>
      <c r="X172" s="1093"/>
      <c r="Y172" s="1093"/>
      <c r="Z172" s="1093"/>
      <c r="AA172" s="1093"/>
      <c r="AB172" s="1093"/>
      <c r="AC172" s="1093"/>
      <c r="AD172" s="1093"/>
      <c r="AE172" s="68"/>
      <c r="AF172" s="69"/>
      <c r="AL172" s="88"/>
      <c r="AM172" s="89"/>
      <c r="AN172" s="89"/>
      <c r="AO172" s="89"/>
      <c r="AP172" s="89"/>
      <c r="AQ172" s="90"/>
      <c r="AR172" s="80"/>
    </row>
    <row r="173" spans="1:44" ht="27" customHeight="1">
      <c r="A173" s="911" t="str">
        <f t="shared" si="2"/>
        <v/>
      </c>
      <c r="B173" s="65"/>
      <c r="E173" s="66"/>
      <c r="F173" s="67"/>
      <c r="H173" s="1093"/>
      <c r="I173" s="1093"/>
      <c r="J173" s="1093"/>
      <c r="K173" s="1093"/>
      <c r="L173" s="1093"/>
      <c r="M173" s="1093"/>
      <c r="N173" s="1093"/>
      <c r="O173" s="1093"/>
      <c r="P173" s="1093"/>
      <c r="Q173" s="1093"/>
      <c r="R173" s="1093"/>
      <c r="S173" s="1093"/>
      <c r="T173" s="1093"/>
      <c r="U173" s="1093"/>
      <c r="V173" s="1093"/>
      <c r="W173" s="1093"/>
      <c r="X173" s="1093"/>
      <c r="Y173" s="1093"/>
      <c r="Z173" s="1093"/>
      <c r="AA173" s="1093"/>
      <c r="AB173" s="1093"/>
      <c r="AC173" s="1093"/>
      <c r="AD173" s="1093"/>
      <c r="AE173" s="68"/>
      <c r="AF173" s="69"/>
      <c r="AL173" s="88"/>
      <c r="AM173" s="89"/>
      <c r="AN173" s="89"/>
      <c r="AO173" s="89"/>
      <c r="AP173" s="89"/>
      <c r="AQ173" s="90"/>
      <c r="AR173" s="80"/>
    </row>
    <row r="174" spans="1:44" ht="27" customHeight="1">
      <c r="A174" s="911" t="str">
        <f t="shared" si="2"/>
        <v/>
      </c>
      <c r="B174" s="65"/>
      <c r="E174" s="66"/>
      <c r="F174" s="6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68"/>
      <c r="AF174" s="69"/>
      <c r="AL174" s="88"/>
      <c r="AM174" s="89"/>
      <c r="AN174" s="89"/>
      <c r="AO174" s="89"/>
      <c r="AP174" s="89"/>
      <c r="AQ174" s="90"/>
      <c r="AR174" s="80"/>
    </row>
    <row r="175" spans="1:44" ht="27" customHeight="1">
      <c r="A175" s="911" t="str">
        <f t="shared" si="2"/>
        <v/>
      </c>
      <c r="B175" s="65"/>
      <c r="E175" s="66"/>
      <c r="F175" s="67"/>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68"/>
      <c r="AF175" s="69"/>
      <c r="AL175" s="88"/>
      <c r="AM175" s="89"/>
      <c r="AN175" s="89"/>
      <c r="AO175" s="89"/>
      <c r="AP175" s="89"/>
      <c r="AQ175" s="90"/>
      <c r="AR175" s="80"/>
    </row>
    <row r="176" spans="1:44" ht="27" customHeight="1">
      <c r="A176" s="911">
        <f t="shared" si="2"/>
        <v>21</v>
      </c>
      <c r="B176" s="65"/>
      <c r="E176" s="66"/>
      <c r="F176" s="1567" t="s">
        <v>664</v>
      </c>
      <c r="G176" s="1568"/>
      <c r="H176" s="1093" t="s">
        <v>666</v>
      </c>
      <c r="I176" s="1093"/>
      <c r="J176" s="1093"/>
      <c r="K176" s="1093"/>
      <c r="L176" s="1093"/>
      <c r="M176" s="1093"/>
      <c r="N176" s="1093"/>
      <c r="O176" s="1093"/>
      <c r="P176" s="1093"/>
      <c r="Q176" s="1093"/>
      <c r="R176" s="1093"/>
      <c r="S176" s="1093"/>
      <c r="T176" s="1093"/>
      <c r="U176" s="1093"/>
      <c r="V176" s="1093"/>
      <c r="W176" s="1093"/>
      <c r="X176" s="1093"/>
      <c r="Y176" s="1093"/>
      <c r="Z176" s="1093"/>
      <c r="AA176" s="1093"/>
      <c r="AB176" s="1093"/>
      <c r="AC176" s="1093"/>
      <c r="AD176" s="1093"/>
      <c r="AE176" s="68"/>
      <c r="AF176" s="69"/>
      <c r="AG176" s="304">
        <v>21</v>
      </c>
      <c r="AH176" s="1113" t="s">
        <v>109</v>
      </c>
      <c r="AI176" s="1114"/>
      <c r="AJ176" s="1115"/>
      <c r="AL176" s="1110" t="s">
        <v>29</v>
      </c>
      <c r="AM176" s="1111"/>
      <c r="AN176" s="1111"/>
      <c r="AO176" s="1111"/>
      <c r="AP176" s="1111"/>
      <c r="AQ176" s="1112"/>
      <c r="AR176" s="1173">
        <f>VLOOKUP(AH176,$CD$6:$CE$10,2,FALSE)</f>
        <v>0</v>
      </c>
    </row>
    <row r="177" spans="1:44" ht="27" customHeight="1">
      <c r="A177" s="911" t="str">
        <f t="shared" si="2"/>
        <v/>
      </c>
      <c r="B177" s="65"/>
      <c r="E177" s="66"/>
      <c r="F177" s="67"/>
      <c r="H177" s="1093"/>
      <c r="I177" s="1093"/>
      <c r="J177" s="1093"/>
      <c r="K177" s="1093"/>
      <c r="L177" s="1093"/>
      <c r="M177" s="1093"/>
      <c r="N177" s="1093"/>
      <c r="O177" s="1093"/>
      <c r="P177" s="1093"/>
      <c r="Q177" s="1093"/>
      <c r="R177" s="1093"/>
      <c r="S177" s="1093"/>
      <c r="T177" s="1093"/>
      <c r="U177" s="1093"/>
      <c r="V177" s="1093"/>
      <c r="W177" s="1093"/>
      <c r="X177" s="1093"/>
      <c r="Y177" s="1093"/>
      <c r="Z177" s="1093"/>
      <c r="AA177" s="1093"/>
      <c r="AB177" s="1093"/>
      <c r="AC177" s="1093"/>
      <c r="AD177" s="1093"/>
      <c r="AE177" s="68"/>
      <c r="AF177" s="69"/>
      <c r="AL177" s="1110"/>
      <c r="AM177" s="1111"/>
      <c r="AN177" s="1111"/>
      <c r="AO177" s="1111"/>
      <c r="AP177" s="1111"/>
      <c r="AQ177" s="1112"/>
      <c r="AR177" s="1173"/>
    </row>
    <row r="178" spans="1:44" ht="27" customHeight="1">
      <c r="A178" s="911" t="str">
        <f t="shared" si="2"/>
        <v/>
      </c>
      <c r="B178" s="65"/>
      <c r="E178" s="66"/>
      <c r="F178" s="67"/>
      <c r="H178" s="1093"/>
      <c r="I178" s="1093"/>
      <c r="J178" s="1093"/>
      <c r="K178" s="1093"/>
      <c r="L178" s="1093"/>
      <c r="M178" s="1093"/>
      <c r="N178" s="1093"/>
      <c r="O178" s="1093"/>
      <c r="P178" s="1093"/>
      <c r="Q178" s="1093"/>
      <c r="R178" s="1093"/>
      <c r="S178" s="1093"/>
      <c r="T178" s="1093"/>
      <c r="U178" s="1093"/>
      <c r="V178" s="1093"/>
      <c r="W178" s="1093"/>
      <c r="X178" s="1093"/>
      <c r="Y178" s="1093"/>
      <c r="Z178" s="1093"/>
      <c r="AA178" s="1093"/>
      <c r="AB178" s="1093"/>
      <c r="AC178" s="1093"/>
      <c r="AD178" s="1093"/>
      <c r="AE178" s="68"/>
      <c r="AF178" s="69"/>
      <c r="AL178" s="1110"/>
      <c r="AM178" s="1111"/>
      <c r="AN178" s="1111"/>
      <c r="AO178" s="1111"/>
      <c r="AP178" s="1111"/>
      <c r="AQ178" s="1112"/>
      <c r="AR178" s="80"/>
    </row>
    <row r="179" spans="1:44" ht="27" customHeight="1">
      <c r="A179" s="911" t="str">
        <f t="shared" si="2"/>
        <v/>
      </c>
      <c r="B179" s="65"/>
      <c r="E179" s="66"/>
      <c r="F179" s="67"/>
      <c r="H179" s="1093"/>
      <c r="I179" s="1093"/>
      <c r="J179" s="1093"/>
      <c r="K179" s="1093"/>
      <c r="L179" s="1093"/>
      <c r="M179" s="1093"/>
      <c r="N179" s="1093"/>
      <c r="O179" s="1093"/>
      <c r="P179" s="1093"/>
      <c r="Q179" s="1093"/>
      <c r="R179" s="1093"/>
      <c r="S179" s="1093"/>
      <c r="T179" s="1093"/>
      <c r="U179" s="1093"/>
      <c r="V179" s="1093"/>
      <c r="W179" s="1093"/>
      <c r="X179" s="1093"/>
      <c r="Y179" s="1093"/>
      <c r="Z179" s="1093"/>
      <c r="AA179" s="1093"/>
      <c r="AB179" s="1093"/>
      <c r="AC179" s="1093"/>
      <c r="AD179" s="1093"/>
      <c r="AE179" s="68"/>
      <c r="AF179" s="69"/>
      <c r="AL179" s="88"/>
      <c r="AM179" s="89"/>
      <c r="AN179" s="89"/>
      <c r="AO179" s="89"/>
      <c r="AP179" s="89"/>
      <c r="AQ179" s="90"/>
      <c r="AR179" s="80"/>
    </row>
    <row r="180" spans="1:44" ht="27" customHeight="1">
      <c r="A180" s="911" t="str">
        <f t="shared" si="2"/>
        <v/>
      </c>
      <c r="B180" s="65"/>
      <c r="E180" s="66"/>
      <c r="F180" s="67"/>
      <c r="H180" s="1093"/>
      <c r="I180" s="1093"/>
      <c r="J180" s="1093"/>
      <c r="K180" s="1093"/>
      <c r="L180" s="1093"/>
      <c r="M180" s="1093"/>
      <c r="N180" s="1093"/>
      <c r="O180" s="1093"/>
      <c r="P180" s="1093"/>
      <c r="Q180" s="1093"/>
      <c r="R180" s="1093"/>
      <c r="S180" s="1093"/>
      <c r="T180" s="1093"/>
      <c r="U180" s="1093"/>
      <c r="V180" s="1093"/>
      <c r="W180" s="1093"/>
      <c r="X180" s="1093"/>
      <c r="Y180" s="1093"/>
      <c r="Z180" s="1093"/>
      <c r="AA180" s="1093"/>
      <c r="AB180" s="1093"/>
      <c r="AC180" s="1093"/>
      <c r="AD180" s="1093"/>
      <c r="AE180" s="68"/>
      <c r="AF180" s="69"/>
      <c r="AL180" s="88"/>
      <c r="AM180" s="89"/>
      <c r="AN180" s="89"/>
      <c r="AO180" s="89"/>
      <c r="AP180" s="89"/>
      <c r="AQ180" s="90"/>
      <c r="AR180" s="80"/>
    </row>
    <row r="181" spans="1:44" ht="27" customHeight="1">
      <c r="A181" s="911" t="str">
        <f t="shared" si="2"/>
        <v/>
      </c>
      <c r="B181" s="65"/>
      <c r="E181" s="66"/>
      <c r="F181" s="6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68"/>
      <c r="AF181" s="69"/>
      <c r="AL181" s="88"/>
      <c r="AM181" s="89"/>
      <c r="AN181" s="89"/>
      <c r="AO181" s="89"/>
      <c r="AP181" s="89"/>
      <c r="AQ181" s="90"/>
      <c r="AR181" s="80"/>
    </row>
    <row r="182" spans="1:44" ht="27" customHeight="1" thickBot="1">
      <c r="A182" s="911" t="str">
        <f t="shared" si="2"/>
        <v/>
      </c>
      <c r="B182" s="56"/>
      <c r="C182" s="6"/>
      <c r="D182" s="6"/>
      <c r="E182" s="57"/>
      <c r="F182" s="82"/>
      <c r="G182" s="60"/>
      <c r="H182" s="6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97"/>
      <c r="AF182" s="58"/>
      <c r="AG182" s="307"/>
      <c r="AH182" s="59"/>
      <c r="AI182" s="59"/>
      <c r="AJ182" s="59"/>
      <c r="AK182" s="60"/>
      <c r="AL182" s="132"/>
      <c r="AM182" s="133"/>
      <c r="AN182" s="133"/>
      <c r="AO182" s="133"/>
      <c r="AP182" s="133"/>
      <c r="AQ182" s="134"/>
      <c r="AR182" s="80"/>
    </row>
    <row r="183" spans="1:44" ht="27" customHeight="1">
      <c r="A183" s="911" t="str">
        <f t="shared" si="2"/>
        <v/>
      </c>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L183" s="89"/>
      <c r="AM183" s="89"/>
      <c r="AN183" s="89"/>
      <c r="AO183" s="89"/>
      <c r="AP183" s="89"/>
      <c r="AQ183" s="89"/>
      <c r="AR183" s="135"/>
    </row>
    <row r="184" spans="1:44" ht="27" customHeight="1">
      <c r="A184" s="911" t="str">
        <f t="shared" si="2"/>
        <v/>
      </c>
      <c r="AR184" s="136"/>
    </row>
    <row r="185" spans="1:44" ht="27" customHeight="1">
      <c r="A185" s="911" t="str">
        <f t="shared" si="2"/>
        <v/>
      </c>
      <c r="F185" s="1093" t="s">
        <v>669</v>
      </c>
      <c r="G185" s="1093"/>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R185" s="136"/>
    </row>
    <row r="186" spans="1:44" ht="27" customHeight="1">
      <c r="A186" s="911" t="str">
        <f t="shared" si="2"/>
        <v/>
      </c>
      <c r="F186" s="1093"/>
      <c r="G186" s="1093"/>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R186" s="136"/>
    </row>
    <row r="187" spans="1:44" ht="27" customHeight="1">
      <c r="A187" s="911" t="str">
        <f t="shared" si="2"/>
        <v/>
      </c>
      <c r="AR187" s="136"/>
    </row>
    <row r="188" spans="1:44" ht="27" customHeight="1">
      <c r="A188" s="911" t="str">
        <f t="shared" si="2"/>
        <v/>
      </c>
      <c r="D188" s="1709" t="s">
        <v>2611</v>
      </c>
      <c r="E188" s="1710"/>
      <c r="F188" s="1710"/>
      <c r="G188" s="1710"/>
      <c r="H188" s="1710"/>
      <c r="I188" s="1710"/>
      <c r="J188" s="1710"/>
      <c r="K188" s="1710"/>
      <c r="L188" s="1710"/>
      <c r="M188" s="1710"/>
      <c r="N188" s="1710"/>
      <c r="O188" s="1710"/>
      <c r="P188" s="1710"/>
      <c r="Q188" s="1710"/>
      <c r="R188" s="1710"/>
      <c r="S188" s="1710"/>
      <c r="T188" s="1710"/>
      <c r="U188" s="1710"/>
      <c r="V188" s="1710"/>
      <c r="W188" s="1710"/>
      <c r="X188" s="1710"/>
      <c r="Y188" s="1710"/>
      <c r="Z188" s="1710"/>
      <c r="AA188" s="1710"/>
      <c r="AB188" s="1710"/>
      <c r="AC188" s="1710"/>
      <c r="AD188" s="1710"/>
      <c r="AE188" s="1710"/>
      <c r="AF188" s="1710"/>
      <c r="AG188" s="1710"/>
      <c r="AH188" s="1710"/>
      <c r="AI188" s="1710"/>
      <c r="AJ188" s="1710"/>
      <c r="AK188" s="1710"/>
      <c r="AL188" s="1710"/>
      <c r="AM188" s="1710"/>
      <c r="AN188" s="1711"/>
      <c r="AR188" s="136"/>
    </row>
    <row r="189" spans="1:44" ht="27" customHeight="1">
      <c r="A189" s="911" t="str">
        <f t="shared" si="2"/>
        <v/>
      </c>
      <c r="D189" s="1712"/>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c r="AA189" s="1713"/>
      <c r="AB189" s="1713"/>
      <c r="AC189" s="1713"/>
      <c r="AD189" s="1713"/>
      <c r="AE189" s="1713"/>
      <c r="AF189" s="1713"/>
      <c r="AG189" s="1713"/>
      <c r="AH189" s="1713"/>
      <c r="AI189" s="1713"/>
      <c r="AJ189" s="1713"/>
      <c r="AK189" s="1713"/>
      <c r="AL189" s="1713"/>
      <c r="AM189" s="1713"/>
      <c r="AN189" s="1714"/>
      <c r="AR189" s="136"/>
    </row>
    <row r="190" spans="1:44" ht="27" customHeight="1">
      <c r="A190" s="911" t="str">
        <f t="shared" si="2"/>
        <v/>
      </c>
      <c r="D190" s="1712"/>
      <c r="E190" s="1713"/>
      <c r="F190" s="1713"/>
      <c r="G190" s="1713"/>
      <c r="H190" s="1713"/>
      <c r="I190" s="1713"/>
      <c r="J190" s="1713"/>
      <c r="K190" s="1713"/>
      <c r="L190" s="1713"/>
      <c r="M190" s="1713"/>
      <c r="N190" s="1713"/>
      <c r="O190" s="1713"/>
      <c r="P190" s="1713"/>
      <c r="Q190" s="1713"/>
      <c r="R190" s="1713"/>
      <c r="S190" s="1713"/>
      <c r="T190" s="1713"/>
      <c r="U190" s="1713"/>
      <c r="V190" s="1713"/>
      <c r="W190" s="1713"/>
      <c r="X190" s="1713"/>
      <c r="Y190" s="1713"/>
      <c r="Z190" s="1713"/>
      <c r="AA190" s="1713"/>
      <c r="AB190" s="1713"/>
      <c r="AC190" s="1713"/>
      <c r="AD190" s="1713"/>
      <c r="AE190" s="1713"/>
      <c r="AF190" s="1713"/>
      <c r="AG190" s="1713"/>
      <c r="AH190" s="1713"/>
      <c r="AI190" s="1713"/>
      <c r="AJ190" s="1713"/>
      <c r="AK190" s="1713"/>
      <c r="AL190" s="1713"/>
      <c r="AM190" s="1713"/>
      <c r="AN190" s="1714"/>
      <c r="AR190" s="136"/>
    </row>
    <row r="191" spans="1:44" ht="27" customHeight="1">
      <c r="A191" s="911" t="str">
        <f t="shared" si="2"/>
        <v/>
      </c>
      <c r="D191" s="1712"/>
      <c r="E191" s="1713"/>
      <c r="F191" s="1713"/>
      <c r="G191" s="1713"/>
      <c r="H191" s="1713"/>
      <c r="I191" s="1713"/>
      <c r="J191" s="1713"/>
      <c r="K191" s="1713"/>
      <c r="L191" s="1713"/>
      <c r="M191" s="1713"/>
      <c r="N191" s="1713"/>
      <c r="O191" s="1713"/>
      <c r="P191" s="1713"/>
      <c r="Q191" s="1713"/>
      <c r="R191" s="1713"/>
      <c r="S191" s="1713"/>
      <c r="T191" s="1713"/>
      <c r="U191" s="1713"/>
      <c r="V191" s="1713"/>
      <c r="W191" s="1713"/>
      <c r="X191" s="1713"/>
      <c r="Y191" s="1713"/>
      <c r="Z191" s="1713"/>
      <c r="AA191" s="1713"/>
      <c r="AB191" s="1713"/>
      <c r="AC191" s="1713"/>
      <c r="AD191" s="1713"/>
      <c r="AE191" s="1713"/>
      <c r="AF191" s="1713"/>
      <c r="AG191" s="1713"/>
      <c r="AH191" s="1713"/>
      <c r="AI191" s="1713"/>
      <c r="AJ191" s="1713"/>
      <c r="AK191" s="1713"/>
      <c r="AL191" s="1713"/>
      <c r="AM191" s="1713"/>
      <c r="AN191" s="1714"/>
      <c r="AR191" s="136"/>
    </row>
    <row r="192" spans="1:44" ht="27" customHeight="1">
      <c r="A192" s="911" t="str">
        <f t="shared" si="2"/>
        <v/>
      </c>
      <c r="D192" s="1715"/>
      <c r="E192" s="1716"/>
      <c r="F192" s="1716"/>
      <c r="G192" s="1716"/>
      <c r="H192" s="1716"/>
      <c r="I192" s="1716"/>
      <c r="J192" s="1716"/>
      <c r="K192" s="1716"/>
      <c r="L192" s="1716"/>
      <c r="M192" s="1716"/>
      <c r="N192" s="1716"/>
      <c r="O192" s="1716"/>
      <c r="P192" s="1716"/>
      <c r="Q192" s="1716"/>
      <c r="R192" s="1716"/>
      <c r="S192" s="1716"/>
      <c r="T192" s="1716"/>
      <c r="U192" s="1716"/>
      <c r="V192" s="1716"/>
      <c r="W192" s="1716"/>
      <c r="X192" s="1716"/>
      <c r="Y192" s="1716"/>
      <c r="Z192" s="1716"/>
      <c r="AA192" s="1716"/>
      <c r="AB192" s="1716"/>
      <c r="AC192" s="1716"/>
      <c r="AD192" s="1716"/>
      <c r="AE192" s="1716"/>
      <c r="AF192" s="1716"/>
      <c r="AG192" s="1716"/>
      <c r="AH192" s="1716"/>
      <c r="AI192" s="1716"/>
      <c r="AJ192" s="1716"/>
      <c r="AK192" s="1716"/>
      <c r="AL192" s="1716"/>
      <c r="AM192" s="1716"/>
      <c r="AN192" s="1717"/>
      <c r="AR192" s="136"/>
    </row>
    <row r="193" spans="1:44" ht="27" customHeight="1">
      <c r="A193" s="911" t="str">
        <f t="shared" si="2"/>
        <v/>
      </c>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310"/>
      <c r="AH193" s="109"/>
      <c r="AI193" s="109"/>
      <c r="AJ193" s="109"/>
      <c r="AK193" s="109"/>
      <c r="AR193" s="136"/>
    </row>
    <row r="194" spans="1:44" ht="27" customHeight="1">
      <c r="A194" s="911" t="str">
        <f t="shared" si="2"/>
        <v/>
      </c>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H194" s="138"/>
      <c r="AI194" s="138"/>
      <c r="AJ194" s="138"/>
      <c r="AR194" s="136"/>
    </row>
    <row r="195" spans="1:44" ht="27" customHeight="1">
      <c r="A195" s="911" t="str">
        <f t="shared" si="2"/>
        <v/>
      </c>
      <c r="D195" s="1713" t="s">
        <v>1257</v>
      </c>
      <c r="E195" s="1713"/>
      <c r="F195" s="1713"/>
      <c r="G195" s="1713"/>
      <c r="H195" s="1713"/>
      <c r="I195" s="1713"/>
      <c r="J195" s="1713"/>
      <c r="K195" s="1713"/>
      <c r="L195" s="1713"/>
      <c r="M195" s="1713"/>
      <c r="N195" s="1713"/>
      <c r="O195" s="1713"/>
      <c r="P195" s="1713"/>
      <c r="Q195" s="1713"/>
      <c r="R195" s="1713"/>
      <c r="S195" s="1713"/>
      <c r="T195" s="1713"/>
      <c r="U195" s="1713"/>
      <c r="V195" s="1713"/>
      <c r="W195" s="1713"/>
      <c r="X195" s="1713"/>
      <c r="Y195" s="1713"/>
      <c r="Z195" s="1713"/>
      <c r="AA195" s="1713"/>
      <c r="AB195" s="1713"/>
      <c r="AC195" s="1713"/>
      <c r="AD195" s="1713"/>
      <c r="AE195" s="1713"/>
      <c r="AF195" s="1713"/>
      <c r="AG195" s="1713"/>
      <c r="AH195" s="1713"/>
      <c r="AI195" s="1713"/>
      <c r="AJ195" s="1713"/>
      <c r="AK195" s="1713"/>
      <c r="AL195" s="1713"/>
      <c r="AM195" s="1713"/>
      <c r="AN195" s="1713"/>
      <c r="AR195" s="136"/>
    </row>
    <row r="196" spans="1:44" ht="27" customHeight="1">
      <c r="A196" s="911" t="str">
        <f t="shared" si="2"/>
        <v/>
      </c>
      <c r="D196" s="1713"/>
      <c r="E196" s="1713"/>
      <c r="F196" s="1713"/>
      <c r="G196" s="1713"/>
      <c r="H196" s="1713"/>
      <c r="I196" s="1713"/>
      <c r="J196" s="1713"/>
      <c r="K196" s="1713"/>
      <c r="L196" s="1713"/>
      <c r="M196" s="1713"/>
      <c r="N196" s="1713"/>
      <c r="O196" s="1713"/>
      <c r="P196" s="1713"/>
      <c r="Q196" s="1713"/>
      <c r="R196" s="1713"/>
      <c r="S196" s="1713"/>
      <c r="T196" s="1713"/>
      <c r="U196" s="1713"/>
      <c r="V196" s="1713"/>
      <c r="W196" s="1713"/>
      <c r="X196" s="1713"/>
      <c r="Y196" s="1713"/>
      <c r="Z196" s="1713"/>
      <c r="AA196" s="1713"/>
      <c r="AB196" s="1713"/>
      <c r="AC196" s="1713"/>
      <c r="AD196" s="1713"/>
      <c r="AE196" s="1713"/>
      <c r="AF196" s="1713"/>
      <c r="AG196" s="1713"/>
      <c r="AH196" s="1713"/>
      <c r="AI196" s="1713"/>
      <c r="AJ196" s="1713"/>
      <c r="AK196" s="1713"/>
      <c r="AL196" s="1713"/>
      <c r="AM196" s="1713"/>
      <c r="AN196" s="1713"/>
      <c r="AR196" s="136"/>
    </row>
    <row r="197" spans="1:44" ht="27" customHeight="1">
      <c r="A197" s="911" t="str">
        <f t="shared" si="2"/>
        <v/>
      </c>
      <c r="D197" s="1713"/>
      <c r="E197" s="1713"/>
      <c r="F197" s="1713"/>
      <c r="G197" s="1713"/>
      <c r="H197" s="1713"/>
      <c r="I197" s="1713"/>
      <c r="J197" s="1713"/>
      <c r="K197" s="1713"/>
      <c r="L197" s="1713"/>
      <c r="M197" s="1713"/>
      <c r="N197" s="1713"/>
      <c r="O197" s="1713"/>
      <c r="P197" s="1713"/>
      <c r="Q197" s="1713"/>
      <c r="R197" s="1713"/>
      <c r="S197" s="1713"/>
      <c r="T197" s="1713"/>
      <c r="U197" s="1713"/>
      <c r="V197" s="1713"/>
      <c r="W197" s="1713"/>
      <c r="X197" s="1713"/>
      <c r="Y197" s="1713"/>
      <c r="Z197" s="1713"/>
      <c r="AA197" s="1713"/>
      <c r="AB197" s="1713"/>
      <c r="AC197" s="1713"/>
      <c r="AD197" s="1713"/>
      <c r="AE197" s="1713"/>
      <c r="AF197" s="1713"/>
      <c r="AG197" s="1713"/>
      <c r="AH197" s="1713"/>
      <c r="AI197" s="1713"/>
      <c r="AJ197" s="1713"/>
      <c r="AK197" s="1713"/>
      <c r="AL197" s="1713"/>
      <c r="AM197" s="1713"/>
      <c r="AN197" s="1713"/>
      <c r="AR197" s="136"/>
    </row>
    <row r="198" spans="1:44" ht="27" customHeight="1">
      <c r="A198" s="911" t="str">
        <f t="shared" si="2"/>
        <v/>
      </c>
      <c r="D198" s="1713"/>
      <c r="E198" s="1713"/>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C198" s="1713"/>
      <c r="AD198" s="1713"/>
      <c r="AE198" s="1713"/>
      <c r="AF198" s="1713"/>
      <c r="AG198" s="1713"/>
      <c r="AH198" s="1713"/>
      <c r="AI198" s="1713"/>
      <c r="AJ198" s="1713"/>
      <c r="AK198" s="1713"/>
      <c r="AL198" s="1713"/>
      <c r="AM198" s="1713"/>
      <c r="AN198" s="1713"/>
      <c r="AR198" s="136"/>
    </row>
    <row r="199" spans="1:44" ht="27" customHeight="1">
      <c r="A199" s="911" t="str">
        <f t="shared" ref="A199:A262" si="3">_xlfn.IFS(AG199=0,"",AG199&gt;0,AG199,AG199&lt;&gt;"","")</f>
        <v/>
      </c>
      <c r="D199" s="1713"/>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1713"/>
      <c r="AD199" s="1713"/>
      <c r="AE199" s="1713"/>
      <c r="AF199" s="1713"/>
      <c r="AG199" s="1713"/>
      <c r="AH199" s="1713"/>
      <c r="AI199" s="1713"/>
      <c r="AJ199" s="1713"/>
      <c r="AK199" s="1713"/>
      <c r="AL199" s="1713"/>
      <c r="AM199" s="1713"/>
      <c r="AN199" s="1713"/>
      <c r="AR199" s="136"/>
    </row>
    <row r="200" spans="1:44" ht="27" customHeight="1">
      <c r="A200" s="911" t="str">
        <f t="shared" si="3"/>
        <v/>
      </c>
      <c r="D200" s="139"/>
      <c r="E200" s="139"/>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310"/>
      <c r="AH200" s="137"/>
      <c r="AI200" s="137"/>
      <c r="AJ200" s="137"/>
      <c r="AK200" s="137"/>
      <c r="AL200" s="137"/>
      <c r="AM200" s="137"/>
      <c r="AN200" s="137"/>
      <c r="AR200" s="136"/>
    </row>
    <row r="201" spans="1:44" ht="27" customHeight="1">
      <c r="A201" s="911" t="str">
        <f t="shared" si="3"/>
        <v/>
      </c>
      <c r="AR201" s="136"/>
    </row>
    <row r="202" spans="1:44" ht="27" customHeight="1">
      <c r="A202" s="911" t="str">
        <f t="shared" si="3"/>
        <v/>
      </c>
      <c r="D202" s="1574" t="s">
        <v>33</v>
      </c>
      <c r="E202" s="1574"/>
      <c r="F202" s="1574"/>
      <c r="G202" s="1574"/>
      <c r="H202" s="1574"/>
      <c r="I202" s="1574"/>
      <c r="J202" s="1574"/>
      <c r="K202" s="1574"/>
      <c r="L202" s="1574"/>
      <c r="M202" s="1574"/>
      <c r="N202" s="1574"/>
      <c r="O202" s="1574"/>
      <c r="P202" s="1574"/>
      <c r="Q202" s="1574"/>
      <c r="R202" s="1574"/>
      <c r="S202" s="1574"/>
      <c r="T202" s="1574"/>
      <c r="U202" s="1574"/>
      <c r="V202" s="1574"/>
      <c r="W202" s="1574"/>
      <c r="X202" s="1574"/>
      <c r="Y202" s="1574"/>
      <c r="Z202" s="1574"/>
      <c r="AA202" s="1574"/>
      <c r="AB202" s="1574"/>
      <c r="AC202" s="1574"/>
      <c r="AD202" s="1574"/>
      <c r="AE202" s="1574"/>
      <c r="AF202" s="1574"/>
      <c r="AG202" s="1574"/>
      <c r="AH202" s="1574"/>
      <c r="AI202" s="1574"/>
      <c r="AJ202" s="1574"/>
      <c r="AK202" s="1574"/>
      <c r="AL202" s="1574"/>
      <c r="AM202" s="1574"/>
      <c r="AN202" s="1574"/>
      <c r="AR202" s="136"/>
    </row>
    <row r="203" spans="1:44" ht="27" customHeight="1">
      <c r="A203" s="911" t="str">
        <f t="shared" si="3"/>
        <v/>
      </c>
      <c r="D203" s="1574"/>
      <c r="E203" s="1574"/>
      <c r="F203" s="1574"/>
      <c r="G203" s="1574"/>
      <c r="H203" s="1574"/>
      <c r="I203" s="1574"/>
      <c r="J203" s="1574"/>
      <c r="K203" s="1574"/>
      <c r="L203" s="1574"/>
      <c r="M203" s="1574"/>
      <c r="N203" s="1574"/>
      <c r="O203" s="1574"/>
      <c r="P203" s="1574"/>
      <c r="Q203" s="1574"/>
      <c r="R203" s="1574"/>
      <c r="S203" s="1574"/>
      <c r="T203" s="1574"/>
      <c r="U203" s="1574"/>
      <c r="V203" s="1574"/>
      <c r="W203" s="1574"/>
      <c r="X203" s="1574"/>
      <c r="Y203" s="1574"/>
      <c r="Z203" s="1574"/>
      <c r="AA203" s="1574"/>
      <c r="AB203" s="1574"/>
      <c r="AC203" s="1574"/>
      <c r="AD203" s="1574"/>
      <c r="AE203" s="1574"/>
      <c r="AF203" s="1574"/>
      <c r="AG203" s="1574"/>
      <c r="AH203" s="1574"/>
      <c r="AI203" s="1574"/>
      <c r="AJ203" s="1574"/>
      <c r="AK203" s="1574"/>
      <c r="AL203" s="1574"/>
      <c r="AM203" s="1574"/>
      <c r="AN203" s="1574"/>
      <c r="AR203" s="136"/>
    </row>
    <row r="204" spans="1:44" ht="27" customHeight="1">
      <c r="A204" s="911" t="str">
        <f t="shared" si="3"/>
        <v/>
      </c>
      <c r="D204" s="1574"/>
      <c r="E204" s="1574"/>
      <c r="F204" s="1574"/>
      <c r="G204" s="1574"/>
      <c r="H204" s="1574"/>
      <c r="I204" s="1574"/>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R204" s="136"/>
    </row>
    <row r="205" spans="1:44" ht="27" customHeight="1">
      <c r="A205" s="911" t="str">
        <f t="shared" si="3"/>
        <v/>
      </c>
      <c r="AR205" s="136"/>
    </row>
    <row r="206" spans="1:44" ht="27" customHeight="1">
      <c r="A206" s="911" t="str">
        <f t="shared" si="3"/>
        <v/>
      </c>
      <c r="D206" s="1093" t="s">
        <v>670</v>
      </c>
      <c r="E206" s="1093"/>
      <c r="F206" s="1093"/>
      <c r="G206" s="1093"/>
      <c r="H206" s="1093"/>
      <c r="I206" s="1093"/>
      <c r="J206" s="1093"/>
      <c r="K206" s="1093"/>
      <c r="L206" s="1093"/>
      <c r="M206" s="1093"/>
      <c r="N206" s="1093"/>
      <c r="O206" s="1093"/>
      <c r="P206" s="1093"/>
      <c r="Q206" s="1093"/>
      <c r="R206" s="1093"/>
      <c r="S206" s="1093"/>
      <c r="T206" s="1093"/>
      <c r="U206" s="1093"/>
      <c r="V206" s="1093"/>
      <c r="W206" s="1093"/>
      <c r="X206" s="1093"/>
      <c r="Y206" s="1093"/>
      <c r="Z206" s="1093"/>
      <c r="AA206" s="1093"/>
      <c r="AB206" s="1093"/>
      <c r="AC206" s="1093"/>
      <c r="AD206" s="1093"/>
      <c r="AE206" s="1093"/>
      <c r="AF206" s="1093"/>
      <c r="AG206" s="1093"/>
      <c r="AH206" s="1093"/>
      <c r="AI206" s="1093"/>
      <c r="AJ206" s="1093"/>
      <c r="AK206" s="1093"/>
      <c r="AL206" s="1093"/>
      <c r="AM206" s="1093"/>
      <c r="AN206" s="1093"/>
      <c r="AR206" s="136"/>
    </row>
    <row r="207" spans="1:44" ht="27" customHeight="1">
      <c r="A207" s="911" t="str">
        <f t="shared" si="3"/>
        <v/>
      </c>
      <c r="D207" s="1093"/>
      <c r="E207" s="1093"/>
      <c r="F207" s="1093"/>
      <c r="G207" s="1093"/>
      <c r="H207" s="1093"/>
      <c r="I207" s="1093"/>
      <c r="J207" s="1093"/>
      <c r="K207" s="1093"/>
      <c r="L207" s="1093"/>
      <c r="M207" s="1093"/>
      <c r="N207" s="1093"/>
      <c r="O207" s="1093"/>
      <c r="P207" s="1093"/>
      <c r="Q207" s="1093"/>
      <c r="R207" s="1093"/>
      <c r="S207" s="1093"/>
      <c r="T207" s="1093"/>
      <c r="U207" s="1093"/>
      <c r="V207" s="1093"/>
      <c r="W207" s="1093"/>
      <c r="X207" s="1093"/>
      <c r="Y207" s="1093"/>
      <c r="Z207" s="1093"/>
      <c r="AA207" s="1093"/>
      <c r="AB207" s="1093"/>
      <c r="AC207" s="1093"/>
      <c r="AD207" s="1093"/>
      <c r="AE207" s="1093"/>
      <c r="AF207" s="1093"/>
      <c r="AG207" s="1093"/>
      <c r="AH207" s="1093"/>
      <c r="AI207" s="1093"/>
      <c r="AJ207" s="1093"/>
      <c r="AK207" s="1093"/>
      <c r="AL207" s="1093"/>
      <c r="AM207" s="1093"/>
      <c r="AN207" s="1093"/>
      <c r="AR207" s="136"/>
    </row>
    <row r="208" spans="1:44" ht="27" customHeight="1">
      <c r="A208" s="911" t="str">
        <f t="shared" si="3"/>
        <v/>
      </c>
      <c r="D208" s="1093"/>
      <c r="E208" s="1093"/>
      <c r="F208" s="1093"/>
      <c r="G208" s="1093"/>
      <c r="H208" s="1093"/>
      <c r="I208" s="1093"/>
      <c r="J208" s="1093"/>
      <c r="K208" s="1093"/>
      <c r="L208" s="1093"/>
      <c r="M208" s="1093"/>
      <c r="N208" s="1093"/>
      <c r="O208" s="1093"/>
      <c r="P208" s="1093"/>
      <c r="Q208" s="1093"/>
      <c r="R208" s="1093"/>
      <c r="S208" s="1093"/>
      <c r="T208" s="1093"/>
      <c r="U208" s="1093"/>
      <c r="V208" s="1093"/>
      <c r="W208" s="1093"/>
      <c r="X208" s="1093"/>
      <c r="Y208" s="1093"/>
      <c r="Z208" s="1093"/>
      <c r="AA208" s="1093"/>
      <c r="AB208" s="1093"/>
      <c r="AC208" s="1093"/>
      <c r="AD208" s="1093"/>
      <c r="AE208" s="1093"/>
      <c r="AF208" s="1093"/>
      <c r="AG208" s="1093"/>
      <c r="AH208" s="1093"/>
      <c r="AI208" s="1093"/>
      <c r="AJ208" s="1093"/>
      <c r="AK208" s="1093"/>
      <c r="AL208" s="1093"/>
      <c r="AM208" s="1093"/>
      <c r="AN208" s="1093"/>
      <c r="AR208" s="136"/>
    </row>
    <row r="209" spans="1:44" ht="27" customHeight="1">
      <c r="A209" s="911" t="str">
        <f t="shared" si="3"/>
        <v/>
      </c>
      <c r="D209" s="1093"/>
      <c r="E209" s="1093"/>
      <c r="F209" s="1093"/>
      <c r="G209" s="1093"/>
      <c r="H209" s="1093"/>
      <c r="I209" s="1093"/>
      <c r="J209" s="1093"/>
      <c r="K209" s="1093"/>
      <c r="L209" s="1093"/>
      <c r="M209" s="1093"/>
      <c r="N209" s="1093"/>
      <c r="O209" s="1093"/>
      <c r="P209" s="1093"/>
      <c r="Q209" s="1093"/>
      <c r="R209" s="1093"/>
      <c r="S209" s="1093"/>
      <c r="T209" s="1093"/>
      <c r="U209" s="1093"/>
      <c r="V209" s="1093"/>
      <c r="W209" s="1093"/>
      <c r="X209" s="1093"/>
      <c r="Y209" s="1093"/>
      <c r="Z209" s="1093"/>
      <c r="AA209" s="1093"/>
      <c r="AB209" s="1093"/>
      <c r="AC209" s="1093"/>
      <c r="AD209" s="1093"/>
      <c r="AE209" s="1093"/>
      <c r="AF209" s="1093"/>
      <c r="AG209" s="1093"/>
      <c r="AH209" s="1093"/>
      <c r="AI209" s="1093"/>
      <c r="AJ209" s="1093"/>
      <c r="AK209" s="1093"/>
      <c r="AL209" s="1093"/>
      <c r="AM209" s="1093"/>
      <c r="AN209" s="1093"/>
      <c r="AR209" s="136"/>
    </row>
    <row r="210" spans="1:44" ht="27" customHeight="1">
      <c r="A210" s="911" t="str">
        <f t="shared" si="3"/>
        <v/>
      </c>
      <c r="D210" s="1093"/>
      <c r="E210" s="1093"/>
      <c r="F210" s="1093"/>
      <c r="G210" s="1093"/>
      <c r="H210" s="1093"/>
      <c r="I210" s="1093"/>
      <c r="J210" s="1093"/>
      <c r="K210" s="1093"/>
      <c r="L210" s="1093"/>
      <c r="M210" s="1093"/>
      <c r="N210" s="1093"/>
      <c r="O210" s="1093"/>
      <c r="P210" s="1093"/>
      <c r="Q210" s="1093"/>
      <c r="R210" s="1093"/>
      <c r="S210" s="1093"/>
      <c r="T210" s="1093"/>
      <c r="U210" s="1093"/>
      <c r="V210" s="1093"/>
      <c r="W210" s="1093"/>
      <c r="X210" s="1093"/>
      <c r="Y210" s="1093"/>
      <c r="Z210" s="1093"/>
      <c r="AA210" s="1093"/>
      <c r="AB210" s="1093"/>
      <c r="AC210" s="1093"/>
      <c r="AD210" s="1093"/>
      <c r="AE210" s="1093"/>
      <c r="AF210" s="1093"/>
      <c r="AG210" s="1093"/>
      <c r="AH210" s="1093"/>
      <c r="AI210" s="1093"/>
      <c r="AJ210" s="1093"/>
      <c r="AK210" s="1093"/>
      <c r="AL210" s="1093"/>
      <c r="AM210" s="1093"/>
      <c r="AN210" s="1093"/>
      <c r="AR210" s="136"/>
    </row>
    <row r="211" spans="1:44" ht="27" customHeight="1">
      <c r="A211" s="911" t="str">
        <f t="shared" si="3"/>
        <v/>
      </c>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318"/>
      <c r="AH211" s="140"/>
      <c r="AI211" s="140"/>
      <c r="AJ211" s="140"/>
      <c r="AK211" s="140"/>
      <c r="AR211" s="136"/>
    </row>
    <row r="212" spans="1:44" ht="27" customHeight="1">
      <c r="A212" s="911" t="str">
        <f t="shared" si="3"/>
        <v/>
      </c>
      <c r="D212" s="1574" t="s">
        <v>2340</v>
      </c>
      <c r="E212" s="1574"/>
      <c r="F212" s="1574"/>
      <c r="G212" s="1574"/>
      <c r="H212" s="1574"/>
      <c r="I212" s="1574"/>
      <c r="J212" s="1574"/>
      <c r="K212" s="1574"/>
      <c r="L212" s="1574"/>
      <c r="M212" s="1574"/>
      <c r="N212" s="1574"/>
      <c r="O212" s="1574"/>
      <c r="P212" s="1574"/>
      <c r="Q212" s="1574"/>
      <c r="R212" s="1574"/>
      <c r="S212" s="1574"/>
      <c r="T212" s="1574"/>
      <c r="U212" s="1574"/>
      <c r="V212" s="1574"/>
      <c r="W212" s="1574"/>
      <c r="X212" s="1574"/>
      <c r="Y212" s="1574"/>
      <c r="Z212" s="1574"/>
      <c r="AA212" s="1574"/>
      <c r="AB212" s="1574"/>
      <c r="AC212" s="1574"/>
      <c r="AD212" s="1574"/>
      <c r="AE212" s="1574"/>
      <c r="AF212" s="1574"/>
      <c r="AG212" s="1574"/>
      <c r="AH212" s="1574"/>
      <c r="AI212" s="1574"/>
      <c r="AJ212" s="1574"/>
      <c r="AK212" s="1574"/>
      <c r="AL212" s="1574"/>
      <c r="AM212" s="1574"/>
      <c r="AN212" s="1574"/>
      <c r="AR212" s="136"/>
    </row>
    <row r="213" spans="1:44" ht="27" customHeight="1">
      <c r="A213" s="911" t="str">
        <f t="shared" si="3"/>
        <v/>
      </c>
      <c r="D213" s="1574"/>
      <c r="E213" s="1574"/>
      <c r="F213" s="1574"/>
      <c r="G213" s="1574"/>
      <c r="H213" s="1574"/>
      <c r="I213" s="1574"/>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R213" s="136"/>
    </row>
    <row r="214" spans="1:44" ht="27" customHeight="1">
      <c r="A214" s="911" t="str">
        <f t="shared" si="3"/>
        <v/>
      </c>
      <c r="AR214" s="136"/>
    </row>
    <row r="215" spans="1:44" ht="27" customHeight="1">
      <c r="A215" s="911" t="str">
        <f t="shared" si="3"/>
        <v/>
      </c>
      <c r="D215" s="1093" t="s">
        <v>2341</v>
      </c>
      <c r="E215" s="1093"/>
      <c r="F215" s="1093"/>
      <c r="G215" s="1093"/>
      <c r="H215" s="1093"/>
      <c r="I215" s="1093"/>
      <c r="J215" s="1093"/>
      <c r="K215" s="1093"/>
      <c r="L215" s="1093"/>
      <c r="M215" s="1093"/>
      <c r="N215" s="1093"/>
      <c r="O215" s="1093"/>
      <c r="P215" s="1093"/>
      <c r="Q215" s="1093"/>
      <c r="R215" s="1093"/>
      <c r="S215" s="1093"/>
      <c r="T215" s="1093"/>
      <c r="U215" s="1093"/>
      <c r="V215" s="1093"/>
      <c r="W215" s="1093"/>
      <c r="X215" s="1093"/>
      <c r="Y215" s="1093"/>
      <c r="Z215" s="1093"/>
      <c r="AA215" s="1093"/>
      <c r="AB215" s="1093"/>
      <c r="AC215" s="1093"/>
      <c r="AD215" s="1093"/>
      <c r="AE215" s="1093"/>
      <c r="AF215" s="1093"/>
      <c r="AG215" s="1093"/>
      <c r="AH215" s="1093"/>
      <c r="AI215" s="1093"/>
      <c r="AJ215" s="1093"/>
      <c r="AK215" s="1093"/>
      <c r="AL215" s="1093"/>
      <c r="AM215" s="1093"/>
      <c r="AN215" s="1093"/>
      <c r="AR215" s="136"/>
    </row>
    <row r="216" spans="1:44" ht="27" customHeight="1">
      <c r="A216" s="911" t="str">
        <f t="shared" si="3"/>
        <v/>
      </c>
      <c r="D216" s="1093"/>
      <c r="E216" s="1093"/>
      <c r="F216" s="1093"/>
      <c r="G216" s="1093"/>
      <c r="H216" s="1093"/>
      <c r="I216" s="1093"/>
      <c r="J216" s="1093"/>
      <c r="K216" s="1093"/>
      <c r="L216" s="1093"/>
      <c r="M216" s="1093"/>
      <c r="N216" s="1093"/>
      <c r="O216" s="1093"/>
      <c r="P216" s="1093"/>
      <c r="Q216" s="1093"/>
      <c r="R216" s="1093"/>
      <c r="S216" s="1093"/>
      <c r="T216" s="1093"/>
      <c r="U216" s="1093"/>
      <c r="V216" s="1093"/>
      <c r="W216" s="1093"/>
      <c r="X216" s="1093"/>
      <c r="Y216" s="1093"/>
      <c r="Z216" s="1093"/>
      <c r="AA216" s="1093"/>
      <c r="AB216" s="1093"/>
      <c r="AC216" s="1093"/>
      <c r="AD216" s="1093"/>
      <c r="AE216" s="1093"/>
      <c r="AF216" s="1093"/>
      <c r="AG216" s="1093"/>
      <c r="AH216" s="1093"/>
      <c r="AI216" s="1093"/>
      <c r="AJ216" s="1093"/>
      <c r="AK216" s="1093"/>
      <c r="AL216" s="1093"/>
      <c r="AM216" s="1093"/>
      <c r="AN216" s="1093"/>
      <c r="AR216" s="136"/>
    </row>
    <row r="217" spans="1:44" ht="27" customHeight="1">
      <c r="A217" s="911" t="str">
        <f t="shared" si="3"/>
        <v/>
      </c>
      <c r="D217" s="1093"/>
      <c r="E217" s="1093"/>
      <c r="F217" s="1093"/>
      <c r="G217" s="1093"/>
      <c r="H217" s="1093"/>
      <c r="I217" s="1093"/>
      <c r="J217" s="1093"/>
      <c r="K217" s="1093"/>
      <c r="L217" s="1093"/>
      <c r="M217" s="1093"/>
      <c r="N217" s="1093"/>
      <c r="O217" s="1093"/>
      <c r="P217" s="1093"/>
      <c r="Q217" s="1093"/>
      <c r="R217" s="1093"/>
      <c r="S217" s="1093"/>
      <c r="T217" s="1093"/>
      <c r="U217" s="1093"/>
      <c r="V217" s="1093"/>
      <c r="W217" s="1093"/>
      <c r="X217" s="1093"/>
      <c r="Y217" s="1093"/>
      <c r="Z217" s="1093"/>
      <c r="AA217" s="1093"/>
      <c r="AB217" s="1093"/>
      <c r="AC217" s="1093"/>
      <c r="AD217" s="1093"/>
      <c r="AE217" s="1093"/>
      <c r="AF217" s="1093"/>
      <c r="AG217" s="1093"/>
      <c r="AH217" s="1093"/>
      <c r="AI217" s="1093"/>
      <c r="AJ217" s="1093"/>
      <c r="AK217" s="1093"/>
      <c r="AL217" s="1093"/>
      <c r="AM217" s="1093"/>
      <c r="AN217" s="1093"/>
      <c r="AR217" s="136"/>
    </row>
    <row r="218" spans="1:44" ht="27" customHeight="1">
      <c r="A218" s="911" t="str">
        <f t="shared" si="3"/>
        <v/>
      </c>
      <c r="D218" s="1093"/>
      <c r="E218" s="1093"/>
      <c r="F218" s="1093"/>
      <c r="G218" s="1093"/>
      <c r="H218" s="1093"/>
      <c r="I218" s="1093"/>
      <c r="J218" s="1093"/>
      <c r="K218" s="1093"/>
      <c r="L218" s="1093"/>
      <c r="M218" s="1093"/>
      <c r="N218" s="1093"/>
      <c r="O218" s="1093"/>
      <c r="P218" s="1093"/>
      <c r="Q218" s="1093"/>
      <c r="R218" s="1093"/>
      <c r="S218" s="1093"/>
      <c r="T218" s="1093"/>
      <c r="U218" s="1093"/>
      <c r="V218" s="1093"/>
      <c r="W218" s="1093"/>
      <c r="X218" s="1093"/>
      <c r="Y218" s="1093"/>
      <c r="Z218" s="1093"/>
      <c r="AA218" s="1093"/>
      <c r="AB218" s="1093"/>
      <c r="AC218" s="1093"/>
      <c r="AD218" s="1093"/>
      <c r="AE218" s="1093"/>
      <c r="AF218" s="1093"/>
      <c r="AG218" s="1093"/>
      <c r="AH218" s="1093"/>
      <c r="AI218" s="1093"/>
      <c r="AJ218" s="1093"/>
      <c r="AK218" s="1093"/>
      <c r="AL218" s="1093"/>
      <c r="AM218" s="1093"/>
      <c r="AN218" s="1093"/>
      <c r="AR218" s="136"/>
    </row>
    <row r="219" spans="1:44" ht="27" customHeight="1">
      <c r="A219" s="911" t="str">
        <f t="shared" si="3"/>
        <v/>
      </c>
      <c r="D219" s="1093"/>
      <c r="E219" s="1093"/>
      <c r="F219" s="1093"/>
      <c r="G219" s="1093"/>
      <c r="H219" s="1093"/>
      <c r="I219" s="1093"/>
      <c r="J219" s="1093"/>
      <c r="K219" s="1093"/>
      <c r="L219" s="1093"/>
      <c r="M219" s="1093"/>
      <c r="N219" s="1093"/>
      <c r="O219" s="1093"/>
      <c r="P219" s="1093"/>
      <c r="Q219" s="1093"/>
      <c r="R219" s="1093"/>
      <c r="S219" s="1093"/>
      <c r="T219" s="1093"/>
      <c r="U219" s="1093"/>
      <c r="V219" s="1093"/>
      <c r="W219" s="1093"/>
      <c r="X219" s="1093"/>
      <c r="Y219" s="1093"/>
      <c r="Z219" s="1093"/>
      <c r="AA219" s="1093"/>
      <c r="AB219" s="1093"/>
      <c r="AC219" s="1093"/>
      <c r="AD219" s="1093"/>
      <c r="AE219" s="1093"/>
      <c r="AF219" s="1093"/>
      <c r="AG219" s="1093"/>
      <c r="AH219" s="1093"/>
      <c r="AI219" s="1093"/>
      <c r="AJ219" s="1093"/>
      <c r="AK219" s="1093"/>
      <c r="AL219" s="1093"/>
      <c r="AM219" s="1093"/>
      <c r="AN219" s="1093"/>
      <c r="AR219" s="136"/>
    </row>
    <row r="220" spans="1:44" ht="27" customHeight="1">
      <c r="A220" s="911" t="str">
        <f t="shared" si="3"/>
        <v/>
      </c>
      <c r="D220" s="1093"/>
      <c r="E220" s="1093"/>
      <c r="F220" s="1093"/>
      <c r="G220" s="1093"/>
      <c r="H220" s="1093"/>
      <c r="I220" s="1093"/>
      <c r="J220" s="1093"/>
      <c r="K220" s="1093"/>
      <c r="L220" s="1093"/>
      <c r="M220" s="1093"/>
      <c r="N220" s="1093"/>
      <c r="O220" s="1093"/>
      <c r="P220" s="1093"/>
      <c r="Q220" s="1093"/>
      <c r="R220" s="1093"/>
      <c r="S220" s="1093"/>
      <c r="T220" s="1093"/>
      <c r="U220" s="1093"/>
      <c r="V220" s="1093"/>
      <c r="W220" s="1093"/>
      <c r="X220" s="1093"/>
      <c r="Y220" s="1093"/>
      <c r="Z220" s="1093"/>
      <c r="AA220" s="1093"/>
      <c r="AB220" s="1093"/>
      <c r="AC220" s="1093"/>
      <c r="AD220" s="1093"/>
      <c r="AE220" s="1093"/>
      <c r="AF220" s="1093"/>
      <c r="AG220" s="1093"/>
      <c r="AH220" s="1093"/>
      <c r="AI220" s="1093"/>
      <c r="AJ220" s="1093"/>
      <c r="AK220" s="1093"/>
      <c r="AL220" s="1093"/>
      <c r="AM220" s="1093"/>
      <c r="AN220" s="1093"/>
      <c r="AR220" s="136"/>
    </row>
    <row r="221" spans="1:44" ht="27" customHeight="1">
      <c r="A221" s="911" t="str">
        <f t="shared" si="3"/>
        <v/>
      </c>
      <c r="D221" s="1093"/>
      <c r="E221" s="1093"/>
      <c r="F221" s="1093"/>
      <c r="G221" s="1093"/>
      <c r="H221" s="1093"/>
      <c r="I221" s="1093"/>
      <c r="J221" s="1093"/>
      <c r="K221" s="1093"/>
      <c r="L221" s="1093"/>
      <c r="M221" s="1093"/>
      <c r="N221" s="1093"/>
      <c r="O221" s="1093"/>
      <c r="P221" s="1093"/>
      <c r="Q221" s="1093"/>
      <c r="R221" s="1093"/>
      <c r="S221" s="1093"/>
      <c r="T221" s="1093"/>
      <c r="U221" s="1093"/>
      <c r="V221" s="1093"/>
      <c r="W221" s="1093"/>
      <c r="X221" s="1093"/>
      <c r="Y221" s="1093"/>
      <c r="Z221" s="1093"/>
      <c r="AA221" s="1093"/>
      <c r="AB221" s="1093"/>
      <c r="AC221" s="1093"/>
      <c r="AD221" s="1093"/>
      <c r="AE221" s="1093"/>
      <c r="AF221" s="1093"/>
      <c r="AG221" s="1093"/>
      <c r="AH221" s="1093"/>
      <c r="AI221" s="1093"/>
      <c r="AJ221" s="1093"/>
      <c r="AK221" s="1093"/>
      <c r="AL221" s="1093"/>
      <c r="AM221" s="1093"/>
      <c r="AN221" s="1093"/>
      <c r="AR221" s="136"/>
    </row>
    <row r="222" spans="1:44" ht="27" customHeight="1">
      <c r="A222" s="911" t="str">
        <f t="shared" si="3"/>
        <v/>
      </c>
      <c r="D222" s="1093"/>
      <c r="E222" s="1093"/>
      <c r="F222" s="1093"/>
      <c r="G222" s="1093"/>
      <c r="H222" s="1093"/>
      <c r="I222" s="1093"/>
      <c r="J222" s="1093"/>
      <c r="K222" s="1093"/>
      <c r="L222" s="1093"/>
      <c r="M222" s="1093"/>
      <c r="N222" s="1093"/>
      <c r="O222" s="1093"/>
      <c r="P222" s="1093"/>
      <c r="Q222" s="1093"/>
      <c r="R222" s="1093"/>
      <c r="S222" s="1093"/>
      <c r="T222" s="1093"/>
      <c r="U222" s="1093"/>
      <c r="V222" s="1093"/>
      <c r="W222" s="1093"/>
      <c r="X222" s="1093"/>
      <c r="Y222" s="1093"/>
      <c r="Z222" s="1093"/>
      <c r="AA222" s="1093"/>
      <c r="AB222" s="1093"/>
      <c r="AC222" s="1093"/>
      <c r="AD222" s="1093"/>
      <c r="AE222" s="1093"/>
      <c r="AF222" s="1093"/>
      <c r="AG222" s="1093"/>
      <c r="AH222" s="1093"/>
      <c r="AI222" s="1093"/>
      <c r="AJ222" s="1093"/>
      <c r="AK222" s="1093"/>
      <c r="AL222" s="1093"/>
      <c r="AM222" s="1093"/>
      <c r="AN222" s="1093"/>
      <c r="AR222" s="136"/>
    </row>
    <row r="223" spans="1:44" ht="27" customHeight="1">
      <c r="A223" s="911" t="str">
        <f t="shared" si="3"/>
        <v/>
      </c>
      <c r="D223" s="1093"/>
      <c r="E223" s="1093"/>
      <c r="F223" s="1093"/>
      <c r="G223" s="1093"/>
      <c r="H223" s="1093"/>
      <c r="I223" s="1093"/>
      <c r="J223" s="1093"/>
      <c r="K223" s="1093"/>
      <c r="L223" s="1093"/>
      <c r="M223" s="1093"/>
      <c r="N223" s="1093"/>
      <c r="O223" s="1093"/>
      <c r="P223" s="1093"/>
      <c r="Q223" s="1093"/>
      <c r="R223" s="1093"/>
      <c r="S223" s="1093"/>
      <c r="T223" s="1093"/>
      <c r="U223" s="1093"/>
      <c r="V223" s="1093"/>
      <c r="W223" s="1093"/>
      <c r="X223" s="1093"/>
      <c r="Y223" s="1093"/>
      <c r="Z223" s="1093"/>
      <c r="AA223" s="1093"/>
      <c r="AB223" s="1093"/>
      <c r="AC223" s="1093"/>
      <c r="AD223" s="1093"/>
      <c r="AE223" s="1093"/>
      <c r="AF223" s="1093"/>
      <c r="AG223" s="1093"/>
      <c r="AH223" s="1093"/>
      <c r="AI223" s="1093"/>
      <c r="AJ223" s="1093"/>
      <c r="AK223" s="1093"/>
      <c r="AL223" s="1093"/>
      <c r="AM223" s="1093"/>
      <c r="AN223" s="1093"/>
      <c r="AR223" s="136"/>
    </row>
    <row r="224" spans="1:44" ht="27" customHeight="1">
      <c r="A224" s="911" t="str">
        <f t="shared" si="3"/>
        <v/>
      </c>
      <c r="D224" s="1093"/>
      <c r="E224" s="1093"/>
      <c r="F224" s="1093"/>
      <c r="G224" s="1093"/>
      <c r="H224" s="1093"/>
      <c r="I224" s="1093"/>
      <c r="J224" s="1093"/>
      <c r="K224" s="1093"/>
      <c r="L224" s="1093"/>
      <c r="M224" s="1093"/>
      <c r="N224" s="1093"/>
      <c r="O224" s="1093"/>
      <c r="P224" s="1093"/>
      <c r="Q224" s="1093"/>
      <c r="R224" s="1093"/>
      <c r="S224" s="1093"/>
      <c r="T224" s="1093"/>
      <c r="U224" s="1093"/>
      <c r="V224" s="1093"/>
      <c r="W224" s="1093"/>
      <c r="X224" s="1093"/>
      <c r="Y224" s="1093"/>
      <c r="Z224" s="1093"/>
      <c r="AA224" s="1093"/>
      <c r="AB224" s="1093"/>
      <c r="AC224" s="1093"/>
      <c r="AD224" s="1093"/>
      <c r="AE224" s="1093"/>
      <c r="AF224" s="1093"/>
      <c r="AG224" s="1093"/>
      <c r="AH224" s="1093"/>
      <c r="AI224" s="1093"/>
      <c r="AJ224" s="1093"/>
      <c r="AK224" s="1093"/>
      <c r="AL224" s="1093"/>
      <c r="AM224" s="1093"/>
      <c r="AN224" s="1093"/>
      <c r="AR224" s="136"/>
    </row>
    <row r="225" spans="1:44" ht="27" customHeight="1">
      <c r="A225" s="911" t="str">
        <f t="shared" si="3"/>
        <v/>
      </c>
      <c r="D225" s="141"/>
      <c r="E225" s="141"/>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310"/>
      <c r="AH225" s="96"/>
      <c r="AI225" s="96"/>
      <c r="AJ225" s="96"/>
      <c r="AK225" s="96"/>
      <c r="AL225" s="96"/>
      <c r="AM225" s="96"/>
      <c r="AN225" s="96"/>
      <c r="AR225" s="136"/>
    </row>
    <row r="226" spans="1:44" ht="27" customHeight="1">
      <c r="A226" s="911" t="str">
        <f t="shared" si="3"/>
        <v/>
      </c>
      <c r="D226" s="1093" t="s">
        <v>2342</v>
      </c>
      <c r="E226" s="1093"/>
      <c r="F226" s="1093"/>
      <c r="G226" s="1093"/>
      <c r="H226" s="1093"/>
      <c r="I226" s="1093"/>
      <c r="J226" s="1093"/>
      <c r="K226" s="1093"/>
      <c r="L226" s="1093"/>
      <c r="M226" s="1093"/>
      <c r="N226" s="1093"/>
      <c r="O226" s="1093"/>
      <c r="P226" s="1093"/>
      <c r="Q226" s="1093"/>
      <c r="R226" s="1093"/>
      <c r="S226" s="1093"/>
      <c r="T226" s="1093"/>
      <c r="U226" s="1093"/>
      <c r="V226" s="1093"/>
      <c r="W226" s="1093"/>
      <c r="X226" s="1093"/>
      <c r="Y226" s="1093"/>
      <c r="Z226" s="1093"/>
      <c r="AA226" s="1093"/>
      <c r="AB226" s="1093"/>
      <c r="AC226" s="1093"/>
      <c r="AD226" s="1093"/>
      <c r="AE226" s="1093"/>
      <c r="AF226" s="1093"/>
      <c r="AG226" s="1093"/>
      <c r="AH226" s="1093"/>
      <c r="AI226" s="1093"/>
      <c r="AJ226" s="1093"/>
      <c r="AK226" s="1093"/>
      <c r="AL226" s="1093"/>
      <c r="AM226" s="1093"/>
      <c r="AN226" s="1093"/>
      <c r="AR226" s="136"/>
    </row>
    <row r="227" spans="1:44" ht="27" customHeight="1">
      <c r="A227" s="911" t="str">
        <f t="shared" si="3"/>
        <v/>
      </c>
      <c r="D227" s="1093"/>
      <c r="E227" s="1093"/>
      <c r="F227" s="1093"/>
      <c r="G227" s="1093"/>
      <c r="H227" s="1093"/>
      <c r="I227" s="1093"/>
      <c r="J227" s="1093"/>
      <c r="K227" s="1093"/>
      <c r="L227" s="1093"/>
      <c r="M227" s="1093"/>
      <c r="N227" s="1093"/>
      <c r="O227" s="1093"/>
      <c r="P227" s="1093"/>
      <c r="Q227" s="1093"/>
      <c r="R227" s="1093"/>
      <c r="S227" s="1093"/>
      <c r="T227" s="1093"/>
      <c r="U227" s="1093"/>
      <c r="V227" s="1093"/>
      <c r="W227" s="1093"/>
      <c r="X227" s="1093"/>
      <c r="Y227" s="1093"/>
      <c r="Z227" s="1093"/>
      <c r="AA227" s="1093"/>
      <c r="AB227" s="1093"/>
      <c r="AC227" s="1093"/>
      <c r="AD227" s="1093"/>
      <c r="AE227" s="1093"/>
      <c r="AF227" s="1093"/>
      <c r="AG227" s="1093"/>
      <c r="AH227" s="1093"/>
      <c r="AI227" s="1093"/>
      <c r="AJ227" s="1093"/>
      <c r="AK227" s="1093"/>
      <c r="AL227" s="1093"/>
      <c r="AM227" s="1093"/>
      <c r="AN227" s="1093"/>
      <c r="AR227" s="136"/>
    </row>
    <row r="228" spans="1:44" ht="27" customHeight="1">
      <c r="A228" s="911" t="str">
        <f t="shared" si="3"/>
        <v/>
      </c>
      <c r="D228" s="1093"/>
      <c r="E228" s="1093"/>
      <c r="F228" s="1093"/>
      <c r="G228" s="1093"/>
      <c r="H228" s="1093"/>
      <c r="I228" s="1093"/>
      <c r="J228" s="1093"/>
      <c r="K228" s="1093"/>
      <c r="L228" s="1093"/>
      <c r="M228" s="1093"/>
      <c r="N228" s="1093"/>
      <c r="O228" s="1093"/>
      <c r="P228" s="1093"/>
      <c r="Q228" s="1093"/>
      <c r="R228" s="1093"/>
      <c r="S228" s="1093"/>
      <c r="T228" s="1093"/>
      <c r="U228" s="1093"/>
      <c r="V228" s="1093"/>
      <c r="W228" s="1093"/>
      <c r="X228" s="1093"/>
      <c r="Y228" s="1093"/>
      <c r="Z228" s="1093"/>
      <c r="AA228" s="1093"/>
      <c r="AB228" s="1093"/>
      <c r="AC228" s="1093"/>
      <c r="AD228" s="1093"/>
      <c r="AE228" s="1093"/>
      <c r="AF228" s="1093"/>
      <c r="AG228" s="1093"/>
      <c r="AH228" s="1093"/>
      <c r="AI228" s="1093"/>
      <c r="AJ228" s="1093"/>
      <c r="AK228" s="1093"/>
      <c r="AL228" s="1093"/>
      <c r="AM228" s="1093"/>
      <c r="AN228" s="1093"/>
      <c r="AR228" s="136"/>
    </row>
    <row r="229" spans="1:44" ht="27" customHeight="1">
      <c r="A229" s="911" t="str">
        <f t="shared" si="3"/>
        <v/>
      </c>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310"/>
      <c r="AH229" s="96"/>
      <c r="AI229" s="96"/>
      <c r="AJ229" s="96"/>
      <c r="AK229" s="96"/>
      <c r="AR229" s="136"/>
    </row>
    <row r="230" spans="1:44" ht="27" customHeight="1">
      <c r="A230" s="911" t="str">
        <f t="shared" si="3"/>
        <v/>
      </c>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310"/>
      <c r="AH230" s="96"/>
      <c r="AI230" s="96"/>
      <c r="AJ230" s="96"/>
      <c r="AK230" s="96"/>
      <c r="AR230" s="136"/>
    </row>
    <row r="231" spans="1:44" ht="27" customHeight="1">
      <c r="A231" s="911" t="str">
        <f t="shared" si="3"/>
        <v/>
      </c>
      <c r="AR231" s="136"/>
    </row>
    <row r="232" spans="1:44" ht="27" customHeight="1">
      <c r="A232" s="911" t="str">
        <f t="shared" si="3"/>
        <v/>
      </c>
      <c r="D232" s="1574" t="s">
        <v>11</v>
      </c>
      <c r="E232" s="1574"/>
      <c r="F232" s="1574"/>
      <c r="G232" s="1574"/>
      <c r="H232" s="1574"/>
      <c r="I232" s="1574"/>
      <c r="J232" s="1574"/>
      <c r="K232" s="1574"/>
      <c r="L232" s="1574"/>
      <c r="M232" s="1574"/>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L232" s="1574"/>
      <c r="AM232" s="1574"/>
      <c r="AN232" s="1574"/>
      <c r="AR232" s="136"/>
    </row>
    <row r="233" spans="1:44" ht="27" customHeight="1">
      <c r="A233" s="911" t="str">
        <f t="shared" si="3"/>
        <v/>
      </c>
      <c r="AR233" s="136"/>
    </row>
    <row r="234" spans="1:44" ht="27" customHeight="1">
      <c r="A234" s="911" t="str">
        <f t="shared" si="3"/>
        <v/>
      </c>
      <c r="D234" s="1093" t="s">
        <v>2746</v>
      </c>
      <c r="E234" s="1093"/>
      <c r="F234" s="1093"/>
      <c r="G234" s="1093"/>
      <c r="H234" s="1093"/>
      <c r="I234" s="1093"/>
      <c r="J234" s="1093"/>
      <c r="K234" s="1093"/>
      <c r="L234" s="1093"/>
      <c r="M234" s="1093"/>
      <c r="N234" s="1093"/>
      <c r="O234" s="1093"/>
      <c r="P234" s="1093"/>
      <c r="Q234" s="1093"/>
      <c r="R234" s="1093"/>
      <c r="S234" s="1093"/>
      <c r="T234" s="1093"/>
      <c r="U234" s="1093"/>
      <c r="V234" s="1093"/>
      <c r="W234" s="1093"/>
      <c r="X234" s="1093"/>
      <c r="Y234" s="1093"/>
      <c r="Z234" s="1093"/>
      <c r="AA234" s="1093"/>
      <c r="AB234" s="1093"/>
      <c r="AC234" s="1093"/>
      <c r="AD234" s="1093"/>
      <c r="AE234" s="1093"/>
      <c r="AF234" s="1093"/>
      <c r="AG234" s="1093"/>
      <c r="AH234" s="1093"/>
      <c r="AI234" s="1093"/>
      <c r="AJ234" s="1093"/>
      <c r="AK234" s="1093"/>
      <c r="AL234" s="1093"/>
      <c r="AM234" s="1093"/>
      <c r="AN234" s="1093"/>
      <c r="AR234" s="136"/>
    </row>
    <row r="235" spans="1:44" ht="27" customHeight="1">
      <c r="A235" s="911" t="str">
        <f t="shared" si="3"/>
        <v/>
      </c>
      <c r="D235" s="1093"/>
      <c r="E235" s="1093"/>
      <c r="F235" s="1093"/>
      <c r="G235" s="1093"/>
      <c r="H235" s="1093"/>
      <c r="I235" s="1093"/>
      <c r="J235" s="1093"/>
      <c r="K235" s="1093"/>
      <c r="L235" s="1093"/>
      <c r="M235" s="1093"/>
      <c r="N235" s="1093"/>
      <c r="O235" s="1093"/>
      <c r="P235" s="1093"/>
      <c r="Q235" s="1093"/>
      <c r="R235" s="1093"/>
      <c r="S235" s="1093"/>
      <c r="T235" s="1093"/>
      <c r="U235" s="1093"/>
      <c r="V235" s="1093"/>
      <c r="W235" s="1093"/>
      <c r="X235" s="1093"/>
      <c r="Y235" s="1093"/>
      <c r="Z235" s="1093"/>
      <c r="AA235" s="1093"/>
      <c r="AB235" s="1093"/>
      <c r="AC235" s="1093"/>
      <c r="AD235" s="1093"/>
      <c r="AE235" s="1093"/>
      <c r="AF235" s="1093"/>
      <c r="AG235" s="1093"/>
      <c r="AH235" s="1093"/>
      <c r="AI235" s="1093"/>
      <c r="AJ235" s="1093"/>
      <c r="AK235" s="1093"/>
      <c r="AL235" s="1093"/>
      <c r="AM235" s="1093"/>
      <c r="AN235" s="1093"/>
      <c r="AR235" s="136"/>
    </row>
    <row r="236" spans="1:44" ht="27" customHeight="1">
      <c r="A236" s="911" t="str">
        <f t="shared" si="3"/>
        <v/>
      </c>
      <c r="D236" s="1093"/>
      <c r="E236" s="1093"/>
      <c r="F236" s="1093"/>
      <c r="G236" s="1093"/>
      <c r="H236" s="1093"/>
      <c r="I236" s="1093"/>
      <c r="J236" s="1093"/>
      <c r="K236" s="1093"/>
      <c r="L236" s="1093"/>
      <c r="M236" s="1093"/>
      <c r="N236" s="1093"/>
      <c r="O236" s="1093"/>
      <c r="P236" s="1093"/>
      <c r="Q236" s="1093"/>
      <c r="R236" s="1093"/>
      <c r="S236" s="1093"/>
      <c r="T236" s="1093"/>
      <c r="U236" s="1093"/>
      <c r="V236" s="1093"/>
      <c r="W236" s="1093"/>
      <c r="X236" s="1093"/>
      <c r="Y236" s="1093"/>
      <c r="Z236" s="1093"/>
      <c r="AA236" s="1093"/>
      <c r="AB236" s="1093"/>
      <c r="AC236" s="1093"/>
      <c r="AD236" s="1093"/>
      <c r="AE236" s="1093"/>
      <c r="AF236" s="1093"/>
      <c r="AG236" s="1093"/>
      <c r="AH236" s="1093"/>
      <c r="AI236" s="1093"/>
      <c r="AJ236" s="1093"/>
      <c r="AK236" s="1093"/>
      <c r="AL236" s="1093"/>
      <c r="AM236" s="1093"/>
      <c r="AN236" s="1093"/>
      <c r="AR236" s="136"/>
    </row>
    <row r="237" spans="1:44" ht="27" customHeight="1">
      <c r="A237" s="911" t="str">
        <f t="shared" si="3"/>
        <v/>
      </c>
      <c r="D237" s="1093"/>
      <c r="E237" s="1093"/>
      <c r="F237" s="1093"/>
      <c r="G237" s="1093"/>
      <c r="H237" s="1093"/>
      <c r="I237" s="1093"/>
      <c r="J237" s="1093"/>
      <c r="K237" s="1093"/>
      <c r="L237" s="1093"/>
      <c r="M237" s="1093"/>
      <c r="N237" s="1093"/>
      <c r="O237" s="1093"/>
      <c r="P237" s="1093"/>
      <c r="Q237" s="1093"/>
      <c r="R237" s="1093"/>
      <c r="S237" s="1093"/>
      <c r="T237" s="1093"/>
      <c r="U237" s="1093"/>
      <c r="V237" s="1093"/>
      <c r="W237" s="1093"/>
      <c r="X237" s="1093"/>
      <c r="Y237" s="1093"/>
      <c r="Z237" s="1093"/>
      <c r="AA237" s="1093"/>
      <c r="AB237" s="1093"/>
      <c r="AC237" s="1093"/>
      <c r="AD237" s="1093"/>
      <c r="AE237" s="1093"/>
      <c r="AF237" s="1093"/>
      <c r="AG237" s="1093"/>
      <c r="AH237" s="1093"/>
      <c r="AI237" s="1093"/>
      <c r="AJ237" s="1093"/>
      <c r="AK237" s="1093"/>
      <c r="AL237" s="1093"/>
      <c r="AM237" s="1093"/>
      <c r="AN237" s="1093"/>
      <c r="AR237" s="136"/>
    </row>
    <row r="238" spans="1:44" ht="27" customHeight="1">
      <c r="A238" s="911" t="str">
        <f t="shared" si="3"/>
        <v/>
      </c>
      <c r="D238" s="142"/>
      <c r="E238" s="142"/>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319"/>
      <c r="AH238" s="87"/>
      <c r="AI238" s="87"/>
      <c r="AJ238" s="17"/>
      <c r="AR238" s="136"/>
    </row>
    <row r="239" spans="1:44" ht="27" customHeight="1">
      <c r="A239" s="911" t="str">
        <f t="shared" si="3"/>
        <v/>
      </c>
      <c r="D239" s="1093" t="s">
        <v>2747</v>
      </c>
      <c r="E239" s="1093"/>
      <c r="F239" s="1093"/>
      <c r="G239" s="1093"/>
      <c r="H239" s="1093"/>
      <c r="I239" s="1093"/>
      <c r="J239" s="1093"/>
      <c r="K239" s="1093"/>
      <c r="L239" s="1093"/>
      <c r="M239" s="1093"/>
      <c r="N239" s="1093"/>
      <c r="O239" s="1093"/>
      <c r="P239" s="1093"/>
      <c r="Q239" s="1093"/>
      <c r="R239" s="1093"/>
      <c r="S239" s="1093"/>
      <c r="T239" s="1093"/>
      <c r="U239" s="1093"/>
      <c r="V239" s="1093"/>
      <c r="W239" s="1093"/>
      <c r="X239" s="1093"/>
      <c r="Y239" s="1093"/>
      <c r="Z239" s="1093"/>
      <c r="AA239" s="1093"/>
      <c r="AB239" s="1093"/>
      <c r="AC239" s="1093"/>
      <c r="AD239" s="1093"/>
      <c r="AE239" s="1093"/>
      <c r="AF239" s="1093"/>
      <c r="AG239" s="1093"/>
      <c r="AH239" s="1093"/>
      <c r="AI239" s="1093"/>
      <c r="AJ239" s="1093"/>
      <c r="AK239" s="1093"/>
      <c r="AL239" s="1093"/>
      <c r="AM239" s="1093"/>
      <c r="AN239" s="1093"/>
      <c r="AR239" s="136"/>
    </row>
    <row r="240" spans="1:44" ht="27" customHeight="1">
      <c r="A240" s="911" t="str">
        <f t="shared" si="3"/>
        <v/>
      </c>
      <c r="D240" s="1093"/>
      <c r="E240" s="1093"/>
      <c r="F240" s="1093"/>
      <c r="G240" s="1093"/>
      <c r="H240" s="1093"/>
      <c r="I240" s="1093"/>
      <c r="J240" s="1093"/>
      <c r="K240" s="1093"/>
      <c r="L240" s="1093"/>
      <c r="M240" s="1093"/>
      <c r="N240" s="1093"/>
      <c r="O240" s="1093"/>
      <c r="P240" s="1093"/>
      <c r="Q240" s="1093"/>
      <c r="R240" s="1093"/>
      <c r="S240" s="1093"/>
      <c r="T240" s="1093"/>
      <c r="U240" s="1093"/>
      <c r="V240" s="1093"/>
      <c r="W240" s="1093"/>
      <c r="X240" s="1093"/>
      <c r="Y240" s="1093"/>
      <c r="Z240" s="1093"/>
      <c r="AA240" s="1093"/>
      <c r="AB240" s="1093"/>
      <c r="AC240" s="1093"/>
      <c r="AD240" s="1093"/>
      <c r="AE240" s="1093"/>
      <c r="AF240" s="1093"/>
      <c r="AG240" s="1093"/>
      <c r="AH240" s="1093"/>
      <c r="AI240" s="1093"/>
      <c r="AJ240" s="1093"/>
      <c r="AK240" s="1093"/>
      <c r="AL240" s="1093"/>
      <c r="AM240" s="1093"/>
      <c r="AN240" s="1093"/>
      <c r="AR240" s="136"/>
    </row>
    <row r="241" spans="1:44" ht="27" customHeight="1">
      <c r="A241" s="911" t="str">
        <f t="shared" si="3"/>
        <v/>
      </c>
      <c r="D241" s="1093"/>
      <c r="E241" s="1093"/>
      <c r="F241" s="1093"/>
      <c r="G241" s="1093"/>
      <c r="H241" s="1093"/>
      <c r="I241" s="1093"/>
      <c r="J241" s="1093"/>
      <c r="K241" s="1093"/>
      <c r="L241" s="1093"/>
      <c r="M241" s="1093"/>
      <c r="N241" s="1093"/>
      <c r="O241" s="1093"/>
      <c r="P241" s="1093"/>
      <c r="Q241" s="1093"/>
      <c r="R241" s="1093"/>
      <c r="S241" s="1093"/>
      <c r="T241" s="1093"/>
      <c r="U241" s="1093"/>
      <c r="V241" s="1093"/>
      <c r="W241" s="1093"/>
      <c r="X241" s="1093"/>
      <c r="Y241" s="1093"/>
      <c r="Z241" s="1093"/>
      <c r="AA241" s="1093"/>
      <c r="AB241" s="1093"/>
      <c r="AC241" s="1093"/>
      <c r="AD241" s="1093"/>
      <c r="AE241" s="1093"/>
      <c r="AF241" s="1093"/>
      <c r="AG241" s="1093"/>
      <c r="AH241" s="1093"/>
      <c r="AI241" s="1093"/>
      <c r="AJ241" s="1093"/>
      <c r="AK241" s="1093"/>
      <c r="AL241" s="1093"/>
      <c r="AM241" s="1093"/>
      <c r="AN241" s="1093"/>
      <c r="AR241" s="136"/>
    </row>
    <row r="242" spans="1:44" ht="27" customHeight="1">
      <c r="A242" s="911" t="str">
        <f t="shared" si="3"/>
        <v/>
      </c>
      <c r="D242" s="142"/>
      <c r="E242" s="142"/>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319"/>
      <c r="AH242" s="87"/>
      <c r="AI242" s="87"/>
      <c r="AJ242" s="87"/>
      <c r="AK242" s="87"/>
      <c r="AL242" s="87"/>
      <c r="AM242" s="87"/>
      <c r="AN242" s="87"/>
      <c r="AR242" s="136"/>
    </row>
    <row r="243" spans="1:44" ht="27" customHeight="1">
      <c r="A243" s="911" t="str">
        <f t="shared" si="3"/>
        <v/>
      </c>
      <c r="D243" s="1093" t="s">
        <v>1256</v>
      </c>
      <c r="E243" s="1093"/>
      <c r="F243" s="1093"/>
      <c r="G243" s="1093"/>
      <c r="H243" s="1093"/>
      <c r="I243" s="1093"/>
      <c r="J243" s="1093"/>
      <c r="K243" s="1093"/>
      <c r="L243" s="1093"/>
      <c r="M243" s="1093"/>
      <c r="N243" s="1093"/>
      <c r="O243" s="1093"/>
      <c r="P243" s="1093"/>
      <c r="Q243" s="1093"/>
      <c r="R243" s="1093"/>
      <c r="S243" s="1093"/>
      <c r="T243" s="1093"/>
      <c r="U243" s="1093"/>
      <c r="V243" s="1093"/>
      <c r="W243" s="1093"/>
      <c r="X243" s="1093"/>
      <c r="Y243" s="1093"/>
      <c r="Z243" s="1093"/>
      <c r="AA243" s="1093"/>
      <c r="AB243" s="1093"/>
      <c r="AC243" s="1093"/>
      <c r="AD243" s="1093"/>
      <c r="AE243" s="1093"/>
      <c r="AF243" s="1093"/>
      <c r="AG243" s="1093"/>
      <c r="AH243" s="1093"/>
      <c r="AI243" s="1093"/>
      <c r="AJ243" s="1093"/>
      <c r="AK243" s="1093"/>
      <c r="AL243" s="1093"/>
      <c r="AM243" s="1093"/>
      <c r="AN243" s="1093"/>
      <c r="AR243" s="136"/>
    </row>
    <row r="244" spans="1:44" ht="27" customHeight="1">
      <c r="A244" s="911" t="str">
        <f t="shared" si="3"/>
        <v/>
      </c>
      <c r="D244" s="1093"/>
      <c r="E244" s="1093"/>
      <c r="F244" s="1093"/>
      <c r="G244" s="1093"/>
      <c r="H244" s="1093"/>
      <c r="I244" s="1093"/>
      <c r="J244" s="1093"/>
      <c r="K244" s="1093"/>
      <c r="L244" s="1093"/>
      <c r="M244" s="1093"/>
      <c r="N244" s="1093"/>
      <c r="O244" s="1093"/>
      <c r="P244" s="1093"/>
      <c r="Q244" s="1093"/>
      <c r="R244" s="1093"/>
      <c r="S244" s="1093"/>
      <c r="T244" s="1093"/>
      <c r="U244" s="1093"/>
      <c r="V244" s="1093"/>
      <c r="W244" s="1093"/>
      <c r="X244" s="1093"/>
      <c r="Y244" s="1093"/>
      <c r="Z244" s="1093"/>
      <c r="AA244" s="1093"/>
      <c r="AB244" s="1093"/>
      <c r="AC244" s="1093"/>
      <c r="AD244" s="1093"/>
      <c r="AE244" s="1093"/>
      <c r="AF244" s="1093"/>
      <c r="AG244" s="1093"/>
      <c r="AH244" s="1093"/>
      <c r="AI244" s="1093"/>
      <c r="AJ244" s="1093"/>
      <c r="AK244" s="1093"/>
      <c r="AL244" s="1093"/>
      <c r="AM244" s="1093"/>
      <c r="AN244" s="1093"/>
      <c r="AR244" s="136"/>
    </row>
    <row r="245" spans="1:44" ht="27" customHeight="1">
      <c r="A245" s="911" t="str">
        <f t="shared" si="3"/>
        <v/>
      </c>
      <c r="D245" s="1093"/>
      <c r="E245" s="1093"/>
      <c r="F245" s="1093"/>
      <c r="G245" s="1093"/>
      <c r="H245" s="1093"/>
      <c r="I245" s="1093"/>
      <c r="J245" s="1093"/>
      <c r="K245" s="1093"/>
      <c r="L245" s="1093"/>
      <c r="M245" s="1093"/>
      <c r="N245" s="1093"/>
      <c r="O245" s="1093"/>
      <c r="P245" s="1093"/>
      <c r="Q245" s="1093"/>
      <c r="R245" s="1093"/>
      <c r="S245" s="1093"/>
      <c r="T245" s="1093"/>
      <c r="U245" s="1093"/>
      <c r="V245" s="1093"/>
      <c r="W245" s="1093"/>
      <c r="X245" s="1093"/>
      <c r="Y245" s="1093"/>
      <c r="Z245" s="1093"/>
      <c r="AA245" s="1093"/>
      <c r="AB245" s="1093"/>
      <c r="AC245" s="1093"/>
      <c r="AD245" s="1093"/>
      <c r="AE245" s="1093"/>
      <c r="AF245" s="1093"/>
      <c r="AG245" s="1093"/>
      <c r="AH245" s="1093"/>
      <c r="AI245" s="1093"/>
      <c r="AJ245" s="1093"/>
      <c r="AK245" s="1093"/>
      <c r="AL245" s="1093"/>
      <c r="AM245" s="1093"/>
      <c r="AN245" s="1093"/>
      <c r="AR245" s="136"/>
    </row>
    <row r="246" spans="1:44" ht="27" customHeight="1">
      <c r="A246" s="911" t="str">
        <f t="shared" si="3"/>
        <v/>
      </c>
      <c r="D246" s="1093"/>
      <c r="E246" s="1093"/>
      <c r="F246" s="1093"/>
      <c r="G246" s="1093"/>
      <c r="H246" s="1093"/>
      <c r="I246" s="1093"/>
      <c r="J246" s="1093"/>
      <c r="K246" s="1093"/>
      <c r="L246" s="1093"/>
      <c r="M246" s="1093"/>
      <c r="N246" s="1093"/>
      <c r="O246" s="1093"/>
      <c r="P246" s="1093"/>
      <c r="Q246" s="1093"/>
      <c r="R246" s="1093"/>
      <c r="S246" s="1093"/>
      <c r="T246" s="1093"/>
      <c r="U246" s="1093"/>
      <c r="V246" s="1093"/>
      <c r="W246" s="1093"/>
      <c r="X246" s="1093"/>
      <c r="Y246" s="1093"/>
      <c r="Z246" s="1093"/>
      <c r="AA246" s="1093"/>
      <c r="AB246" s="1093"/>
      <c r="AC246" s="1093"/>
      <c r="AD246" s="1093"/>
      <c r="AE246" s="1093"/>
      <c r="AF246" s="1093"/>
      <c r="AG246" s="1093"/>
      <c r="AH246" s="1093"/>
      <c r="AI246" s="1093"/>
      <c r="AJ246" s="1093"/>
      <c r="AK246" s="1093"/>
      <c r="AL246" s="1093"/>
      <c r="AM246" s="1093"/>
      <c r="AN246" s="1093"/>
      <c r="AR246" s="136"/>
    </row>
    <row r="247" spans="1:44" ht="27" customHeight="1">
      <c r="A247" s="911" t="str">
        <f t="shared" si="3"/>
        <v/>
      </c>
      <c r="D247" s="1093"/>
      <c r="E247" s="1093"/>
      <c r="F247" s="1093"/>
      <c r="G247" s="1093"/>
      <c r="H247" s="1093"/>
      <c r="I247" s="1093"/>
      <c r="J247" s="1093"/>
      <c r="K247" s="1093"/>
      <c r="L247" s="1093"/>
      <c r="M247" s="1093"/>
      <c r="N247" s="1093"/>
      <c r="O247" s="1093"/>
      <c r="P247" s="1093"/>
      <c r="Q247" s="1093"/>
      <c r="R247" s="1093"/>
      <c r="S247" s="1093"/>
      <c r="T247" s="1093"/>
      <c r="U247" s="1093"/>
      <c r="V247" s="1093"/>
      <c r="W247" s="1093"/>
      <c r="X247" s="1093"/>
      <c r="Y247" s="1093"/>
      <c r="Z247" s="1093"/>
      <c r="AA247" s="1093"/>
      <c r="AB247" s="1093"/>
      <c r="AC247" s="1093"/>
      <c r="AD247" s="1093"/>
      <c r="AE247" s="1093"/>
      <c r="AF247" s="1093"/>
      <c r="AG247" s="1093"/>
      <c r="AH247" s="1093"/>
      <c r="AI247" s="1093"/>
      <c r="AJ247" s="1093"/>
      <c r="AK247" s="1093"/>
      <c r="AL247" s="1093"/>
      <c r="AM247" s="1093"/>
      <c r="AN247" s="1093"/>
      <c r="AR247" s="136"/>
    </row>
    <row r="248" spans="1:44" ht="27" customHeight="1">
      <c r="A248" s="911" t="str">
        <f t="shared" si="3"/>
        <v/>
      </c>
      <c r="D248" s="1093"/>
      <c r="E248" s="1093"/>
      <c r="F248" s="1093"/>
      <c r="G248" s="1093"/>
      <c r="H248" s="1093"/>
      <c r="I248" s="1093"/>
      <c r="J248" s="1093"/>
      <c r="K248" s="1093"/>
      <c r="L248" s="1093"/>
      <c r="M248" s="1093"/>
      <c r="N248" s="1093"/>
      <c r="O248" s="1093"/>
      <c r="P248" s="1093"/>
      <c r="Q248" s="1093"/>
      <c r="R248" s="1093"/>
      <c r="S248" s="1093"/>
      <c r="T248" s="1093"/>
      <c r="U248" s="1093"/>
      <c r="V248" s="1093"/>
      <c r="W248" s="1093"/>
      <c r="X248" s="1093"/>
      <c r="Y248" s="1093"/>
      <c r="Z248" s="1093"/>
      <c r="AA248" s="1093"/>
      <c r="AB248" s="1093"/>
      <c r="AC248" s="1093"/>
      <c r="AD248" s="1093"/>
      <c r="AE248" s="1093"/>
      <c r="AF248" s="1093"/>
      <c r="AG248" s="1093"/>
      <c r="AH248" s="1093"/>
      <c r="AI248" s="1093"/>
      <c r="AJ248" s="1093"/>
      <c r="AK248" s="1093"/>
      <c r="AL248" s="1093"/>
      <c r="AM248" s="1093"/>
      <c r="AN248" s="1093"/>
      <c r="AR248" s="136"/>
    </row>
    <row r="249" spans="1:44" ht="27" customHeight="1">
      <c r="A249" s="911" t="str">
        <f t="shared" si="3"/>
        <v/>
      </c>
      <c r="AG249" s="315"/>
      <c r="AH249" s="17"/>
      <c r="AI249" s="17"/>
      <c r="AJ249" s="17"/>
      <c r="AR249" s="136"/>
    </row>
    <row r="250" spans="1:44" ht="27" customHeight="1">
      <c r="A250" s="911" t="str">
        <f t="shared" si="3"/>
        <v/>
      </c>
      <c r="AG250" s="315"/>
      <c r="AH250" s="17"/>
      <c r="AI250" s="17"/>
      <c r="AJ250" s="17"/>
      <c r="AR250" s="136"/>
    </row>
    <row r="251" spans="1:44" ht="27" customHeight="1" thickBot="1">
      <c r="A251" s="911" t="str">
        <f t="shared" si="3"/>
        <v/>
      </c>
      <c r="B251" s="6"/>
      <c r="C251" s="6"/>
      <c r="D251" s="6"/>
      <c r="E251" s="6"/>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307"/>
      <c r="AH251" s="59"/>
      <c r="AI251" s="59"/>
      <c r="AJ251" s="59"/>
      <c r="AK251" s="60"/>
      <c r="AL251" s="99"/>
      <c r="AM251" s="99"/>
      <c r="AN251" s="99"/>
      <c r="AO251" s="99"/>
      <c r="AP251" s="99"/>
      <c r="AQ251" s="99"/>
      <c r="AR251" s="143"/>
    </row>
    <row r="252" spans="1:44" ht="10.95" customHeight="1">
      <c r="A252" s="911" t="str">
        <f t="shared" si="3"/>
        <v/>
      </c>
      <c r="B252" s="47"/>
      <c r="C252" s="12"/>
      <c r="D252" s="12"/>
      <c r="E252" s="12"/>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308"/>
      <c r="AH252" s="104"/>
      <c r="AI252" s="104"/>
      <c r="AJ252" s="104"/>
      <c r="AK252" s="13"/>
      <c r="AL252" s="106"/>
      <c r="AM252" s="106"/>
      <c r="AN252" s="106"/>
      <c r="AO252" s="106"/>
      <c r="AP252" s="106"/>
      <c r="AQ252" s="107"/>
      <c r="AR252" s="72"/>
    </row>
    <row r="253" spans="1:44" ht="27" customHeight="1" thickBot="1">
      <c r="A253" s="911" t="str">
        <f t="shared" si="3"/>
        <v/>
      </c>
      <c r="B253" s="65"/>
      <c r="C253" s="10" t="s">
        <v>34</v>
      </c>
      <c r="O253" s="10" t="s">
        <v>35</v>
      </c>
      <c r="P253" s="10"/>
      <c r="Q253" s="312"/>
      <c r="R253" s="10" t="s">
        <v>36</v>
      </c>
      <c r="S253" s="312"/>
      <c r="T253" s="10" t="s">
        <v>37</v>
      </c>
      <c r="U253" s="10" t="s">
        <v>38</v>
      </c>
      <c r="V253" s="10"/>
      <c r="AE253" s="144"/>
      <c r="AF253" s="144"/>
      <c r="AG253" s="311"/>
      <c r="AH253" s="145"/>
      <c r="AI253" s="145"/>
      <c r="AJ253" s="145"/>
      <c r="AK253" s="144"/>
      <c r="AQ253" s="71"/>
      <c r="AR253" s="72"/>
    </row>
    <row r="254" spans="1:44" ht="26.55" customHeight="1">
      <c r="A254" s="911" t="str">
        <f t="shared" si="3"/>
        <v/>
      </c>
      <c r="B254" s="65"/>
      <c r="C254" s="1696" t="s">
        <v>39</v>
      </c>
      <c r="D254" s="1554"/>
      <c r="E254" s="1554"/>
      <c r="F254" s="1554"/>
      <c r="G254" s="1554"/>
      <c r="H254" s="1554"/>
      <c r="I254" s="1555"/>
      <c r="J254" s="1696" t="s">
        <v>60</v>
      </c>
      <c r="K254" s="1554"/>
      <c r="L254" s="1554"/>
      <c r="M254" s="1554"/>
      <c r="N254" s="1554"/>
      <c r="O254" s="1555"/>
      <c r="P254" s="1696" t="s">
        <v>64</v>
      </c>
      <c r="Q254" s="1554"/>
      <c r="R254" s="1554"/>
      <c r="S254" s="1554"/>
      <c r="T254" s="1554"/>
      <c r="U254" s="1554"/>
      <c r="V254" s="1553" t="s">
        <v>645</v>
      </c>
      <c r="W254" s="1554"/>
      <c r="X254" s="1554"/>
      <c r="Y254" s="1554"/>
      <c r="Z254" s="1554"/>
      <c r="AA254" s="1555"/>
      <c r="AB254" s="79"/>
      <c r="AC254" s="79"/>
      <c r="AD254" s="1596" t="s">
        <v>2245</v>
      </c>
      <c r="AE254" s="1596"/>
      <c r="AF254" s="1596"/>
      <c r="AG254" s="1596"/>
      <c r="AH254" s="1596"/>
      <c r="AI254" s="1596"/>
      <c r="AJ254" s="1596"/>
      <c r="AK254" s="1596"/>
      <c r="AQ254" s="71"/>
      <c r="AR254" s="72"/>
    </row>
    <row r="255" spans="1:44" ht="26.55" customHeight="1" thickBot="1">
      <c r="A255" s="911" t="str">
        <f t="shared" si="3"/>
        <v/>
      </c>
      <c r="B255" s="65"/>
      <c r="C255" s="1692"/>
      <c r="D255" s="1693"/>
      <c r="E255" s="1693"/>
      <c r="F255" s="1693"/>
      <c r="G255" s="1693"/>
      <c r="H255" s="1693"/>
      <c r="I255" s="1694"/>
      <c r="J255" s="1692" t="s">
        <v>61</v>
      </c>
      <c r="K255" s="1693"/>
      <c r="L255" s="1693"/>
      <c r="M255" s="1693"/>
      <c r="N255" s="1693"/>
      <c r="O255" s="1694"/>
      <c r="P255" s="146" t="s">
        <v>65</v>
      </c>
      <c r="Q255" s="1575" t="s">
        <v>310</v>
      </c>
      <c r="R255" s="1575"/>
      <c r="S255" s="1575"/>
      <c r="T255" s="1575"/>
      <c r="U255" s="147" t="s">
        <v>66</v>
      </c>
      <c r="V255" s="148"/>
      <c r="W255" s="1328" t="s">
        <v>62</v>
      </c>
      <c r="X255" s="1328"/>
      <c r="Y255" s="1328"/>
      <c r="Z255" s="1328"/>
      <c r="AA255" s="15"/>
      <c r="AD255" s="1596"/>
      <c r="AE255" s="1596"/>
      <c r="AF255" s="1596"/>
      <c r="AG255" s="1596"/>
      <c r="AH255" s="1596"/>
      <c r="AI255" s="1596"/>
      <c r="AJ255" s="1596"/>
      <c r="AK255" s="1596"/>
      <c r="AQ255" s="71"/>
      <c r="AR255" s="72"/>
    </row>
    <row r="256" spans="1:44" ht="26.55" customHeight="1" thickBot="1">
      <c r="A256" s="911" t="str">
        <f t="shared" si="3"/>
        <v/>
      </c>
      <c r="B256" s="65"/>
      <c r="C256" s="1348" t="s">
        <v>40</v>
      </c>
      <c r="D256" s="1349"/>
      <c r="E256" s="1349"/>
      <c r="F256" s="1349"/>
      <c r="G256" s="1349"/>
      <c r="H256" s="1349"/>
      <c r="I256" s="1350"/>
      <c r="J256" s="149"/>
      <c r="K256" s="1577"/>
      <c r="L256" s="1577"/>
      <c r="M256" s="1577"/>
      <c r="N256" s="1577"/>
      <c r="O256" s="150" t="s">
        <v>63</v>
      </c>
      <c r="P256" s="149"/>
      <c r="Q256" s="1594"/>
      <c r="R256" s="1594"/>
      <c r="S256" s="1594"/>
      <c r="T256" s="1594"/>
      <c r="U256" s="151" t="s">
        <v>63</v>
      </c>
      <c r="V256" s="152"/>
      <c r="W256" s="1594">
        <f>SUM(K256,Q256)</f>
        <v>0</v>
      </c>
      <c r="X256" s="1594"/>
      <c r="Y256" s="1594"/>
      <c r="Z256" s="1594"/>
      <c r="AA256" s="153" t="s">
        <v>63</v>
      </c>
      <c r="AQ256" s="71"/>
      <c r="AR256" s="72"/>
    </row>
    <row r="257" spans="1:44" ht="26.55" customHeight="1" thickBot="1">
      <c r="A257" s="911" t="str">
        <f t="shared" si="3"/>
        <v/>
      </c>
      <c r="B257" s="65"/>
      <c r="C257" s="1348" t="s">
        <v>41</v>
      </c>
      <c r="D257" s="1349"/>
      <c r="E257" s="1349"/>
      <c r="F257" s="1349"/>
      <c r="G257" s="1349"/>
      <c r="H257" s="1349"/>
      <c r="I257" s="1350"/>
      <c r="J257" s="154" t="s">
        <v>65</v>
      </c>
      <c r="K257" s="1577"/>
      <c r="L257" s="1577"/>
      <c r="M257" s="1577"/>
      <c r="N257" s="1577"/>
      <c r="O257" s="151" t="s">
        <v>67</v>
      </c>
      <c r="P257" s="154" t="s">
        <v>65</v>
      </c>
      <c r="Q257" s="1594"/>
      <c r="R257" s="1594"/>
      <c r="S257" s="1594"/>
      <c r="T257" s="1594"/>
      <c r="U257" s="151" t="s">
        <v>67</v>
      </c>
      <c r="V257" s="155" t="s">
        <v>65</v>
      </c>
      <c r="W257" s="1594">
        <f>SUM(K257,Q257)</f>
        <v>0</v>
      </c>
      <c r="X257" s="1594"/>
      <c r="Y257" s="1594"/>
      <c r="Z257" s="1594"/>
      <c r="AA257" s="150" t="s">
        <v>67</v>
      </c>
      <c r="AQ257" s="71"/>
      <c r="AR257" s="72"/>
    </row>
    <row r="258" spans="1:44" ht="26.55" customHeight="1" thickBot="1">
      <c r="A258" s="911" t="str">
        <f t="shared" si="3"/>
        <v/>
      </c>
      <c r="B258" s="65"/>
      <c r="C258" s="1348" t="s">
        <v>42</v>
      </c>
      <c r="D258" s="1349"/>
      <c r="E258" s="1349"/>
      <c r="F258" s="1349"/>
      <c r="G258" s="1349"/>
      <c r="H258" s="1349"/>
      <c r="I258" s="1350"/>
      <c r="J258" s="156" t="s">
        <v>91</v>
      </c>
      <c r="K258" s="1750"/>
      <c r="L258" s="1750"/>
      <c r="M258" s="1750"/>
      <c r="N258" s="1750"/>
      <c r="O258" s="150" t="s">
        <v>68</v>
      </c>
      <c r="P258" s="156"/>
      <c r="Q258" s="1595"/>
      <c r="R258" s="1595"/>
      <c r="S258" s="1595"/>
      <c r="T258" s="1595"/>
      <c r="U258" s="151" t="s">
        <v>68</v>
      </c>
      <c r="V258" s="157" t="s">
        <v>91</v>
      </c>
      <c r="W258" s="1595">
        <f>SUM(K258,Q258)</f>
        <v>0</v>
      </c>
      <c r="X258" s="1595"/>
      <c r="Y258" s="1595"/>
      <c r="Z258" s="1595"/>
      <c r="AA258" s="153" t="s">
        <v>68</v>
      </c>
      <c r="AQ258" s="71"/>
      <c r="AR258" s="72"/>
    </row>
    <row r="259" spans="1:44" ht="26.55" customHeight="1" thickBot="1">
      <c r="A259" s="911" t="str">
        <f t="shared" si="3"/>
        <v/>
      </c>
      <c r="B259" s="65"/>
      <c r="C259" s="1348" t="s">
        <v>43</v>
      </c>
      <c r="D259" s="1349"/>
      <c r="E259" s="1349"/>
      <c r="F259" s="1349"/>
      <c r="G259" s="1349"/>
      <c r="H259" s="1349"/>
      <c r="I259" s="1350"/>
      <c r="J259" s="1075" t="s">
        <v>69</v>
      </c>
      <c r="K259" s="1076"/>
      <c r="L259" s="1077"/>
      <c r="M259" s="1075" t="s">
        <v>70</v>
      </c>
      <c r="N259" s="1076"/>
      <c r="O259" s="1077"/>
      <c r="P259" s="1075" t="s">
        <v>69</v>
      </c>
      <c r="Q259" s="1076"/>
      <c r="R259" s="1077"/>
      <c r="S259" s="1075" t="s">
        <v>70</v>
      </c>
      <c r="T259" s="1076"/>
      <c r="U259" s="1076"/>
      <c r="V259" s="1573" t="s">
        <v>69</v>
      </c>
      <c r="W259" s="1076"/>
      <c r="X259" s="1077"/>
      <c r="Y259" s="1075" t="s">
        <v>70</v>
      </c>
      <c r="Z259" s="1076"/>
      <c r="AA259" s="1077"/>
      <c r="AB259" s="79"/>
      <c r="AC259" s="79"/>
      <c r="AD259" s="79"/>
      <c r="AQ259" s="71"/>
      <c r="AR259" s="72"/>
    </row>
    <row r="260" spans="1:44" ht="26.55" customHeight="1" thickBot="1">
      <c r="A260" s="911" t="str">
        <f t="shared" si="3"/>
        <v/>
      </c>
      <c r="B260" s="65"/>
      <c r="C260" s="1155" t="s">
        <v>44</v>
      </c>
      <c r="D260" s="1156"/>
      <c r="E260" s="1156"/>
      <c r="F260" s="1156"/>
      <c r="G260" s="1156"/>
      <c r="H260" s="1156"/>
      <c r="I260" s="1157"/>
      <c r="J260" s="16"/>
      <c r="K260" s="503"/>
      <c r="L260" s="153" t="s">
        <v>63</v>
      </c>
      <c r="M260" s="149"/>
      <c r="N260" s="504"/>
      <c r="O260" s="153" t="s">
        <v>63</v>
      </c>
      <c r="P260" s="158"/>
      <c r="Q260" s="503"/>
      <c r="R260" s="153" t="s">
        <v>63</v>
      </c>
      <c r="S260" s="149"/>
      <c r="T260" s="504"/>
      <c r="U260" s="159" t="s">
        <v>63</v>
      </c>
      <c r="V260" s="152"/>
      <c r="W260" s="508">
        <f>SUM(K260,Q260)</f>
        <v>0</v>
      </c>
      <c r="X260" s="153" t="s">
        <v>63</v>
      </c>
      <c r="Y260" s="149"/>
      <c r="Z260" s="508">
        <f t="shared" ref="Z260:Z266" si="4">ROUNDDOWN(N260,1)+ROUNDDOWN(T260,1)</f>
        <v>0</v>
      </c>
      <c r="AA260" s="153" t="s">
        <v>63</v>
      </c>
      <c r="AQ260" s="71"/>
      <c r="AR260" s="72"/>
    </row>
    <row r="261" spans="1:44" ht="26.55" customHeight="1" thickBot="1">
      <c r="A261" s="911" t="str">
        <f t="shared" si="3"/>
        <v/>
      </c>
      <c r="B261" s="65"/>
      <c r="C261" s="1699" t="s">
        <v>45</v>
      </c>
      <c r="D261" s="1527"/>
      <c r="E261" s="1527"/>
      <c r="F261" s="1527"/>
      <c r="G261" s="1527"/>
      <c r="H261" s="1527"/>
      <c r="I261" s="1528"/>
      <c r="J261" s="16"/>
      <c r="K261" s="503"/>
      <c r="L261" s="153" t="s">
        <v>63</v>
      </c>
      <c r="M261" s="149"/>
      <c r="N261" s="504"/>
      <c r="O261" s="153" t="s">
        <v>63</v>
      </c>
      <c r="P261" s="158"/>
      <c r="Q261" s="503"/>
      <c r="R261" s="153" t="s">
        <v>63</v>
      </c>
      <c r="S261" s="149"/>
      <c r="T261" s="504"/>
      <c r="U261" s="159" t="s">
        <v>63</v>
      </c>
      <c r="V261" s="152"/>
      <c r="W261" s="508">
        <f t="shared" ref="W261:W262" si="5">SUM(K261,Q261)</f>
        <v>0</v>
      </c>
      <c r="X261" s="153" t="s">
        <v>63</v>
      </c>
      <c r="Y261" s="149"/>
      <c r="Z261" s="508">
        <f t="shared" si="4"/>
        <v>0</v>
      </c>
      <c r="AA261" s="153" t="s">
        <v>63</v>
      </c>
      <c r="AQ261" s="71"/>
      <c r="AR261" s="72"/>
    </row>
    <row r="262" spans="1:44" ht="26.55" customHeight="1">
      <c r="A262" s="911" t="str">
        <f t="shared" si="3"/>
        <v/>
      </c>
      <c r="B262" s="65"/>
      <c r="C262" s="1597" t="s">
        <v>46</v>
      </c>
      <c r="D262" s="1598"/>
      <c r="E262" s="1598"/>
      <c r="F262" s="1598"/>
      <c r="G262" s="1598"/>
      <c r="H262" s="1598"/>
      <c r="I262" s="1599"/>
      <c r="J262" s="160"/>
      <c r="K262" s="504"/>
      <c r="L262" s="161" t="s">
        <v>63</v>
      </c>
      <c r="M262" s="160"/>
      <c r="N262" s="504"/>
      <c r="O262" s="161" t="s">
        <v>63</v>
      </c>
      <c r="P262" s="162" t="s">
        <v>80</v>
      </c>
      <c r="Q262" s="504"/>
      <c r="R262" s="161" t="s">
        <v>63</v>
      </c>
      <c r="S262" s="160"/>
      <c r="T262" s="504"/>
      <c r="U262" s="163" t="s">
        <v>63</v>
      </c>
      <c r="V262" s="164"/>
      <c r="W262" s="509">
        <f t="shared" si="5"/>
        <v>0</v>
      </c>
      <c r="X262" s="161" t="s">
        <v>63</v>
      </c>
      <c r="Y262" s="160"/>
      <c r="Z262" s="509">
        <f t="shared" si="4"/>
        <v>0</v>
      </c>
      <c r="AA262" s="161" t="s">
        <v>63</v>
      </c>
      <c r="AQ262" s="71"/>
      <c r="AR262" s="72"/>
    </row>
    <row r="263" spans="1:44" ht="26.55" customHeight="1" thickBot="1">
      <c r="A263" s="911" t="str">
        <f t="shared" ref="A263:A326" si="6">_xlfn.IFS(AG263=0,"",AG263&gt;0,AG263,AG263&lt;&gt;"","")</f>
        <v/>
      </c>
      <c r="B263" s="65"/>
      <c r="C263" s="1718" t="s">
        <v>47</v>
      </c>
      <c r="D263" s="1719"/>
      <c r="E263" s="1719"/>
      <c r="F263" s="1719"/>
      <c r="G263" s="1719"/>
      <c r="H263" s="1719"/>
      <c r="I263" s="1720"/>
      <c r="J263" s="166" t="s">
        <v>65</v>
      </c>
      <c r="K263" s="505"/>
      <c r="L263" s="167" t="s">
        <v>67</v>
      </c>
      <c r="M263" s="166" t="s">
        <v>65</v>
      </c>
      <c r="N263" s="507"/>
      <c r="O263" s="167" t="s">
        <v>67</v>
      </c>
      <c r="P263" s="166" t="s">
        <v>65</v>
      </c>
      <c r="Q263" s="505"/>
      <c r="R263" s="167" t="s">
        <v>67</v>
      </c>
      <c r="S263" s="166" t="s">
        <v>65</v>
      </c>
      <c r="T263" s="507"/>
      <c r="U263" s="168" t="s">
        <v>67</v>
      </c>
      <c r="V263" s="169" t="s">
        <v>65</v>
      </c>
      <c r="W263" s="510">
        <f>SUM(K263,Q263)</f>
        <v>0</v>
      </c>
      <c r="X263" s="167" t="s">
        <v>67</v>
      </c>
      <c r="Y263" s="166" t="s">
        <v>65</v>
      </c>
      <c r="Z263" s="510">
        <f t="shared" si="4"/>
        <v>0</v>
      </c>
      <c r="AA263" s="167" t="s">
        <v>67</v>
      </c>
      <c r="AQ263" s="71"/>
      <c r="AR263" s="72"/>
    </row>
    <row r="264" spans="1:44" ht="26.55" customHeight="1" thickBot="1">
      <c r="A264" s="911" t="str">
        <f t="shared" si="6"/>
        <v/>
      </c>
      <c r="B264" s="65"/>
      <c r="C264" s="1597" t="s">
        <v>48</v>
      </c>
      <c r="D264" s="1598"/>
      <c r="E264" s="1598"/>
      <c r="F264" s="1598"/>
      <c r="G264" s="1598"/>
      <c r="H264" s="1598"/>
      <c r="I264" s="1599"/>
      <c r="J264" s="16"/>
      <c r="K264" s="506">
        <f>SUM(K265,K269)</f>
        <v>0</v>
      </c>
      <c r="L264" s="25" t="s">
        <v>71</v>
      </c>
      <c r="M264" s="149"/>
      <c r="N264" s="506">
        <f>SUM(N265,N269)</f>
        <v>0</v>
      </c>
      <c r="O264" s="25" t="s">
        <v>71</v>
      </c>
      <c r="P264" s="158"/>
      <c r="Q264" s="506">
        <f>SUM(Q265,Q269)</f>
        <v>0</v>
      </c>
      <c r="R264" s="25" t="s">
        <v>71</v>
      </c>
      <c r="S264" s="149"/>
      <c r="T264" s="506">
        <f>SUM(T265,T269)</f>
        <v>0</v>
      </c>
      <c r="U264" s="16" t="s">
        <v>71</v>
      </c>
      <c r="V264" s="152"/>
      <c r="W264" s="508">
        <f t="shared" ref="W264:W265" si="7">SUM(K264,Q264)</f>
        <v>0</v>
      </c>
      <c r="X264" s="153" t="s">
        <v>63</v>
      </c>
      <c r="Y264" s="149"/>
      <c r="Z264" s="508">
        <f t="shared" si="4"/>
        <v>0</v>
      </c>
      <c r="AA264" s="153" t="s">
        <v>63</v>
      </c>
      <c r="AQ264" s="71"/>
      <c r="AR264" s="72"/>
    </row>
    <row r="265" spans="1:44" ht="26.55" customHeight="1">
      <c r="A265" s="911" t="str">
        <f t="shared" si="6"/>
        <v/>
      </c>
      <c r="B265" s="65"/>
      <c r="C265" s="1597" t="s">
        <v>72</v>
      </c>
      <c r="D265" s="1598"/>
      <c r="E265" s="1598"/>
      <c r="F265" s="1598"/>
      <c r="G265" s="1598"/>
      <c r="H265" s="1598"/>
      <c r="I265" s="1599"/>
      <c r="J265" s="160"/>
      <c r="K265" s="504"/>
      <c r="L265" s="161" t="s">
        <v>63</v>
      </c>
      <c r="M265" s="160"/>
      <c r="N265" s="504"/>
      <c r="O265" s="161" t="s">
        <v>63</v>
      </c>
      <c r="P265" s="162" t="s">
        <v>80</v>
      </c>
      <c r="Q265" s="504"/>
      <c r="R265" s="161" t="s">
        <v>63</v>
      </c>
      <c r="S265" s="160"/>
      <c r="T265" s="504"/>
      <c r="U265" s="170" t="s">
        <v>63</v>
      </c>
      <c r="V265" s="164"/>
      <c r="W265" s="509">
        <f t="shared" si="7"/>
        <v>0</v>
      </c>
      <c r="X265" s="161" t="s">
        <v>63</v>
      </c>
      <c r="Y265" s="160"/>
      <c r="Z265" s="509">
        <f t="shared" si="4"/>
        <v>0</v>
      </c>
      <c r="AA265" s="161" t="s">
        <v>63</v>
      </c>
      <c r="AQ265" s="71"/>
      <c r="AR265" s="72"/>
    </row>
    <row r="266" spans="1:44" ht="26.55" customHeight="1" thickBot="1">
      <c r="A266" s="911" t="str">
        <f t="shared" si="6"/>
        <v/>
      </c>
      <c r="B266" s="65"/>
      <c r="C266" s="165" t="s">
        <v>73</v>
      </c>
      <c r="D266" s="239"/>
      <c r="E266" s="239"/>
      <c r="F266" s="239"/>
      <c r="G266" s="239"/>
      <c r="H266" s="239"/>
      <c r="I266" s="240"/>
      <c r="J266" s="166" t="s">
        <v>65</v>
      </c>
      <c r="K266" s="505"/>
      <c r="L266" s="167" t="s">
        <v>67</v>
      </c>
      <c r="M266" s="166" t="s">
        <v>65</v>
      </c>
      <c r="N266" s="507"/>
      <c r="O266" s="167" t="s">
        <v>67</v>
      </c>
      <c r="P266" s="166" t="s">
        <v>65</v>
      </c>
      <c r="Q266" s="505"/>
      <c r="R266" s="167" t="s">
        <v>67</v>
      </c>
      <c r="S266" s="166" t="s">
        <v>65</v>
      </c>
      <c r="T266" s="507"/>
      <c r="U266" s="168" t="s">
        <v>67</v>
      </c>
      <c r="V266" s="169" t="s">
        <v>65</v>
      </c>
      <c r="W266" s="510">
        <f>SUM(K266,Q266)</f>
        <v>0</v>
      </c>
      <c r="X266" s="167" t="s">
        <v>67</v>
      </c>
      <c r="Y266" s="166" t="s">
        <v>65</v>
      </c>
      <c r="Z266" s="510">
        <f t="shared" si="4"/>
        <v>0</v>
      </c>
      <c r="AA266" s="167" t="s">
        <v>67</v>
      </c>
      <c r="AQ266" s="71"/>
      <c r="AR266" s="72"/>
    </row>
    <row r="267" spans="1:44" ht="26.55" customHeight="1" thickBot="1">
      <c r="A267" s="911" t="str">
        <f t="shared" si="6"/>
        <v/>
      </c>
      <c r="B267" s="65"/>
      <c r="C267" s="1264" t="s">
        <v>79</v>
      </c>
      <c r="D267" s="1265"/>
      <c r="E267" s="1265"/>
      <c r="F267" s="1265"/>
      <c r="G267" s="1265"/>
      <c r="H267" s="1265"/>
      <c r="I267" s="1266"/>
      <c r="J267" s="1578" t="s">
        <v>78</v>
      </c>
      <c r="K267" s="1579"/>
      <c r="L267" s="1579"/>
      <c r="M267" s="1721" t="s">
        <v>2343</v>
      </c>
      <c r="N267" s="1721"/>
      <c r="O267" s="1722"/>
      <c r="P267" s="1578" t="s">
        <v>78</v>
      </c>
      <c r="Q267" s="1579"/>
      <c r="R267" s="1579"/>
      <c r="S267" s="1721" t="s">
        <v>2343</v>
      </c>
      <c r="T267" s="1721"/>
      <c r="U267" s="1722"/>
      <c r="V267" s="1573"/>
      <c r="W267" s="1076"/>
      <c r="X267" s="1076"/>
      <c r="Y267" s="1076"/>
      <c r="Z267" s="1076"/>
      <c r="AA267" s="1077"/>
      <c r="AQ267" s="71"/>
      <c r="AR267" s="72"/>
    </row>
    <row r="268" spans="1:44" ht="26.55" customHeight="1" thickBot="1">
      <c r="A268" s="911" t="str">
        <f t="shared" si="6"/>
        <v/>
      </c>
      <c r="B268" s="65"/>
      <c r="C268" s="1600" t="s">
        <v>74</v>
      </c>
      <c r="D268" s="1248"/>
      <c r="E268" s="1248"/>
      <c r="F268" s="1248"/>
      <c r="G268" s="1248"/>
      <c r="H268" s="1248"/>
      <c r="I268" s="1249"/>
      <c r="J268" s="171" t="s">
        <v>65</v>
      </c>
      <c r="K268" s="503"/>
      <c r="L268" s="150" t="s">
        <v>67</v>
      </c>
      <c r="M268" s="171" t="s">
        <v>65</v>
      </c>
      <c r="N268" s="504"/>
      <c r="O268" s="150" t="s">
        <v>67</v>
      </c>
      <c r="P268" s="171" t="s">
        <v>65</v>
      </c>
      <c r="Q268" s="503"/>
      <c r="R268" s="150" t="s">
        <v>67</v>
      </c>
      <c r="S268" s="171" t="s">
        <v>65</v>
      </c>
      <c r="T268" s="504"/>
      <c r="U268" s="151" t="s">
        <v>67</v>
      </c>
      <c r="V268" s="172" t="s">
        <v>65</v>
      </c>
      <c r="W268" s="508">
        <f>SUM(K268,Q268)</f>
        <v>0</v>
      </c>
      <c r="X268" s="150" t="s">
        <v>67</v>
      </c>
      <c r="Y268" s="173" t="s">
        <v>65</v>
      </c>
      <c r="Z268" s="508">
        <f t="shared" ref="Z268:Z275" si="8">ROUNDDOWN(N268,1)+ROUNDDOWN(T268,1)</f>
        <v>0</v>
      </c>
      <c r="AA268" s="150" t="s">
        <v>67</v>
      </c>
      <c r="AQ268" s="71"/>
      <c r="AR268" s="72"/>
    </row>
    <row r="269" spans="1:44" ht="26.55" customHeight="1">
      <c r="A269" s="911" t="str">
        <f t="shared" si="6"/>
        <v/>
      </c>
      <c r="B269" s="65"/>
      <c r="C269" s="1597" t="s">
        <v>86</v>
      </c>
      <c r="D269" s="1598"/>
      <c r="E269" s="1598"/>
      <c r="F269" s="1598"/>
      <c r="G269" s="1598"/>
      <c r="H269" s="1598"/>
      <c r="I269" s="1599"/>
      <c r="J269" s="160"/>
      <c r="K269" s="504"/>
      <c r="L269" s="161" t="s">
        <v>63</v>
      </c>
      <c r="M269" s="160"/>
      <c r="N269" s="504"/>
      <c r="O269" s="161" t="s">
        <v>63</v>
      </c>
      <c r="P269" s="174"/>
      <c r="Q269" s="504"/>
      <c r="R269" s="161" t="s">
        <v>63</v>
      </c>
      <c r="S269" s="160"/>
      <c r="T269" s="504"/>
      <c r="U269" s="170" t="s">
        <v>63</v>
      </c>
      <c r="V269" s="164"/>
      <c r="W269" s="509">
        <f t="shared" ref="W269" si="9">SUM(K269,Q269)</f>
        <v>0</v>
      </c>
      <c r="X269" s="161" t="s">
        <v>63</v>
      </c>
      <c r="Y269" s="160"/>
      <c r="Z269" s="509">
        <f t="shared" si="8"/>
        <v>0</v>
      </c>
      <c r="AA269" s="161" t="s">
        <v>63</v>
      </c>
      <c r="AQ269" s="71"/>
      <c r="AR269" s="72"/>
    </row>
    <row r="270" spans="1:44" ht="26.55" customHeight="1" thickBot="1">
      <c r="A270" s="911" t="str">
        <f t="shared" si="6"/>
        <v/>
      </c>
      <c r="B270" s="65"/>
      <c r="C270" s="1600" t="s">
        <v>75</v>
      </c>
      <c r="D270" s="1248"/>
      <c r="E270" s="1248"/>
      <c r="F270" s="1248"/>
      <c r="G270" s="1248"/>
      <c r="H270" s="1248"/>
      <c r="I270" s="1249"/>
      <c r="J270" s="146" t="s">
        <v>65</v>
      </c>
      <c r="K270" s="505"/>
      <c r="L270" s="167" t="s">
        <v>67</v>
      </c>
      <c r="M270" s="494" t="s">
        <v>65</v>
      </c>
      <c r="N270" s="507"/>
      <c r="O270" s="167" t="s">
        <v>67</v>
      </c>
      <c r="P270" s="494" t="s">
        <v>65</v>
      </c>
      <c r="Q270" s="505"/>
      <c r="R270" s="167" t="s">
        <v>67</v>
      </c>
      <c r="S270" s="494" t="s">
        <v>65</v>
      </c>
      <c r="T270" s="507"/>
      <c r="U270" s="168" t="s">
        <v>67</v>
      </c>
      <c r="V270" s="495" t="s">
        <v>65</v>
      </c>
      <c r="W270" s="510">
        <f>SUM(K270,Q270)</f>
        <v>0</v>
      </c>
      <c r="X270" s="167" t="s">
        <v>67</v>
      </c>
      <c r="Y270" s="496" t="s">
        <v>65</v>
      </c>
      <c r="Z270" s="510">
        <f t="shared" si="8"/>
        <v>0</v>
      </c>
      <c r="AA270" s="167" t="s">
        <v>67</v>
      </c>
      <c r="AQ270" s="71"/>
      <c r="AR270" s="72"/>
    </row>
    <row r="271" spans="1:44" ht="26.55" customHeight="1">
      <c r="A271" s="911" t="str">
        <f t="shared" si="6"/>
        <v/>
      </c>
      <c r="B271" s="65"/>
      <c r="C271" s="1597" t="s">
        <v>49</v>
      </c>
      <c r="D271" s="1598"/>
      <c r="E271" s="1598"/>
      <c r="F271" s="1598"/>
      <c r="G271" s="1598"/>
      <c r="H271" s="1598"/>
      <c r="I271" s="1599"/>
      <c r="J271" s="1723" t="s">
        <v>77</v>
      </c>
      <c r="K271" s="1724"/>
      <c r="L271" s="1725"/>
      <c r="M271" s="160"/>
      <c r="N271" s="490"/>
      <c r="O271" s="161" t="s">
        <v>63</v>
      </c>
      <c r="P271" s="1723" t="s">
        <v>77</v>
      </c>
      <c r="Q271" s="1724"/>
      <c r="R271" s="1725"/>
      <c r="S271" s="160"/>
      <c r="T271" s="490"/>
      <c r="U271" s="163" t="s">
        <v>63</v>
      </c>
      <c r="V271" s="1724" t="s">
        <v>77</v>
      </c>
      <c r="W271" s="1724"/>
      <c r="X271" s="1725"/>
      <c r="Y271" s="160"/>
      <c r="Z271" s="509">
        <f t="shared" si="8"/>
        <v>0</v>
      </c>
      <c r="AA271" s="161" t="s">
        <v>63</v>
      </c>
      <c r="AQ271" s="71"/>
      <c r="AR271" s="72"/>
    </row>
    <row r="272" spans="1:44" ht="26.55" customHeight="1" thickBot="1">
      <c r="A272" s="911" t="str">
        <f t="shared" si="6"/>
        <v/>
      </c>
      <c r="B272" s="65"/>
      <c r="C272" s="1601" t="s">
        <v>50</v>
      </c>
      <c r="D272" s="1602"/>
      <c r="E272" s="1602"/>
      <c r="F272" s="1602"/>
      <c r="G272" s="1602"/>
      <c r="H272" s="1602"/>
      <c r="I272" s="1603"/>
      <c r="J272" s="1726"/>
      <c r="K272" s="1727"/>
      <c r="L272" s="1728"/>
      <c r="M272" s="82"/>
      <c r="N272" s="493"/>
      <c r="O272" s="176" t="s">
        <v>63</v>
      </c>
      <c r="P272" s="1726"/>
      <c r="Q272" s="1727"/>
      <c r="R272" s="1728"/>
      <c r="S272" s="82"/>
      <c r="T272" s="493"/>
      <c r="U272" s="497" t="s">
        <v>63</v>
      </c>
      <c r="V272" s="1727"/>
      <c r="W272" s="1727"/>
      <c r="X272" s="1728"/>
      <c r="Y272" s="182"/>
      <c r="Z272" s="511">
        <f t="shared" si="8"/>
        <v>0</v>
      </c>
      <c r="AA272" s="185" t="s">
        <v>63</v>
      </c>
      <c r="AQ272" s="71"/>
      <c r="AR272" s="72"/>
    </row>
    <row r="273" spans="1:44" ht="26.55" customHeight="1" thickBot="1">
      <c r="A273" s="911" t="str">
        <f t="shared" si="6"/>
        <v/>
      </c>
      <c r="B273" s="65"/>
      <c r="C273" s="1264" t="s">
        <v>51</v>
      </c>
      <c r="D273" s="1265"/>
      <c r="E273" s="1265"/>
      <c r="F273" s="1265"/>
      <c r="G273" s="1265"/>
      <c r="H273" s="1265"/>
      <c r="I273" s="1266"/>
      <c r="J273" s="149"/>
      <c r="K273" s="508">
        <f>SUM(K274:K275)</f>
        <v>0</v>
      </c>
      <c r="L273" s="150" t="s">
        <v>71</v>
      </c>
      <c r="M273" s="149"/>
      <c r="N273" s="508">
        <f>SUM(N274:N275)</f>
        <v>0</v>
      </c>
      <c r="O273" s="150" t="s">
        <v>71</v>
      </c>
      <c r="P273" s="149"/>
      <c r="Q273" s="508">
        <f>SUM(Q274:Q275)</f>
        <v>0</v>
      </c>
      <c r="R273" s="150" t="s">
        <v>71</v>
      </c>
      <c r="S273" s="149"/>
      <c r="T273" s="508">
        <f>SUM(T274:T275)</f>
        <v>0</v>
      </c>
      <c r="U273" s="177" t="s">
        <v>71</v>
      </c>
      <c r="V273" s="16"/>
      <c r="W273" s="508">
        <f t="shared" ref="W273:W275" si="10">SUM(K273,Q273)</f>
        <v>0</v>
      </c>
      <c r="X273" s="25" t="s">
        <v>71</v>
      </c>
      <c r="Y273" s="149"/>
      <c r="Z273" s="508">
        <f t="shared" si="8"/>
        <v>0</v>
      </c>
      <c r="AA273" s="25" t="s">
        <v>68</v>
      </c>
      <c r="AQ273" s="71"/>
      <c r="AR273" s="72"/>
    </row>
    <row r="274" spans="1:44" ht="26.55" customHeight="1">
      <c r="A274" s="911" t="str">
        <f t="shared" si="6"/>
        <v/>
      </c>
      <c r="B274" s="65"/>
      <c r="C274" s="1559" t="s">
        <v>76</v>
      </c>
      <c r="D274" s="1560"/>
      <c r="E274" s="1561" t="s">
        <v>530</v>
      </c>
      <c r="F274" s="1561"/>
      <c r="G274" s="1561"/>
      <c r="H274" s="1561"/>
      <c r="I274" s="498" t="s">
        <v>66</v>
      </c>
      <c r="J274" s="160"/>
      <c r="K274" s="504"/>
      <c r="L274" s="161" t="s">
        <v>63</v>
      </c>
      <c r="M274" s="160"/>
      <c r="N274" s="504"/>
      <c r="O274" s="161" t="s">
        <v>63</v>
      </c>
      <c r="P274" s="174"/>
      <c r="Q274" s="504"/>
      <c r="R274" s="161" t="s">
        <v>63</v>
      </c>
      <c r="S274" s="160"/>
      <c r="T274" s="504"/>
      <c r="U274" s="163" t="s">
        <v>63</v>
      </c>
      <c r="V274" s="179"/>
      <c r="W274" s="509">
        <f t="shared" si="10"/>
        <v>0</v>
      </c>
      <c r="X274" s="180" t="s">
        <v>71</v>
      </c>
      <c r="Y274" s="160"/>
      <c r="Z274" s="509">
        <f t="shared" si="8"/>
        <v>0</v>
      </c>
      <c r="AA274" s="161" t="s">
        <v>63</v>
      </c>
      <c r="AQ274" s="71"/>
      <c r="AR274" s="72"/>
    </row>
    <row r="275" spans="1:44" ht="26.55" customHeight="1" thickBot="1">
      <c r="A275" s="911" t="str">
        <f t="shared" si="6"/>
        <v/>
      </c>
      <c r="B275" s="65"/>
      <c r="C275" s="1570" t="s">
        <v>76</v>
      </c>
      <c r="D275" s="1571"/>
      <c r="E275" s="1572" t="s">
        <v>530</v>
      </c>
      <c r="F275" s="1572"/>
      <c r="G275" s="1572"/>
      <c r="H275" s="1572"/>
      <c r="I275" s="181" t="s">
        <v>66</v>
      </c>
      <c r="J275" s="182"/>
      <c r="K275" s="512"/>
      <c r="L275" s="175" t="s">
        <v>71</v>
      </c>
      <c r="M275" s="182"/>
      <c r="N275" s="512"/>
      <c r="O275" s="175" t="s">
        <v>71</v>
      </c>
      <c r="P275" s="183"/>
      <c r="Q275" s="512"/>
      <c r="R275" s="175" t="s">
        <v>71</v>
      </c>
      <c r="S275" s="182"/>
      <c r="T275" s="512"/>
      <c r="U275" s="184" t="s">
        <v>71</v>
      </c>
      <c r="V275" s="60"/>
      <c r="W275" s="510">
        <f t="shared" si="10"/>
        <v>0</v>
      </c>
      <c r="X275" s="15" t="s">
        <v>71</v>
      </c>
      <c r="Y275" s="82"/>
      <c r="Z275" s="510">
        <f t="shared" si="8"/>
        <v>0</v>
      </c>
      <c r="AA275" s="176" t="s">
        <v>63</v>
      </c>
      <c r="AQ275" s="71"/>
      <c r="AR275" s="72"/>
    </row>
    <row r="276" spans="1:44" ht="26.55" customHeight="1" thickBot="1">
      <c r="A276" s="911" t="str">
        <f t="shared" si="6"/>
        <v/>
      </c>
      <c r="B276" s="65"/>
      <c r="C276" s="1600" t="s">
        <v>82</v>
      </c>
      <c r="D276" s="1248"/>
      <c r="E276" s="1248"/>
      <c r="F276" s="1248"/>
      <c r="G276" s="1248"/>
      <c r="H276" s="1248"/>
      <c r="I276" s="1249"/>
      <c r="J276" s="1746" t="s">
        <v>81</v>
      </c>
      <c r="K276" s="1747"/>
      <c r="L276" s="1747"/>
      <c r="M276" s="1747"/>
      <c r="N276" s="313" t="s">
        <v>530</v>
      </c>
      <c r="O276" s="187" t="s">
        <v>66</v>
      </c>
      <c r="P276" s="1729" t="s">
        <v>83</v>
      </c>
      <c r="Q276" s="1730"/>
      <c r="R276" s="1730"/>
      <c r="S276" s="1730"/>
      <c r="T276" s="313" t="s">
        <v>530</v>
      </c>
      <c r="U276" s="188" t="s">
        <v>66</v>
      </c>
      <c r="V276" s="1609"/>
      <c r="W276" s="1610"/>
      <c r="X276" s="1610"/>
      <c r="Y276" s="1610"/>
      <c r="Z276" s="1610"/>
      <c r="AA276" s="1611"/>
      <c r="AB276" s="79"/>
      <c r="AC276" s="79"/>
      <c r="AD276" s="79"/>
      <c r="AQ276" s="71"/>
      <c r="AR276" s="72"/>
    </row>
    <row r="277" spans="1:44" ht="26.55" customHeight="1">
      <c r="A277" s="911" t="str">
        <f t="shared" si="6"/>
        <v/>
      </c>
      <c r="B277" s="65"/>
      <c r="C277" s="1597" t="s">
        <v>52</v>
      </c>
      <c r="D277" s="1598"/>
      <c r="E277" s="1598"/>
      <c r="F277" s="1598"/>
      <c r="G277" s="1598"/>
      <c r="H277" s="1598"/>
      <c r="I277" s="1599"/>
      <c r="J277" s="179"/>
      <c r="K277" s="504"/>
      <c r="L277" s="180" t="s">
        <v>71</v>
      </c>
      <c r="M277" s="160"/>
      <c r="N277" s="504"/>
      <c r="O277" s="180" t="s">
        <v>71</v>
      </c>
      <c r="P277" s="1732"/>
      <c r="Q277" s="1733"/>
      <c r="R277" s="1733"/>
      <c r="S277" s="1733"/>
      <c r="T277" s="1733"/>
      <c r="U277" s="1733"/>
      <c r="V277" s="164"/>
      <c r="W277" s="491">
        <f>SUM(K277)</f>
        <v>0</v>
      </c>
      <c r="X277" s="180" t="s">
        <v>71</v>
      </c>
      <c r="Y277" s="160"/>
      <c r="Z277" s="491">
        <f>ROUNDDOWN(N277,1)+ROUNDDOWN(T277,1)</f>
        <v>0</v>
      </c>
      <c r="AA277" s="161" t="s">
        <v>63</v>
      </c>
      <c r="AQ277" s="71"/>
      <c r="AR277" s="72"/>
    </row>
    <row r="278" spans="1:44" ht="26.55" customHeight="1" thickBot="1">
      <c r="A278" s="911" t="str">
        <f t="shared" si="6"/>
        <v/>
      </c>
      <c r="B278" s="65"/>
      <c r="C278" s="1600" t="s">
        <v>47</v>
      </c>
      <c r="D278" s="1248"/>
      <c r="E278" s="1248"/>
      <c r="F278" s="1248"/>
      <c r="G278" s="1248"/>
      <c r="H278" s="1248"/>
      <c r="I278" s="1249"/>
      <c r="J278" s="1447" t="s">
        <v>92</v>
      </c>
      <c r="K278" s="1328"/>
      <c r="L278" s="1067"/>
      <c r="M278" s="82"/>
      <c r="N278" s="507"/>
      <c r="O278" s="15" t="s">
        <v>71</v>
      </c>
      <c r="P278" s="1734"/>
      <c r="Q278" s="1735"/>
      <c r="R278" s="1735"/>
      <c r="S278" s="1735"/>
      <c r="T278" s="1735"/>
      <c r="U278" s="1735"/>
      <c r="V278" s="1731" t="s">
        <v>92</v>
      </c>
      <c r="W278" s="1328"/>
      <c r="X278" s="1067"/>
      <c r="Y278" s="82"/>
      <c r="Z278" s="492">
        <f>ROUNDDOWN(N278,1)+ROUNDDOWN(T278,1)</f>
        <v>0</v>
      </c>
      <c r="AA278" s="176" t="s">
        <v>63</v>
      </c>
      <c r="AQ278" s="71"/>
      <c r="AR278" s="72"/>
    </row>
    <row r="279" spans="1:44" ht="26.55" customHeight="1" thickBot="1">
      <c r="A279" s="911" t="str">
        <f t="shared" si="6"/>
        <v/>
      </c>
      <c r="B279" s="65"/>
      <c r="C279" s="1155" t="s">
        <v>53</v>
      </c>
      <c r="D279" s="1156"/>
      <c r="E279" s="1156"/>
      <c r="F279" s="1156"/>
      <c r="G279" s="1156"/>
      <c r="H279" s="1156"/>
      <c r="I279" s="1157"/>
      <c r="J279" s="1619"/>
      <c r="K279" s="1620"/>
      <c r="L279" s="1620"/>
      <c r="M279" s="1620"/>
      <c r="N279" s="1620"/>
      <c r="O279" s="1621"/>
      <c r="P279" s="1619"/>
      <c r="Q279" s="1620"/>
      <c r="R279" s="1620"/>
      <c r="S279" s="1620"/>
      <c r="T279" s="1620"/>
      <c r="U279" s="1620"/>
      <c r="V279" s="152"/>
      <c r="W279" s="503"/>
      <c r="X279" s="150"/>
      <c r="Y279" s="149"/>
      <c r="Z279" s="503"/>
      <c r="AA279" s="153" t="s">
        <v>63</v>
      </c>
      <c r="AQ279" s="71"/>
      <c r="AR279" s="72"/>
    </row>
    <row r="280" spans="1:44" ht="26.55" customHeight="1">
      <c r="A280" s="911" t="str">
        <f t="shared" si="6"/>
        <v/>
      </c>
      <c r="B280" s="65"/>
      <c r="C280" s="1597" t="s">
        <v>54</v>
      </c>
      <c r="D280" s="1598"/>
      <c r="E280" s="1598"/>
      <c r="F280" s="1598"/>
      <c r="G280" s="1598"/>
      <c r="H280" s="1598"/>
      <c r="I280" s="1599"/>
      <c r="J280" s="1622"/>
      <c r="K280" s="1623"/>
      <c r="L280" s="1623"/>
      <c r="M280" s="1623"/>
      <c r="N280" s="1623"/>
      <c r="O280" s="1624"/>
      <c r="P280" s="1622"/>
      <c r="Q280" s="1623"/>
      <c r="R280" s="1623"/>
      <c r="S280" s="1623"/>
      <c r="T280" s="1623"/>
      <c r="U280" s="1623"/>
      <c r="V280" s="164"/>
      <c r="W280" s="504"/>
      <c r="X280" s="189"/>
      <c r="Y280" s="160"/>
      <c r="Z280" s="504"/>
      <c r="AA280" s="161" t="s">
        <v>63</v>
      </c>
      <c r="AQ280" s="71"/>
      <c r="AR280" s="72"/>
    </row>
    <row r="281" spans="1:44" ht="26.55" customHeight="1" thickBot="1">
      <c r="A281" s="911" t="str">
        <f t="shared" si="6"/>
        <v/>
      </c>
      <c r="B281" s="65"/>
      <c r="C281" s="1601" t="s">
        <v>55</v>
      </c>
      <c r="D281" s="1602"/>
      <c r="E281" s="1602"/>
      <c r="F281" s="1602"/>
      <c r="G281" s="1602"/>
      <c r="H281" s="1602"/>
      <c r="I281" s="1603"/>
      <c r="J281" s="1622"/>
      <c r="K281" s="1623"/>
      <c r="L281" s="1623"/>
      <c r="M281" s="1623"/>
      <c r="N281" s="1623"/>
      <c r="O281" s="1624"/>
      <c r="P281" s="1622"/>
      <c r="Q281" s="1623"/>
      <c r="R281" s="1623"/>
      <c r="S281" s="1623"/>
      <c r="T281" s="1623"/>
      <c r="U281" s="1623"/>
      <c r="V281" s="190"/>
      <c r="W281" s="512"/>
      <c r="X281" s="175"/>
      <c r="Y281" s="182"/>
      <c r="Z281" s="512"/>
      <c r="AA281" s="176" t="s">
        <v>63</v>
      </c>
      <c r="AQ281" s="71"/>
      <c r="AR281" s="72"/>
    </row>
    <row r="282" spans="1:44" ht="26.55" customHeight="1" thickBot="1">
      <c r="A282" s="911" t="str">
        <f t="shared" si="6"/>
        <v/>
      </c>
      <c r="B282" s="65"/>
      <c r="C282" s="1155" t="s">
        <v>56</v>
      </c>
      <c r="D282" s="1156"/>
      <c r="E282" s="1156"/>
      <c r="F282" s="1156"/>
      <c r="G282" s="1156"/>
      <c r="H282" s="1156"/>
      <c r="I282" s="1157"/>
      <c r="J282" s="1625"/>
      <c r="K282" s="1626"/>
      <c r="L282" s="1626"/>
      <c r="M282" s="1626"/>
      <c r="N282" s="1626"/>
      <c r="O282" s="1627"/>
      <c r="P282" s="1625"/>
      <c r="Q282" s="1626"/>
      <c r="R282" s="1626"/>
      <c r="S282" s="1626"/>
      <c r="T282" s="1626"/>
      <c r="U282" s="1626"/>
      <c r="V282" s="152"/>
      <c r="W282" s="503"/>
      <c r="X282" s="150"/>
      <c r="Y282" s="149"/>
      <c r="Z282" s="503"/>
      <c r="AA282" s="153" t="s">
        <v>63</v>
      </c>
      <c r="AQ282" s="71"/>
      <c r="AR282" s="72"/>
    </row>
    <row r="283" spans="1:44" ht="26.55" customHeight="1" thickBot="1">
      <c r="A283" s="911" t="str">
        <f t="shared" si="6"/>
        <v/>
      </c>
      <c r="B283" s="65"/>
      <c r="C283" s="1155" t="s">
        <v>57</v>
      </c>
      <c r="D283" s="1156"/>
      <c r="E283" s="1156"/>
      <c r="F283" s="1156"/>
      <c r="G283" s="1156"/>
      <c r="H283" s="1156"/>
      <c r="I283" s="1157"/>
      <c r="J283" s="1155" t="s">
        <v>89</v>
      </c>
      <c r="K283" s="1156"/>
      <c r="L283" s="1156"/>
      <c r="M283" s="1736" t="s">
        <v>530</v>
      </c>
      <c r="N283" s="1721"/>
      <c r="O283" s="1721"/>
      <c r="P283" s="1737"/>
      <c r="Q283" s="1736" t="s">
        <v>530</v>
      </c>
      <c r="R283" s="1721"/>
      <c r="S283" s="1721"/>
      <c r="T283" s="1738"/>
      <c r="U283" s="1578" t="s">
        <v>87</v>
      </c>
      <c r="V283" s="1579"/>
      <c r="W283" s="1579"/>
      <c r="X283" s="1076"/>
      <c r="Y283" s="1076"/>
      <c r="Z283" s="1743" t="s">
        <v>88</v>
      </c>
      <c r="AA283" s="1744"/>
      <c r="AB283" s="191"/>
      <c r="AC283" s="191"/>
      <c r="AD283" s="191"/>
      <c r="AQ283" s="71"/>
      <c r="AR283" s="72"/>
    </row>
    <row r="284" spans="1:44" ht="26.55" customHeight="1" thickBot="1">
      <c r="A284" s="911" t="str">
        <f t="shared" si="6"/>
        <v/>
      </c>
      <c r="B284" s="65"/>
      <c r="C284" s="1264" t="s">
        <v>58</v>
      </c>
      <c r="D284" s="1265"/>
      <c r="E284" s="1265"/>
      <c r="F284" s="1265"/>
      <c r="G284" s="1265"/>
      <c r="H284" s="1265"/>
      <c r="I284" s="1266"/>
      <c r="J284" s="1578" t="s">
        <v>84</v>
      </c>
      <c r="K284" s="1579"/>
      <c r="L284" s="1629"/>
      <c r="M284" s="1629"/>
      <c r="N284" s="1629"/>
      <c r="O284" s="1629"/>
      <c r="P284" s="1633" t="s">
        <v>85</v>
      </c>
      <c r="Q284" s="1579"/>
      <c r="R284" s="1631"/>
      <c r="S284" s="1631"/>
      <c r="T284" s="1631"/>
      <c r="U284" s="1631"/>
      <c r="V284" s="1631"/>
      <c r="W284" s="1631"/>
      <c r="X284" s="1631"/>
      <c r="Y284" s="1631"/>
      <c r="Z284" s="1631"/>
      <c r="AA284" s="1632"/>
      <c r="AQ284" s="71"/>
      <c r="AR284" s="72"/>
    </row>
    <row r="285" spans="1:44" ht="26.55" customHeight="1" thickBot="1">
      <c r="A285" s="911" t="str">
        <f t="shared" si="6"/>
        <v/>
      </c>
      <c r="B285" s="65"/>
      <c r="C285" s="1600" t="s">
        <v>59</v>
      </c>
      <c r="D285" s="1248"/>
      <c r="E285" s="1248"/>
      <c r="F285" s="1248"/>
      <c r="G285" s="1248"/>
      <c r="H285" s="1248"/>
      <c r="I285" s="1249"/>
      <c r="J285" s="1578" t="s">
        <v>84</v>
      </c>
      <c r="K285" s="1579"/>
      <c r="L285" s="1629"/>
      <c r="M285" s="1629"/>
      <c r="N285" s="1629"/>
      <c r="O285" s="1629"/>
      <c r="P285" s="1633" t="s">
        <v>85</v>
      </c>
      <c r="Q285" s="1579"/>
      <c r="R285" s="1631"/>
      <c r="S285" s="1631"/>
      <c r="T285" s="1631"/>
      <c r="U285" s="1631"/>
      <c r="V285" s="1631"/>
      <c r="W285" s="1631"/>
      <c r="X285" s="1631"/>
      <c r="Y285" s="1631"/>
      <c r="Z285" s="1631"/>
      <c r="AA285" s="1632"/>
      <c r="AQ285" s="71"/>
      <c r="AR285" s="72"/>
    </row>
    <row r="286" spans="1:44" ht="10.199999999999999" customHeight="1">
      <c r="A286" s="911" t="str">
        <f t="shared" si="6"/>
        <v/>
      </c>
      <c r="B286" s="65"/>
      <c r="AQ286" s="71"/>
      <c r="AR286" s="72"/>
    </row>
    <row r="287" spans="1:44" ht="24.75" customHeight="1">
      <c r="A287" s="911" t="str">
        <f t="shared" si="6"/>
        <v/>
      </c>
      <c r="B287" s="192"/>
      <c r="C287" s="1369" t="s">
        <v>90</v>
      </c>
      <c r="D287" s="1369"/>
      <c r="E287" s="1369"/>
      <c r="F287" s="1369"/>
      <c r="G287" s="1369"/>
      <c r="H287" s="1369"/>
      <c r="I287" s="1369"/>
      <c r="J287" s="1369"/>
      <c r="K287" s="1369"/>
      <c r="L287" s="1369"/>
      <c r="M287" s="1369"/>
      <c r="N287" s="1369"/>
      <c r="O287" s="1369"/>
      <c r="P287" s="1369"/>
      <c r="Q287" s="1369"/>
      <c r="R287" s="1369"/>
      <c r="S287" s="1369"/>
      <c r="T287" s="1369"/>
      <c r="U287" s="1369"/>
      <c r="V287" s="1369"/>
      <c r="W287" s="1369"/>
      <c r="X287" s="1369"/>
      <c r="Y287" s="1369"/>
      <c r="Z287" s="1369"/>
      <c r="AA287" s="1369"/>
      <c r="AB287" s="1369"/>
      <c r="AC287" s="1369"/>
      <c r="AD287" s="1369"/>
      <c r="AE287" s="1369"/>
      <c r="AF287" s="1369"/>
      <c r="AG287" s="1369"/>
      <c r="AH287" s="1369"/>
      <c r="AI287" s="1369"/>
      <c r="AJ287" s="1369"/>
      <c r="AK287" s="1369"/>
      <c r="AL287" s="1369"/>
      <c r="AM287" s="1369"/>
      <c r="AN287" s="1369"/>
      <c r="AO287" s="193"/>
      <c r="AP287" s="193"/>
      <c r="AQ287" s="194"/>
      <c r="AR287" s="72"/>
    </row>
    <row r="288" spans="1:44" ht="24.75" customHeight="1">
      <c r="A288" s="911" t="str">
        <f t="shared" si="6"/>
        <v/>
      </c>
      <c r="B288" s="192"/>
      <c r="C288" s="1751" t="s">
        <v>2731</v>
      </c>
      <c r="D288" s="1751"/>
      <c r="E288" s="1751"/>
      <c r="F288" s="1751"/>
      <c r="G288" s="1751"/>
      <c r="H288" s="1751"/>
      <c r="I288" s="1751"/>
      <c r="J288" s="1751"/>
      <c r="K288" s="1751"/>
      <c r="L288" s="1751"/>
      <c r="M288" s="1751"/>
      <c r="N288" s="1751"/>
      <c r="O288" s="1751"/>
      <c r="P288" s="1751"/>
      <c r="Q288" s="1751"/>
      <c r="R288" s="1751"/>
      <c r="S288" s="1751"/>
      <c r="T288" s="1751"/>
      <c r="U288" s="1751"/>
      <c r="V288" s="1751"/>
      <c r="W288" s="1751"/>
      <c r="X288" s="1751"/>
      <c r="Y288" s="1751"/>
      <c r="Z288" s="1751"/>
      <c r="AA288" s="1751"/>
      <c r="AB288" s="1751"/>
      <c r="AC288" s="1751"/>
      <c r="AD288" s="1751"/>
      <c r="AE288" s="1751"/>
      <c r="AF288" s="1751"/>
      <c r="AG288" s="1751"/>
      <c r="AH288" s="1751"/>
      <c r="AI288" s="1751"/>
      <c r="AJ288" s="1751"/>
      <c r="AK288" s="1751"/>
      <c r="AL288" s="1751"/>
      <c r="AM288" s="1751"/>
      <c r="AN288" s="1751"/>
      <c r="AO288" s="193"/>
      <c r="AP288" s="193"/>
      <c r="AQ288" s="194"/>
      <c r="AR288" s="72"/>
    </row>
    <row r="289" spans="1:44" ht="24.75" customHeight="1">
      <c r="A289" s="911" t="str">
        <f t="shared" si="6"/>
        <v/>
      </c>
      <c r="B289" s="192"/>
      <c r="C289" s="1739" t="s">
        <v>677</v>
      </c>
      <c r="D289" s="1739"/>
      <c r="E289" s="1739"/>
      <c r="F289" s="1739"/>
      <c r="G289" s="1739"/>
      <c r="H289" s="1739"/>
      <c r="I289" s="1739"/>
      <c r="J289" s="1739"/>
      <c r="K289" s="1739"/>
      <c r="L289" s="1739"/>
      <c r="M289" s="1739"/>
      <c r="N289" s="1739"/>
      <c r="O289" s="1739"/>
      <c r="P289" s="1739"/>
      <c r="Q289" s="1739"/>
      <c r="R289" s="1739"/>
      <c r="S289" s="1739"/>
      <c r="T289" s="1739"/>
      <c r="U289" s="1739"/>
      <c r="V289" s="1739"/>
      <c r="W289" s="1739"/>
      <c r="X289" s="1739"/>
      <c r="Y289" s="1739"/>
      <c r="Z289" s="1739"/>
      <c r="AA289" s="1739"/>
      <c r="AB289" s="1739"/>
      <c r="AC289" s="1739"/>
      <c r="AD289" s="1739"/>
      <c r="AE289" s="1739"/>
      <c r="AF289" s="1739"/>
      <c r="AG289" s="1739"/>
      <c r="AH289" s="1739"/>
      <c r="AI289" s="1739"/>
      <c r="AJ289" s="1739"/>
      <c r="AK289" s="1739"/>
      <c r="AL289" s="1739"/>
      <c r="AM289" s="1739"/>
      <c r="AN289" s="1739"/>
      <c r="AO289" s="193"/>
      <c r="AP289" s="193"/>
      <c r="AQ289" s="194"/>
      <c r="AR289" s="72"/>
    </row>
    <row r="290" spans="1:44" ht="24.75" customHeight="1">
      <c r="A290" s="911" t="str">
        <f t="shared" si="6"/>
        <v/>
      </c>
      <c r="B290" s="192"/>
      <c r="C290" s="1739"/>
      <c r="D290" s="1739"/>
      <c r="E290" s="1739"/>
      <c r="F290" s="1739"/>
      <c r="G290" s="1739"/>
      <c r="H290" s="1739"/>
      <c r="I290" s="1739"/>
      <c r="J290" s="1739"/>
      <c r="K290" s="1739"/>
      <c r="L290" s="1739"/>
      <c r="M290" s="1739"/>
      <c r="N290" s="1739"/>
      <c r="O290" s="1739"/>
      <c r="P290" s="1739"/>
      <c r="Q290" s="1739"/>
      <c r="R290" s="1739"/>
      <c r="S290" s="1739"/>
      <c r="T290" s="1739"/>
      <c r="U290" s="1739"/>
      <c r="V290" s="1739"/>
      <c r="W290" s="1739"/>
      <c r="X290" s="1739"/>
      <c r="Y290" s="1739"/>
      <c r="Z290" s="1739"/>
      <c r="AA290" s="1739"/>
      <c r="AB290" s="1739"/>
      <c r="AC290" s="1739"/>
      <c r="AD290" s="1739"/>
      <c r="AE290" s="1739"/>
      <c r="AF290" s="1739"/>
      <c r="AG290" s="1739"/>
      <c r="AH290" s="1739"/>
      <c r="AI290" s="1739"/>
      <c r="AJ290" s="1739"/>
      <c r="AK290" s="1739"/>
      <c r="AL290" s="1739"/>
      <c r="AM290" s="1739"/>
      <c r="AN290" s="1739"/>
      <c r="AO290" s="193"/>
      <c r="AP290" s="193"/>
      <c r="AQ290" s="194"/>
      <c r="AR290" s="72"/>
    </row>
    <row r="291" spans="1:44" ht="24.75" customHeight="1">
      <c r="A291" s="911" t="str">
        <f t="shared" si="6"/>
        <v/>
      </c>
      <c r="B291" s="192"/>
      <c r="C291" s="1739" t="s">
        <v>678</v>
      </c>
      <c r="D291" s="1739"/>
      <c r="E291" s="1739"/>
      <c r="F291" s="1739"/>
      <c r="G291" s="1739"/>
      <c r="H291" s="1739"/>
      <c r="I291" s="1739"/>
      <c r="J291" s="1739"/>
      <c r="K291" s="1739"/>
      <c r="L291" s="1739"/>
      <c r="M291" s="1739"/>
      <c r="N291" s="1739"/>
      <c r="O291" s="1739"/>
      <c r="P291" s="1739"/>
      <c r="Q291" s="1739"/>
      <c r="R291" s="1739"/>
      <c r="S291" s="1739"/>
      <c r="T291" s="1739"/>
      <c r="U291" s="1739"/>
      <c r="V291" s="1739"/>
      <c r="W291" s="1739"/>
      <c r="X291" s="1739"/>
      <c r="Y291" s="1739"/>
      <c r="Z291" s="1739"/>
      <c r="AA291" s="1739"/>
      <c r="AB291" s="1739"/>
      <c r="AC291" s="1739"/>
      <c r="AD291" s="1739"/>
      <c r="AE291" s="1739"/>
      <c r="AF291" s="1739"/>
      <c r="AG291" s="1739"/>
      <c r="AH291" s="1739"/>
      <c r="AI291" s="1739"/>
      <c r="AJ291" s="1739"/>
      <c r="AK291" s="1739"/>
      <c r="AL291" s="1739"/>
      <c r="AM291" s="1739"/>
      <c r="AN291" s="1739"/>
      <c r="AO291" s="193"/>
      <c r="AP291" s="193"/>
      <c r="AQ291" s="194"/>
      <c r="AR291" s="72"/>
    </row>
    <row r="292" spans="1:44" ht="24.75" customHeight="1">
      <c r="A292" s="911" t="str">
        <f t="shared" si="6"/>
        <v/>
      </c>
      <c r="B292" s="192"/>
      <c r="C292" s="1739"/>
      <c r="D292" s="1739"/>
      <c r="E292" s="1739"/>
      <c r="F292" s="1739"/>
      <c r="G292" s="1739"/>
      <c r="H292" s="1739"/>
      <c r="I292" s="1739"/>
      <c r="J292" s="1739"/>
      <c r="K292" s="1739"/>
      <c r="L292" s="1739"/>
      <c r="M292" s="1739"/>
      <c r="N292" s="1739"/>
      <c r="O292" s="1739"/>
      <c r="P292" s="1739"/>
      <c r="Q292" s="1739"/>
      <c r="R292" s="1739"/>
      <c r="S292" s="1739"/>
      <c r="T292" s="1739"/>
      <c r="U292" s="1739"/>
      <c r="V292" s="1739"/>
      <c r="W292" s="1739"/>
      <c r="X292" s="1739"/>
      <c r="Y292" s="1739"/>
      <c r="Z292" s="1739"/>
      <c r="AA292" s="1739"/>
      <c r="AB292" s="1739"/>
      <c r="AC292" s="1739"/>
      <c r="AD292" s="1739"/>
      <c r="AE292" s="1739"/>
      <c r="AF292" s="1739"/>
      <c r="AG292" s="1739"/>
      <c r="AH292" s="1739"/>
      <c r="AI292" s="1739"/>
      <c r="AJ292" s="1739"/>
      <c r="AK292" s="1739"/>
      <c r="AL292" s="1739"/>
      <c r="AM292" s="1739"/>
      <c r="AN292" s="1739"/>
      <c r="AO292" s="193"/>
      <c r="AP292" s="193"/>
      <c r="AQ292" s="194"/>
      <c r="AR292" s="72"/>
    </row>
    <row r="293" spans="1:44" ht="24.75" customHeight="1">
      <c r="A293" s="911" t="str">
        <f t="shared" si="6"/>
        <v/>
      </c>
      <c r="B293" s="192"/>
      <c r="C293" s="1739" t="s">
        <v>679</v>
      </c>
      <c r="D293" s="1739"/>
      <c r="E293" s="1739"/>
      <c r="F293" s="1739"/>
      <c r="G293" s="1739"/>
      <c r="H293" s="1739"/>
      <c r="I293" s="1739"/>
      <c r="J293" s="1739"/>
      <c r="K293" s="1739"/>
      <c r="L293" s="1739"/>
      <c r="M293" s="1739"/>
      <c r="N293" s="1739"/>
      <c r="O293" s="1739"/>
      <c r="P293" s="1739"/>
      <c r="Q293" s="1739"/>
      <c r="R293" s="1739"/>
      <c r="S293" s="1739"/>
      <c r="T293" s="1739"/>
      <c r="U293" s="1739"/>
      <c r="V293" s="1739"/>
      <c r="W293" s="1739"/>
      <c r="X293" s="1739"/>
      <c r="Y293" s="1739"/>
      <c r="Z293" s="1739"/>
      <c r="AA293" s="1739"/>
      <c r="AB293" s="1739"/>
      <c r="AC293" s="1739"/>
      <c r="AD293" s="1739"/>
      <c r="AE293" s="1739"/>
      <c r="AF293" s="1739"/>
      <c r="AG293" s="1739"/>
      <c r="AH293" s="1739"/>
      <c r="AI293" s="1739"/>
      <c r="AJ293" s="1739"/>
      <c r="AK293" s="1739"/>
      <c r="AL293" s="1739"/>
      <c r="AM293" s="1739"/>
      <c r="AN293" s="1739"/>
      <c r="AO293" s="193"/>
      <c r="AP293" s="193"/>
      <c r="AQ293" s="194"/>
      <c r="AR293" s="72"/>
    </row>
    <row r="294" spans="1:44" ht="24.75" customHeight="1">
      <c r="A294" s="911" t="str">
        <f t="shared" si="6"/>
        <v/>
      </c>
      <c r="B294" s="192"/>
      <c r="C294" s="1739"/>
      <c r="D294" s="1739"/>
      <c r="E294" s="1739"/>
      <c r="F294" s="1739"/>
      <c r="G294" s="1739"/>
      <c r="H294" s="1739"/>
      <c r="I294" s="1739"/>
      <c r="J294" s="1739"/>
      <c r="K294" s="1739"/>
      <c r="L294" s="1739"/>
      <c r="M294" s="1739"/>
      <c r="N294" s="1739"/>
      <c r="O294" s="1739"/>
      <c r="P294" s="1739"/>
      <c r="Q294" s="1739"/>
      <c r="R294" s="1739"/>
      <c r="S294" s="1739"/>
      <c r="T294" s="1739"/>
      <c r="U294" s="1739"/>
      <c r="V294" s="1739"/>
      <c r="W294" s="1739"/>
      <c r="X294" s="1739"/>
      <c r="Y294" s="1739"/>
      <c r="Z294" s="1739"/>
      <c r="AA294" s="1739"/>
      <c r="AB294" s="1739"/>
      <c r="AC294" s="1739"/>
      <c r="AD294" s="1739"/>
      <c r="AE294" s="1739"/>
      <c r="AF294" s="1739"/>
      <c r="AG294" s="1739"/>
      <c r="AH294" s="1739"/>
      <c r="AI294" s="1739"/>
      <c r="AJ294" s="1739"/>
      <c r="AK294" s="1739"/>
      <c r="AL294" s="1739"/>
      <c r="AM294" s="1739"/>
      <c r="AN294" s="1739"/>
      <c r="AO294" s="193"/>
      <c r="AP294" s="193"/>
      <c r="AQ294" s="194"/>
      <c r="AR294" s="72"/>
    </row>
    <row r="295" spans="1:44" ht="24.75" customHeight="1">
      <c r="A295" s="911" t="str">
        <f t="shared" si="6"/>
        <v/>
      </c>
      <c r="B295" s="192"/>
      <c r="C295" s="1739"/>
      <c r="D295" s="1739"/>
      <c r="E295" s="1739"/>
      <c r="F295" s="1739"/>
      <c r="G295" s="1739"/>
      <c r="H295" s="1739"/>
      <c r="I295" s="1739"/>
      <c r="J295" s="1739"/>
      <c r="K295" s="1739"/>
      <c r="L295" s="1739"/>
      <c r="M295" s="1739"/>
      <c r="N295" s="1739"/>
      <c r="O295" s="1739"/>
      <c r="P295" s="1739"/>
      <c r="Q295" s="1739"/>
      <c r="R295" s="1739"/>
      <c r="S295" s="1739"/>
      <c r="T295" s="1739"/>
      <c r="U295" s="1739"/>
      <c r="V295" s="1739"/>
      <c r="W295" s="1739"/>
      <c r="X295" s="1739"/>
      <c r="Y295" s="1739"/>
      <c r="Z295" s="1739"/>
      <c r="AA295" s="1739"/>
      <c r="AB295" s="1739"/>
      <c r="AC295" s="1739"/>
      <c r="AD295" s="1739"/>
      <c r="AE295" s="1739"/>
      <c r="AF295" s="1739"/>
      <c r="AG295" s="1739"/>
      <c r="AH295" s="1739"/>
      <c r="AI295" s="1739"/>
      <c r="AJ295" s="1739"/>
      <c r="AK295" s="1739"/>
      <c r="AL295" s="1739"/>
      <c r="AM295" s="1739"/>
      <c r="AN295" s="1739"/>
      <c r="AO295" s="193"/>
      <c r="AP295" s="193"/>
      <c r="AQ295" s="194"/>
      <c r="AR295" s="72"/>
    </row>
    <row r="296" spans="1:44" ht="24.75" customHeight="1">
      <c r="A296" s="911" t="str">
        <f t="shared" si="6"/>
        <v/>
      </c>
      <c r="B296" s="192"/>
      <c r="C296" s="1739" t="s">
        <v>680</v>
      </c>
      <c r="D296" s="1739"/>
      <c r="E296" s="1739"/>
      <c r="F296" s="1739"/>
      <c r="G296" s="1739"/>
      <c r="H296" s="1739"/>
      <c r="I296" s="1739"/>
      <c r="J296" s="1739"/>
      <c r="K296" s="1739"/>
      <c r="L296" s="1739"/>
      <c r="M296" s="1739"/>
      <c r="N296" s="1739"/>
      <c r="O296" s="1739"/>
      <c r="P296" s="1739"/>
      <c r="Q296" s="1739"/>
      <c r="R296" s="1739"/>
      <c r="S296" s="1739"/>
      <c r="T296" s="1739"/>
      <c r="U296" s="1739"/>
      <c r="V296" s="1739"/>
      <c r="W296" s="1739"/>
      <c r="X296" s="1739"/>
      <c r="Y296" s="1739"/>
      <c r="Z296" s="1739"/>
      <c r="AA296" s="1739"/>
      <c r="AB296" s="1739"/>
      <c r="AC296" s="1739"/>
      <c r="AD296" s="1739"/>
      <c r="AE296" s="1739"/>
      <c r="AF296" s="1739"/>
      <c r="AG296" s="1739"/>
      <c r="AH296" s="1739"/>
      <c r="AI296" s="1739"/>
      <c r="AJ296" s="1739"/>
      <c r="AK296" s="1739"/>
      <c r="AL296" s="1739"/>
      <c r="AM296" s="1739"/>
      <c r="AN296" s="1739"/>
      <c r="AO296" s="193"/>
      <c r="AP296" s="193"/>
      <c r="AQ296" s="194"/>
      <c r="AR296" s="72"/>
    </row>
    <row r="297" spans="1:44" ht="24.75" customHeight="1">
      <c r="A297" s="911" t="str">
        <f t="shared" si="6"/>
        <v/>
      </c>
      <c r="B297" s="192"/>
      <c r="C297" s="1739"/>
      <c r="D297" s="1739"/>
      <c r="E297" s="1739"/>
      <c r="F297" s="1739"/>
      <c r="G297" s="1739"/>
      <c r="H297" s="1739"/>
      <c r="I297" s="1739"/>
      <c r="J297" s="1739"/>
      <c r="K297" s="1739"/>
      <c r="L297" s="1739"/>
      <c r="M297" s="1739"/>
      <c r="N297" s="1739"/>
      <c r="O297" s="1739"/>
      <c r="P297" s="1739"/>
      <c r="Q297" s="1739"/>
      <c r="R297" s="1739"/>
      <c r="S297" s="1739"/>
      <c r="T297" s="1739"/>
      <c r="U297" s="1739"/>
      <c r="V297" s="1739"/>
      <c r="W297" s="1739"/>
      <c r="X297" s="1739"/>
      <c r="Y297" s="1739"/>
      <c r="Z297" s="1739"/>
      <c r="AA297" s="1739"/>
      <c r="AB297" s="1739"/>
      <c r="AC297" s="1739"/>
      <c r="AD297" s="1739"/>
      <c r="AE297" s="1739"/>
      <c r="AF297" s="1739"/>
      <c r="AG297" s="1739"/>
      <c r="AH297" s="1739"/>
      <c r="AI297" s="1739"/>
      <c r="AJ297" s="1739"/>
      <c r="AK297" s="1739"/>
      <c r="AL297" s="1739"/>
      <c r="AM297" s="1739"/>
      <c r="AN297" s="1739"/>
      <c r="AO297" s="193"/>
      <c r="AP297" s="193"/>
      <c r="AQ297" s="194"/>
      <c r="AR297" s="72"/>
    </row>
    <row r="298" spans="1:44" ht="24.75" customHeight="1">
      <c r="A298" s="911" t="str">
        <f t="shared" si="6"/>
        <v/>
      </c>
      <c r="B298" s="192"/>
      <c r="C298" s="1739"/>
      <c r="D298" s="1739"/>
      <c r="E298" s="1739"/>
      <c r="F298" s="1739"/>
      <c r="G298" s="1739"/>
      <c r="H298" s="1739"/>
      <c r="I298" s="1739"/>
      <c r="J298" s="1739"/>
      <c r="K298" s="1739"/>
      <c r="L298" s="1739"/>
      <c r="M298" s="1739"/>
      <c r="N298" s="1739"/>
      <c r="O298" s="1739"/>
      <c r="P298" s="1739"/>
      <c r="Q298" s="1739"/>
      <c r="R298" s="1739"/>
      <c r="S298" s="1739"/>
      <c r="T298" s="1739"/>
      <c r="U298" s="1739"/>
      <c r="V298" s="1739"/>
      <c r="W298" s="1739"/>
      <c r="X298" s="1739"/>
      <c r="Y298" s="1739"/>
      <c r="Z298" s="1739"/>
      <c r="AA298" s="1739"/>
      <c r="AB298" s="1739"/>
      <c r="AC298" s="1739"/>
      <c r="AD298" s="1739"/>
      <c r="AE298" s="1739"/>
      <c r="AF298" s="1739"/>
      <c r="AG298" s="1739"/>
      <c r="AH298" s="1739"/>
      <c r="AI298" s="1739"/>
      <c r="AJ298" s="1739"/>
      <c r="AK298" s="1739"/>
      <c r="AL298" s="1739"/>
      <c r="AM298" s="1739"/>
      <c r="AN298" s="1739"/>
      <c r="AO298" s="193"/>
      <c r="AP298" s="193"/>
      <c r="AQ298" s="194"/>
      <c r="AR298" s="72"/>
    </row>
    <row r="299" spans="1:44" ht="24.75" customHeight="1">
      <c r="A299" s="911" t="str">
        <f t="shared" si="6"/>
        <v/>
      </c>
      <c r="B299" s="192"/>
      <c r="C299" s="1739" t="s">
        <v>2750</v>
      </c>
      <c r="D299" s="1739"/>
      <c r="E299" s="1739"/>
      <c r="F299" s="1739"/>
      <c r="G299" s="1739"/>
      <c r="H299" s="1739"/>
      <c r="I299" s="1739"/>
      <c r="J299" s="1739"/>
      <c r="K299" s="1739"/>
      <c r="L299" s="1739"/>
      <c r="M299" s="1739"/>
      <c r="N299" s="1739"/>
      <c r="O299" s="1739"/>
      <c r="P299" s="1739"/>
      <c r="Q299" s="1739"/>
      <c r="R299" s="1739"/>
      <c r="S299" s="1739"/>
      <c r="T299" s="1739"/>
      <c r="U299" s="1739"/>
      <c r="V299" s="1739"/>
      <c r="W299" s="1739"/>
      <c r="X299" s="1739"/>
      <c r="Y299" s="1739"/>
      <c r="Z299" s="1739"/>
      <c r="AA299" s="1739"/>
      <c r="AB299" s="1739"/>
      <c r="AC299" s="1739"/>
      <c r="AD299" s="1739"/>
      <c r="AE299" s="1739"/>
      <c r="AF299" s="1739"/>
      <c r="AG299" s="1739"/>
      <c r="AH299" s="1739"/>
      <c r="AI299" s="1739"/>
      <c r="AJ299" s="1739"/>
      <c r="AK299" s="1739"/>
      <c r="AL299" s="1739"/>
      <c r="AM299" s="1739"/>
      <c r="AN299" s="1739"/>
      <c r="AO299" s="193"/>
      <c r="AP299" s="193"/>
      <c r="AQ299" s="194"/>
      <c r="AR299" s="72"/>
    </row>
    <row r="300" spans="1:44" ht="24.75" customHeight="1">
      <c r="A300" s="911" t="str">
        <f t="shared" si="6"/>
        <v/>
      </c>
      <c r="B300" s="192"/>
      <c r="C300" s="1739"/>
      <c r="D300" s="1739"/>
      <c r="E300" s="1739"/>
      <c r="F300" s="1739"/>
      <c r="G300" s="1739"/>
      <c r="H300" s="1739"/>
      <c r="I300" s="1739"/>
      <c r="J300" s="1739"/>
      <c r="K300" s="1739"/>
      <c r="L300" s="1739"/>
      <c r="M300" s="1739"/>
      <c r="N300" s="1739"/>
      <c r="O300" s="1739"/>
      <c r="P300" s="1739"/>
      <c r="Q300" s="1739"/>
      <c r="R300" s="1739"/>
      <c r="S300" s="1739"/>
      <c r="T300" s="1739"/>
      <c r="U300" s="1739"/>
      <c r="V300" s="1739"/>
      <c r="W300" s="1739"/>
      <c r="X300" s="1739"/>
      <c r="Y300" s="1739"/>
      <c r="Z300" s="1739"/>
      <c r="AA300" s="1739"/>
      <c r="AB300" s="1739"/>
      <c r="AC300" s="1739"/>
      <c r="AD300" s="1739"/>
      <c r="AE300" s="1739"/>
      <c r="AF300" s="1739"/>
      <c r="AG300" s="1739"/>
      <c r="AH300" s="1739"/>
      <c r="AI300" s="1739"/>
      <c r="AJ300" s="1739"/>
      <c r="AK300" s="1739"/>
      <c r="AL300" s="1739"/>
      <c r="AM300" s="1739"/>
      <c r="AN300" s="1739"/>
      <c r="AO300" s="193"/>
      <c r="AP300" s="193"/>
      <c r="AQ300" s="194"/>
      <c r="AR300" s="72"/>
    </row>
    <row r="301" spans="1:44" ht="24.75" customHeight="1" thickBot="1">
      <c r="A301" s="911" t="str">
        <f t="shared" si="6"/>
        <v/>
      </c>
      <c r="B301" s="195"/>
      <c r="C301" s="196"/>
      <c r="D301" s="196"/>
      <c r="E301" s="1748" t="s">
        <v>446</v>
      </c>
      <c r="F301" s="1748"/>
      <c r="G301" s="1748"/>
      <c r="H301" s="1748"/>
      <c r="I301" s="1748"/>
      <c r="J301" s="1748"/>
      <c r="K301" s="1748"/>
      <c r="L301" s="1748"/>
      <c r="M301" s="1748"/>
      <c r="N301" s="1748"/>
      <c r="O301" s="1748"/>
      <c r="P301" s="1748"/>
      <c r="Q301" s="1748"/>
      <c r="R301" s="1748"/>
      <c r="S301" s="1748"/>
      <c r="T301" s="1748"/>
      <c r="U301" s="1748"/>
      <c r="V301" s="1748"/>
      <c r="W301" s="1748"/>
      <c r="X301" s="1748"/>
      <c r="Y301" s="1748"/>
      <c r="Z301" s="1748"/>
      <c r="AA301" s="1748"/>
      <c r="AB301" s="1748"/>
      <c r="AC301" s="1748"/>
      <c r="AD301" s="1748"/>
      <c r="AE301" s="1748"/>
      <c r="AF301" s="1748"/>
      <c r="AG301" s="1748"/>
      <c r="AH301" s="1748"/>
      <c r="AI301" s="1748"/>
      <c r="AJ301" s="1748"/>
      <c r="AK301" s="1748"/>
      <c r="AL301" s="1748"/>
      <c r="AM301" s="1748"/>
      <c r="AN301" s="1748"/>
      <c r="AO301" s="197"/>
      <c r="AP301" s="197"/>
      <c r="AQ301" s="198"/>
      <c r="AR301" s="130"/>
    </row>
    <row r="302" spans="1:44" ht="27" customHeight="1">
      <c r="A302" s="911" t="str">
        <f t="shared" si="6"/>
        <v/>
      </c>
      <c r="B302" s="47"/>
      <c r="C302" s="12"/>
      <c r="D302" s="12"/>
      <c r="E302" s="48"/>
      <c r="F302" s="74"/>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03"/>
      <c r="AG302" s="308"/>
      <c r="AH302" s="104"/>
      <c r="AI302" s="104"/>
      <c r="AJ302" s="104"/>
      <c r="AK302" s="26"/>
      <c r="AL302" s="199"/>
      <c r="AM302" s="200"/>
      <c r="AN302" s="200"/>
      <c r="AO302" s="200"/>
      <c r="AP302" s="200"/>
      <c r="AQ302" s="201"/>
      <c r="AR302" s="202"/>
    </row>
    <row r="303" spans="1:44" ht="27" customHeight="1">
      <c r="A303" s="911" t="str">
        <f t="shared" si="6"/>
        <v/>
      </c>
      <c r="B303" s="1078" t="s">
        <v>681</v>
      </c>
      <c r="C303" s="1079"/>
      <c r="D303" s="1079"/>
      <c r="E303" s="1080"/>
      <c r="F303" s="67"/>
      <c r="G303" s="1093" t="s">
        <v>2751</v>
      </c>
      <c r="H303" s="1093"/>
      <c r="I303" s="1093"/>
      <c r="J303" s="1093"/>
      <c r="K303" s="1093"/>
      <c r="L303" s="1093"/>
      <c r="M303" s="1093"/>
      <c r="N303" s="1093"/>
      <c r="O303" s="1093"/>
      <c r="P303" s="1093"/>
      <c r="Q303" s="1093"/>
      <c r="R303" s="1093"/>
      <c r="S303" s="1093"/>
      <c r="T303" s="1093"/>
      <c r="U303" s="1093"/>
      <c r="V303" s="1093"/>
      <c r="W303" s="1093"/>
      <c r="X303" s="1093"/>
      <c r="Y303" s="1093"/>
      <c r="Z303" s="1093"/>
      <c r="AA303" s="1093"/>
      <c r="AB303" s="1093"/>
      <c r="AC303" s="1093"/>
      <c r="AD303" s="1093"/>
      <c r="AF303" s="69"/>
      <c r="AK303" s="11"/>
      <c r="AL303" s="1131" t="s">
        <v>2344</v>
      </c>
      <c r="AM303" s="1132"/>
      <c r="AN303" s="1132"/>
      <c r="AO303" s="1132"/>
      <c r="AP303" s="1132"/>
      <c r="AQ303" s="1133"/>
      <c r="AR303" s="72"/>
    </row>
    <row r="304" spans="1:44" ht="27" customHeight="1">
      <c r="A304" s="911" t="str">
        <f t="shared" si="6"/>
        <v/>
      </c>
      <c r="B304" s="1078"/>
      <c r="C304" s="1079"/>
      <c r="D304" s="1079"/>
      <c r="E304" s="1080"/>
      <c r="F304" s="67"/>
      <c r="G304" s="1093"/>
      <c r="H304" s="1093"/>
      <c r="I304" s="1093"/>
      <c r="J304" s="1093"/>
      <c r="K304" s="1093"/>
      <c r="L304" s="1093"/>
      <c r="M304" s="1093"/>
      <c r="N304" s="1093"/>
      <c r="O304" s="1093"/>
      <c r="P304" s="1093"/>
      <c r="Q304" s="1093"/>
      <c r="R304" s="1093"/>
      <c r="S304" s="1093"/>
      <c r="T304" s="1093"/>
      <c r="U304" s="1093"/>
      <c r="V304" s="1093"/>
      <c r="W304" s="1093"/>
      <c r="X304" s="1093"/>
      <c r="Y304" s="1093"/>
      <c r="Z304" s="1093"/>
      <c r="AA304" s="1093"/>
      <c r="AB304" s="1093"/>
      <c r="AC304" s="1093"/>
      <c r="AD304" s="1093"/>
      <c r="AF304" s="69"/>
      <c r="AK304" s="11"/>
      <c r="AL304" s="1131"/>
      <c r="AM304" s="1132"/>
      <c r="AN304" s="1132"/>
      <c r="AO304" s="1132"/>
      <c r="AP304" s="1132"/>
      <c r="AQ304" s="1133"/>
      <c r="AR304" s="72"/>
    </row>
    <row r="305" spans="1:44" ht="27" customHeight="1">
      <c r="A305" s="911" t="str">
        <f t="shared" si="6"/>
        <v/>
      </c>
      <c r="B305" s="1078"/>
      <c r="C305" s="1079"/>
      <c r="D305" s="1079"/>
      <c r="E305" s="1080"/>
      <c r="F305" s="67"/>
      <c r="G305" s="1093" t="s">
        <v>1651</v>
      </c>
      <c r="H305" s="1093"/>
      <c r="I305" s="1093"/>
      <c r="J305" s="1093"/>
      <c r="K305" s="1093"/>
      <c r="L305" s="1093"/>
      <c r="M305" s="1093"/>
      <c r="N305" s="1093"/>
      <c r="O305" s="1093"/>
      <c r="P305" s="1093"/>
      <c r="Q305" s="1093"/>
      <c r="R305" s="1093"/>
      <c r="S305" s="1093"/>
      <c r="T305" s="1093"/>
      <c r="U305" s="1093"/>
      <c r="V305" s="1093"/>
      <c r="W305" s="1093"/>
      <c r="X305" s="1093"/>
      <c r="Y305" s="1093"/>
      <c r="Z305" s="1093"/>
      <c r="AA305" s="1093"/>
      <c r="AB305" s="1093"/>
      <c r="AC305" s="1093"/>
      <c r="AD305" s="1093"/>
      <c r="AF305" s="69"/>
      <c r="AK305" s="11"/>
      <c r="AL305" s="84"/>
      <c r="AM305" s="85"/>
      <c r="AN305" s="85"/>
      <c r="AO305" s="85"/>
      <c r="AP305" s="85"/>
      <c r="AQ305" s="86"/>
      <c r="AR305" s="72"/>
    </row>
    <row r="306" spans="1:44" ht="27" customHeight="1">
      <c r="A306" s="911" t="str">
        <f t="shared" si="6"/>
        <v/>
      </c>
      <c r="B306" s="1078"/>
      <c r="C306" s="1079"/>
      <c r="D306" s="1079"/>
      <c r="E306" s="1080"/>
      <c r="F306" s="67"/>
      <c r="G306" s="1093"/>
      <c r="H306" s="1093"/>
      <c r="I306" s="1093"/>
      <c r="J306" s="1093"/>
      <c r="K306" s="1093"/>
      <c r="L306" s="1093"/>
      <c r="M306" s="1093"/>
      <c r="N306" s="1093"/>
      <c r="O306" s="1093"/>
      <c r="P306" s="1093"/>
      <c r="Q306" s="1093"/>
      <c r="R306" s="1093"/>
      <c r="S306" s="1093"/>
      <c r="T306" s="1093"/>
      <c r="U306" s="1093"/>
      <c r="V306" s="1093"/>
      <c r="W306" s="1093"/>
      <c r="X306" s="1093"/>
      <c r="Y306" s="1093"/>
      <c r="Z306" s="1093"/>
      <c r="AA306" s="1093"/>
      <c r="AB306" s="1093"/>
      <c r="AC306" s="1093"/>
      <c r="AD306" s="1093"/>
      <c r="AF306" s="69"/>
      <c r="AK306" s="11"/>
      <c r="AL306" s="203"/>
      <c r="AM306" s="204"/>
      <c r="AN306" s="204"/>
      <c r="AO306" s="204"/>
      <c r="AP306" s="204"/>
      <c r="AQ306" s="205"/>
      <c r="AR306" s="72"/>
    </row>
    <row r="307" spans="1:44" ht="27" customHeight="1" thickBot="1">
      <c r="A307" s="911" t="str">
        <f t="shared" si="6"/>
        <v/>
      </c>
      <c r="B307" s="56"/>
      <c r="C307" s="6"/>
      <c r="D307" s="6"/>
      <c r="E307" s="57"/>
      <c r="F307" s="82"/>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58"/>
      <c r="AG307" s="307"/>
      <c r="AH307" s="59"/>
      <c r="AI307" s="59"/>
      <c r="AJ307" s="59"/>
      <c r="AK307" s="15"/>
      <c r="AL307" s="206"/>
      <c r="AM307" s="207"/>
      <c r="AN307" s="207"/>
      <c r="AO307" s="207"/>
      <c r="AP307" s="207"/>
      <c r="AQ307" s="208"/>
      <c r="AR307" s="130"/>
    </row>
    <row r="308" spans="1:44" ht="27" customHeight="1">
      <c r="A308" s="911" t="str">
        <f t="shared" si="6"/>
        <v/>
      </c>
      <c r="B308" s="65"/>
      <c r="E308" s="66"/>
      <c r="F308" s="67"/>
      <c r="AF308" s="69"/>
      <c r="AK308" s="11"/>
      <c r="AL308" s="209"/>
      <c r="AM308" s="20"/>
      <c r="AN308" s="20"/>
      <c r="AO308" s="20"/>
      <c r="AP308" s="20"/>
      <c r="AQ308" s="210"/>
      <c r="AR308" s="72"/>
    </row>
    <row r="309" spans="1:44" ht="27" customHeight="1">
      <c r="A309" s="911">
        <f t="shared" si="6"/>
        <v>22</v>
      </c>
      <c r="B309" s="1411" t="s">
        <v>93</v>
      </c>
      <c r="C309" s="1344"/>
      <c r="D309" s="1344"/>
      <c r="E309" s="1412"/>
      <c r="F309" s="1567" t="s">
        <v>157</v>
      </c>
      <c r="G309" s="1568"/>
      <c r="H309" s="1116" t="s">
        <v>94</v>
      </c>
      <c r="I309" s="1116"/>
      <c r="J309" s="1116"/>
      <c r="K309" s="1116"/>
      <c r="L309" s="1116"/>
      <c r="M309" s="1116"/>
      <c r="N309" s="1116"/>
      <c r="O309" s="1116"/>
      <c r="P309" s="1116"/>
      <c r="Q309" s="1116"/>
      <c r="R309" s="1116"/>
      <c r="S309" s="1116"/>
      <c r="T309" s="1116"/>
      <c r="U309" s="1116"/>
      <c r="V309" s="1116"/>
      <c r="W309" s="1116"/>
      <c r="X309" s="1116"/>
      <c r="Y309" s="1116"/>
      <c r="Z309" s="1116"/>
      <c r="AA309" s="1116"/>
      <c r="AB309" s="1116"/>
      <c r="AC309" s="1116"/>
      <c r="AD309" s="1116"/>
      <c r="AF309" s="69"/>
      <c r="AG309" s="304">
        <v>22</v>
      </c>
      <c r="AH309" s="1113" t="s">
        <v>109</v>
      </c>
      <c r="AI309" s="1114"/>
      <c r="AJ309" s="1115"/>
      <c r="AK309" s="11"/>
      <c r="AL309" s="1131" t="s">
        <v>682</v>
      </c>
      <c r="AM309" s="1132"/>
      <c r="AN309" s="1132"/>
      <c r="AO309" s="1132"/>
      <c r="AP309" s="1132"/>
      <c r="AQ309" s="1133"/>
      <c r="AR309" s="1173">
        <f>VLOOKUP(AH309,$CD$6:$CE$10,2,FALSE)</f>
        <v>0</v>
      </c>
    </row>
    <row r="310" spans="1:44" ht="27" customHeight="1">
      <c r="A310" s="911" t="str">
        <f t="shared" si="6"/>
        <v/>
      </c>
      <c r="B310" s="65"/>
      <c r="E310" s="66"/>
      <c r="F310" s="67"/>
      <c r="AF310" s="69"/>
      <c r="AK310" s="11"/>
      <c r="AL310" s="1131"/>
      <c r="AM310" s="1132"/>
      <c r="AN310" s="1132"/>
      <c r="AO310" s="1132"/>
      <c r="AP310" s="1132"/>
      <c r="AQ310" s="1133"/>
      <c r="AR310" s="1173"/>
    </row>
    <row r="311" spans="1:44" ht="27" customHeight="1">
      <c r="A311" s="911">
        <f t="shared" si="6"/>
        <v>23</v>
      </c>
      <c r="B311" s="65"/>
      <c r="E311" s="66"/>
      <c r="F311" s="1567" t="s">
        <v>418</v>
      </c>
      <c r="G311" s="1568"/>
      <c r="H311" s="1116" t="s">
        <v>107</v>
      </c>
      <c r="I311" s="1116"/>
      <c r="J311" s="1116"/>
      <c r="K311" s="1116"/>
      <c r="L311" s="1116"/>
      <c r="M311" s="1116"/>
      <c r="N311" s="1116"/>
      <c r="O311" s="1116"/>
      <c r="P311" s="1116"/>
      <c r="Q311" s="1116"/>
      <c r="R311" s="1116"/>
      <c r="S311" s="1116"/>
      <c r="T311" s="1116"/>
      <c r="U311" s="1116"/>
      <c r="V311" s="1116"/>
      <c r="W311" s="1116"/>
      <c r="X311" s="1116"/>
      <c r="Y311" s="1116"/>
      <c r="Z311" s="1116"/>
      <c r="AA311" s="1116"/>
      <c r="AB311" s="1116"/>
      <c r="AC311" s="1116"/>
      <c r="AD311" s="1116"/>
      <c r="AF311" s="69"/>
      <c r="AG311" s="304">
        <v>23</v>
      </c>
      <c r="AH311" s="1113" t="s">
        <v>109</v>
      </c>
      <c r="AI311" s="1114"/>
      <c r="AJ311" s="1115"/>
      <c r="AK311" s="11"/>
      <c r="AL311" s="203"/>
      <c r="AM311" s="204"/>
      <c r="AN311" s="204"/>
      <c r="AO311" s="204"/>
      <c r="AP311" s="204"/>
      <c r="AQ311" s="205"/>
      <c r="AR311" s="1173">
        <f>VLOOKUP(AH311,$CD$6:$CE$10,2,FALSE)</f>
        <v>0</v>
      </c>
    </row>
    <row r="312" spans="1:44" ht="27" customHeight="1">
      <c r="A312" s="911" t="str">
        <f t="shared" si="6"/>
        <v/>
      </c>
      <c r="B312" s="65"/>
      <c r="E312" s="66"/>
      <c r="F312" s="67"/>
      <c r="AF312" s="69"/>
      <c r="AK312" s="11"/>
      <c r="AL312" s="209"/>
      <c r="AM312" s="20"/>
      <c r="AN312" s="20"/>
      <c r="AO312" s="20"/>
      <c r="AP312" s="20"/>
      <c r="AQ312" s="210"/>
      <c r="AR312" s="1173"/>
    </row>
    <row r="313" spans="1:44" ht="27" customHeight="1" thickBot="1">
      <c r="A313" s="911" t="str">
        <f t="shared" si="6"/>
        <v/>
      </c>
      <c r="B313" s="65"/>
      <c r="E313" s="66"/>
      <c r="I313" s="10" t="s">
        <v>702</v>
      </c>
      <c r="M313" s="81"/>
      <c r="AF313" s="69"/>
      <c r="AK313" s="11"/>
      <c r="AL313" s="209"/>
      <c r="AM313" s="20"/>
      <c r="AN313" s="20"/>
      <c r="AO313" s="20"/>
      <c r="AP313" s="20"/>
      <c r="AQ313" s="210"/>
      <c r="AR313" s="72"/>
    </row>
    <row r="314" spans="1:44" ht="27" customHeight="1" thickBot="1">
      <c r="A314" s="911" t="str">
        <f t="shared" si="6"/>
        <v/>
      </c>
      <c r="B314" s="65"/>
      <c r="E314" s="66"/>
      <c r="I314" s="1075"/>
      <c r="J314" s="1076"/>
      <c r="K314" s="1076"/>
      <c r="L314" s="1076"/>
      <c r="M314" s="1077"/>
      <c r="N314" s="1075"/>
      <c r="O314" s="1076"/>
      <c r="P314" s="1076"/>
      <c r="Q314" s="1076"/>
      <c r="R314" s="1076"/>
      <c r="S314" s="1077"/>
      <c r="T314" s="1075" t="s">
        <v>103</v>
      </c>
      <c r="U314" s="1076"/>
      <c r="V314" s="1076"/>
      <c r="W314" s="1076"/>
      <c r="X314" s="1076"/>
      <c r="Y314" s="1077"/>
      <c r="AF314" s="69"/>
      <c r="AK314" s="11"/>
      <c r="AL314" s="209"/>
      <c r="AM314" s="20"/>
      <c r="AN314" s="20"/>
      <c r="AO314" s="20"/>
      <c r="AP314" s="20"/>
      <c r="AQ314" s="210"/>
      <c r="AR314" s="72"/>
    </row>
    <row r="315" spans="1:44" ht="27" customHeight="1" thickBot="1">
      <c r="A315" s="911" t="str">
        <f t="shared" si="6"/>
        <v/>
      </c>
      <c r="B315" s="65"/>
      <c r="E315" s="66"/>
      <c r="F315" s="67"/>
      <c r="I315" s="1155" t="s">
        <v>95</v>
      </c>
      <c r="J315" s="1156"/>
      <c r="K315" s="1156"/>
      <c r="L315" s="1156"/>
      <c r="M315" s="1157"/>
      <c r="N315" s="1628"/>
      <c r="O315" s="1629"/>
      <c r="P315" s="1629"/>
      <c r="Q315" s="1629"/>
      <c r="R315" s="1629"/>
      <c r="S315" s="1630"/>
      <c r="T315" s="1628"/>
      <c r="U315" s="1629"/>
      <c r="V315" s="1629"/>
      <c r="W315" s="1629"/>
      <c r="X315" s="1629"/>
      <c r="Y315" s="1630"/>
      <c r="AF315" s="69"/>
      <c r="AK315" s="11"/>
      <c r="AL315" s="209"/>
      <c r="AM315" s="20"/>
      <c r="AN315" s="20"/>
      <c r="AO315" s="20"/>
      <c r="AP315" s="20"/>
      <c r="AQ315" s="210"/>
      <c r="AR315" s="72"/>
    </row>
    <row r="316" spans="1:44" ht="27" customHeight="1" thickBot="1">
      <c r="A316" s="911" t="str">
        <f t="shared" si="6"/>
        <v/>
      </c>
      <c r="B316" s="65"/>
      <c r="E316" s="66"/>
      <c r="F316" s="67"/>
      <c r="I316" s="1155" t="s">
        <v>96</v>
      </c>
      <c r="J316" s="1156"/>
      <c r="K316" s="1156"/>
      <c r="L316" s="1156"/>
      <c r="M316" s="1157"/>
      <c r="N316" s="1706"/>
      <c r="O316" s="1707"/>
      <c r="P316" s="1707"/>
      <c r="Q316" s="1707"/>
      <c r="R316" s="1707"/>
      <c r="S316" s="1708"/>
      <c r="T316" s="1706"/>
      <c r="U316" s="1707"/>
      <c r="V316" s="1707"/>
      <c r="W316" s="1707"/>
      <c r="X316" s="1707"/>
      <c r="Y316" s="1708"/>
      <c r="AF316" s="69"/>
      <c r="AK316" s="11"/>
      <c r="AL316" s="209"/>
      <c r="AM316" s="20"/>
      <c r="AN316" s="20"/>
      <c r="AO316" s="20"/>
      <c r="AP316" s="20"/>
      <c r="AQ316" s="210"/>
      <c r="AR316" s="72"/>
    </row>
    <row r="317" spans="1:44" ht="27" customHeight="1" thickBot="1">
      <c r="A317" s="911" t="str">
        <f t="shared" si="6"/>
        <v/>
      </c>
      <c r="B317" s="65"/>
      <c r="E317" s="66"/>
      <c r="F317" s="67"/>
      <c r="I317" s="1699" t="s">
        <v>97</v>
      </c>
      <c r="J317" s="1527"/>
      <c r="K317" s="1527"/>
      <c r="L317" s="1527"/>
      <c r="M317" s="1528"/>
      <c r="N317" s="1628"/>
      <c r="O317" s="1629"/>
      <c r="P317" s="1629"/>
      <c r="Q317" s="1629"/>
      <c r="R317" s="1629"/>
      <c r="S317" s="1630"/>
      <c r="T317" s="1628"/>
      <c r="U317" s="1629"/>
      <c r="V317" s="1629"/>
      <c r="W317" s="1629"/>
      <c r="X317" s="1629"/>
      <c r="Y317" s="1630"/>
      <c r="AF317" s="69"/>
      <c r="AK317" s="11"/>
      <c r="AL317" s="209"/>
      <c r="AM317" s="20"/>
      <c r="AN317" s="20"/>
      <c r="AO317" s="20"/>
      <c r="AP317" s="20"/>
      <c r="AQ317" s="210"/>
      <c r="AR317" s="72"/>
    </row>
    <row r="318" spans="1:44" ht="27" customHeight="1" thickBot="1">
      <c r="A318" s="911" t="str">
        <f t="shared" si="6"/>
        <v/>
      </c>
      <c r="B318" s="65"/>
      <c r="E318" s="66"/>
      <c r="F318" s="67"/>
      <c r="I318" s="1699" t="s">
        <v>98</v>
      </c>
      <c r="J318" s="1527"/>
      <c r="K318" s="1527"/>
      <c r="L318" s="1527"/>
      <c r="M318" s="1528"/>
      <c r="N318" s="1628"/>
      <c r="O318" s="1629"/>
      <c r="P318" s="1629"/>
      <c r="Q318" s="1629"/>
      <c r="R318" s="1629"/>
      <c r="S318" s="1630"/>
      <c r="T318" s="1628"/>
      <c r="U318" s="1629"/>
      <c r="V318" s="1629"/>
      <c r="W318" s="1629"/>
      <c r="X318" s="1629"/>
      <c r="Y318" s="1630"/>
      <c r="AF318" s="69"/>
      <c r="AK318" s="11"/>
      <c r="AL318" s="209"/>
      <c r="AM318" s="20"/>
      <c r="AN318" s="20"/>
      <c r="AO318" s="20"/>
      <c r="AP318" s="20"/>
      <c r="AQ318" s="210"/>
      <c r="AR318" s="72"/>
    </row>
    <row r="319" spans="1:44" ht="27" customHeight="1" thickBot="1">
      <c r="A319" s="911" t="str">
        <f t="shared" si="6"/>
        <v/>
      </c>
      <c r="B319" s="65"/>
      <c r="E319" s="66"/>
      <c r="F319" s="67"/>
      <c r="I319" s="1699" t="s">
        <v>99</v>
      </c>
      <c r="J319" s="1527"/>
      <c r="K319" s="1527"/>
      <c r="L319" s="1527"/>
      <c r="M319" s="1528"/>
      <c r="N319" s="1628"/>
      <c r="O319" s="1629"/>
      <c r="P319" s="1629"/>
      <c r="Q319" s="1629"/>
      <c r="R319" s="1629"/>
      <c r="S319" s="1630"/>
      <c r="T319" s="1628"/>
      <c r="U319" s="1629"/>
      <c r="V319" s="1629"/>
      <c r="W319" s="1629"/>
      <c r="X319" s="1629"/>
      <c r="Y319" s="1630"/>
      <c r="AF319" s="69"/>
      <c r="AK319" s="11"/>
      <c r="AL319" s="209"/>
      <c r="AM319" s="20"/>
      <c r="AN319" s="20"/>
      <c r="AO319" s="20"/>
      <c r="AP319" s="20"/>
      <c r="AQ319" s="210"/>
      <c r="AR319" s="72"/>
    </row>
    <row r="320" spans="1:44" ht="27" customHeight="1" thickBot="1">
      <c r="A320" s="911" t="str">
        <f t="shared" si="6"/>
        <v/>
      </c>
      <c r="B320" s="65"/>
      <c r="E320" s="66"/>
      <c r="F320" s="67"/>
      <c r="I320" s="1699" t="s">
        <v>100</v>
      </c>
      <c r="J320" s="1527"/>
      <c r="K320" s="1527"/>
      <c r="L320" s="1527"/>
      <c r="M320" s="1528"/>
      <c r="N320" s="1628"/>
      <c r="O320" s="1629"/>
      <c r="P320" s="1629"/>
      <c r="Q320" s="1629"/>
      <c r="R320" s="1629"/>
      <c r="S320" s="1630"/>
      <c r="T320" s="1628"/>
      <c r="U320" s="1629"/>
      <c r="V320" s="1629"/>
      <c r="W320" s="1629"/>
      <c r="X320" s="1629"/>
      <c r="Y320" s="1630"/>
      <c r="AF320" s="69"/>
      <c r="AK320" s="11"/>
      <c r="AL320" s="209"/>
      <c r="AM320" s="20"/>
      <c r="AN320" s="20"/>
      <c r="AO320" s="20"/>
      <c r="AP320" s="20"/>
      <c r="AQ320" s="210"/>
      <c r="AR320" s="72"/>
    </row>
    <row r="321" spans="1:44" ht="27" customHeight="1" thickBot="1">
      <c r="A321" s="911" t="str">
        <f t="shared" si="6"/>
        <v/>
      </c>
      <c r="B321" s="65"/>
      <c r="E321" s="66"/>
      <c r="F321" s="67"/>
      <c r="I321" s="1699" t="s">
        <v>101</v>
      </c>
      <c r="J321" s="1527"/>
      <c r="K321" s="1527"/>
      <c r="L321" s="1527"/>
      <c r="M321" s="1528"/>
      <c r="N321" s="1628"/>
      <c r="O321" s="1629"/>
      <c r="P321" s="1629"/>
      <c r="Q321" s="1629"/>
      <c r="R321" s="1629"/>
      <c r="S321" s="1630"/>
      <c r="T321" s="1628"/>
      <c r="U321" s="1629"/>
      <c r="V321" s="1629"/>
      <c r="W321" s="1629"/>
      <c r="X321" s="1629"/>
      <c r="Y321" s="1630"/>
      <c r="AF321" s="69"/>
      <c r="AK321" s="11"/>
      <c r="AL321" s="209"/>
      <c r="AM321" s="20"/>
      <c r="AN321" s="20"/>
      <c r="AO321" s="20"/>
      <c r="AP321" s="20"/>
      <c r="AQ321" s="210"/>
      <c r="AR321" s="72"/>
    </row>
    <row r="322" spans="1:44" ht="27" customHeight="1" thickBot="1">
      <c r="A322" s="911" t="str">
        <f t="shared" si="6"/>
        <v/>
      </c>
      <c r="B322" s="65"/>
      <c r="E322" s="66"/>
      <c r="F322" s="67"/>
      <c r="I322" s="1699" t="s">
        <v>102</v>
      </c>
      <c r="J322" s="1527"/>
      <c r="K322" s="1527"/>
      <c r="L322" s="1527"/>
      <c r="M322" s="1528"/>
      <c r="N322" s="1628"/>
      <c r="O322" s="1629"/>
      <c r="P322" s="1629"/>
      <c r="Q322" s="1629"/>
      <c r="R322" s="1629"/>
      <c r="S322" s="1630"/>
      <c r="T322" s="1628"/>
      <c r="U322" s="1629"/>
      <c r="V322" s="1629"/>
      <c r="W322" s="1629"/>
      <c r="X322" s="1629"/>
      <c r="Y322" s="1630"/>
      <c r="AF322" s="69"/>
      <c r="AK322" s="11"/>
      <c r="AL322" s="209"/>
      <c r="AM322" s="20"/>
      <c r="AN322" s="20"/>
      <c r="AO322" s="20"/>
      <c r="AP322" s="20"/>
      <c r="AQ322" s="210"/>
      <c r="AR322" s="72"/>
    </row>
    <row r="323" spans="1:44" ht="27" customHeight="1" thickBot="1">
      <c r="A323" s="911" t="str">
        <f t="shared" si="6"/>
        <v/>
      </c>
      <c r="B323" s="56"/>
      <c r="C323" s="6"/>
      <c r="D323" s="6"/>
      <c r="E323" s="57"/>
      <c r="F323" s="67"/>
      <c r="I323" s="111"/>
      <c r="J323" s="111"/>
      <c r="K323" s="111"/>
      <c r="L323" s="111"/>
      <c r="M323" s="111"/>
      <c r="N323" s="111"/>
      <c r="O323" s="111"/>
      <c r="P323" s="111"/>
      <c r="Q323" s="111"/>
      <c r="R323" s="111"/>
      <c r="S323" s="111"/>
      <c r="T323" s="111"/>
      <c r="U323" s="111"/>
      <c r="V323" s="111"/>
      <c r="W323" s="111"/>
      <c r="X323" s="111"/>
      <c r="AF323" s="69"/>
      <c r="AK323" s="11"/>
      <c r="AL323" s="209"/>
      <c r="AM323" s="20"/>
      <c r="AN323" s="20"/>
      <c r="AO323" s="20"/>
      <c r="AP323" s="20"/>
      <c r="AQ323" s="210"/>
      <c r="AR323" s="72"/>
    </row>
    <row r="324" spans="1:44" ht="27" customHeight="1">
      <c r="A324" s="911" t="str">
        <f t="shared" si="6"/>
        <v/>
      </c>
      <c r="B324" s="1378" t="s">
        <v>1656</v>
      </c>
      <c r="C324" s="1379"/>
      <c r="D324" s="1379"/>
      <c r="E324" s="1380"/>
      <c r="F324" s="74"/>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03"/>
      <c r="AG324" s="308"/>
      <c r="AH324" s="104"/>
      <c r="AI324" s="104"/>
      <c r="AJ324" s="104"/>
      <c r="AK324" s="26"/>
      <c r="AL324" s="199"/>
      <c r="AM324" s="200"/>
      <c r="AN324" s="200"/>
      <c r="AO324" s="200"/>
      <c r="AP324" s="200"/>
      <c r="AQ324" s="201"/>
      <c r="AR324" s="72"/>
    </row>
    <row r="325" spans="1:44" ht="27" customHeight="1">
      <c r="A325" s="911" t="str">
        <f t="shared" si="6"/>
        <v/>
      </c>
      <c r="B325" s="1378"/>
      <c r="C325" s="1379"/>
      <c r="D325" s="1379"/>
      <c r="E325" s="1380"/>
      <c r="F325" s="1064" t="s">
        <v>1011</v>
      </c>
      <c r="G325" s="1065"/>
      <c r="H325" s="1093" t="s">
        <v>380</v>
      </c>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3"/>
      <c r="AF325" s="69"/>
      <c r="AK325" s="11"/>
      <c r="AL325" s="1131" t="s">
        <v>683</v>
      </c>
      <c r="AM325" s="1132"/>
      <c r="AN325" s="1132"/>
      <c r="AO325" s="1132"/>
      <c r="AP325" s="1132"/>
      <c r="AQ325" s="1133"/>
      <c r="AR325" s="72"/>
    </row>
    <row r="326" spans="1:44" ht="27" customHeight="1">
      <c r="A326" s="911" t="str">
        <f t="shared" si="6"/>
        <v/>
      </c>
      <c r="B326" s="1378"/>
      <c r="C326" s="1379"/>
      <c r="D326" s="1379"/>
      <c r="E326" s="1380"/>
      <c r="F326" s="211"/>
      <c r="G326" s="212"/>
      <c r="H326" s="1093"/>
      <c r="I326" s="1093"/>
      <c r="J326" s="1093"/>
      <c r="K326" s="1093"/>
      <c r="L326" s="1093"/>
      <c r="M326" s="1093"/>
      <c r="N326" s="1093"/>
      <c r="O326" s="1093"/>
      <c r="P326" s="1093"/>
      <c r="Q326" s="1093"/>
      <c r="R326" s="1093"/>
      <c r="S326" s="1093"/>
      <c r="T326" s="1093"/>
      <c r="U326" s="1093"/>
      <c r="V326" s="1093"/>
      <c r="W326" s="1093"/>
      <c r="X326" s="1093"/>
      <c r="Y326" s="1093"/>
      <c r="Z326" s="1093"/>
      <c r="AA326" s="1093"/>
      <c r="AB326" s="1093"/>
      <c r="AC326" s="1093"/>
      <c r="AD326" s="1093"/>
      <c r="AF326" s="69"/>
      <c r="AK326" s="11"/>
      <c r="AL326" s="1131"/>
      <c r="AM326" s="1132"/>
      <c r="AN326" s="1132"/>
      <c r="AO326" s="1132"/>
      <c r="AP326" s="1132"/>
      <c r="AQ326" s="1133"/>
      <c r="AR326" s="72"/>
    </row>
    <row r="327" spans="1:44" ht="27" customHeight="1">
      <c r="A327" s="911" t="str">
        <f t="shared" ref="A327:A386" si="11">_xlfn.IFS(AG327=0,"",AG327&gt;0,AG327,AG327&lt;&gt;"","")</f>
        <v/>
      </c>
      <c r="B327" s="1378"/>
      <c r="C327" s="1379"/>
      <c r="D327" s="1379"/>
      <c r="E327" s="1380"/>
      <c r="F327" s="211"/>
      <c r="G327" s="212"/>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F327" s="69"/>
      <c r="AK327" s="11"/>
      <c r="AL327" s="203"/>
      <c r="AM327" s="204"/>
      <c r="AN327" s="204"/>
      <c r="AO327" s="204"/>
      <c r="AP327" s="204"/>
      <c r="AQ327" s="205"/>
      <c r="AR327" s="72"/>
    </row>
    <row r="328" spans="1:44" ht="27" customHeight="1">
      <c r="A328" s="911" t="str">
        <f t="shared" si="11"/>
        <v/>
      </c>
      <c r="B328" s="1378"/>
      <c r="C328" s="1379"/>
      <c r="D328" s="1379"/>
      <c r="E328" s="1380"/>
      <c r="F328" s="1064" t="s">
        <v>1042</v>
      </c>
      <c r="G328" s="1065"/>
      <c r="H328" s="1093" t="s">
        <v>381</v>
      </c>
      <c r="I328" s="1093"/>
      <c r="J328" s="1093"/>
      <c r="K328" s="1093"/>
      <c r="L328" s="1093"/>
      <c r="M328" s="1093"/>
      <c r="N328" s="1093"/>
      <c r="O328" s="1093"/>
      <c r="P328" s="1093"/>
      <c r="Q328" s="1093"/>
      <c r="R328" s="1093"/>
      <c r="S328" s="1093"/>
      <c r="T328" s="1093"/>
      <c r="U328" s="1093"/>
      <c r="V328" s="1093"/>
      <c r="W328" s="1093"/>
      <c r="X328" s="1093"/>
      <c r="Y328" s="1093"/>
      <c r="Z328" s="1093"/>
      <c r="AA328" s="1093"/>
      <c r="AB328" s="1093"/>
      <c r="AC328" s="1093"/>
      <c r="AD328" s="1093"/>
      <c r="AF328" s="69"/>
      <c r="AK328" s="11"/>
      <c r="AL328" s="1131" t="s">
        <v>104</v>
      </c>
      <c r="AM328" s="1132"/>
      <c r="AN328" s="1132"/>
      <c r="AO328" s="1132"/>
      <c r="AP328" s="1132"/>
      <c r="AQ328" s="1133"/>
      <c r="AR328" s="72"/>
    </row>
    <row r="329" spans="1:44" ht="27" customHeight="1">
      <c r="A329" s="911" t="str">
        <f t="shared" si="11"/>
        <v/>
      </c>
      <c r="B329" s="1378"/>
      <c r="C329" s="1379"/>
      <c r="D329" s="1379"/>
      <c r="E329" s="1380"/>
      <c r="F329" s="211"/>
      <c r="G329" s="212"/>
      <c r="H329" s="1093"/>
      <c r="I329" s="1093"/>
      <c r="J329" s="1093"/>
      <c r="K329" s="1093"/>
      <c r="L329" s="1093"/>
      <c r="M329" s="1093"/>
      <c r="N329" s="1093"/>
      <c r="O329" s="1093"/>
      <c r="P329" s="1093"/>
      <c r="Q329" s="1093"/>
      <c r="R329" s="1093"/>
      <c r="S329" s="1093"/>
      <c r="T329" s="1093"/>
      <c r="U329" s="1093"/>
      <c r="V329" s="1093"/>
      <c r="W329" s="1093"/>
      <c r="X329" s="1093"/>
      <c r="Y329" s="1093"/>
      <c r="Z329" s="1093"/>
      <c r="AA329" s="1093"/>
      <c r="AB329" s="1093"/>
      <c r="AC329" s="1093"/>
      <c r="AD329" s="1093"/>
      <c r="AF329" s="69"/>
      <c r="AK329" s="11"/>
      <c r="AL329" s="1131"/>
      <c r="AM329" s="1132"/>
      <c r="AN329" s="1132"/>
      <c r="AO329" s="1132"/>
      <c r="AP329" s="1132"/>
      <c r="AQ329" s="1133"/>
      <c r="AR329" s="72"/>
    </row>
    <row r="330" spans="1:44" ht="27" customHeight="1">
      <c r="A330" s="911" t="str">
        <f t="shared" si="11"/>
        <v/>
      </c>
      <c r="B330" s="1378"/>
      <c r="C330" s="1379"/>
      <c r="D330" s="1379"/>
      <c r="E330" s="1380"/>
      <c r="F330" s="211"/>
      <c r="G330" s="212"/>
      <c r="H330" s="1093"/>
      <c r="I330" s="1093"/>
      <c r="J330" s="1093"/>
      <c r="K330" s="1093"/>
      <c r="L330" s="1093"/>
      <c r="M330" s="1093"/>
      <c r="N330" s="1093"/>
      <c r="O330" s="1093"/>
      <c r="P330" s="1093"/>
      <c r="Q330" s="1093"/>
      <c r="R330" s="1093"/>
      <c r="S330" s="1093"/>
      <c r="T330" s="1093"/>
      <c r="U330" s="1093"/>
      <c r="V330" s="1093"/>
      <c r="W330" s="1093"/>
      <c r="X330" s="1093"/>
      <c r="Y330" s="1093"/>
      <c r="Z330" s="1093"/>
      <c r="AA330" s="1093"/>
      <c r="AB330" s="1093"/>
      <c r="AC330" s="1093"/>
      <c r="AD330" s="1093"/>
      <c r="AF330" s="69"/>
      <c r="AK330" s="11"/>
      <c r="AL330" s="203"/>
      <c r="AM330" s="204"/>
      <c r="AN330" s="204"/>
      <c r="AO330" s="204"/>
      <c r="AP330" s="204"/>
      <c r="AQ330" s="205"/>
      <c r="AR330" s="72"/>
    </row>
    <row r="331" spans="1:44" ht="27" customHeight="1" thickBot="1">
      <c r="A331" s="911" t="str">
        <f t="shared" si="11"/>
        <v/>
      </c>
      <c r="B331" s="1556"/>
      <c r="C331" s="1557"/>
      <c r="D331" s="1557"/>
      <c r="E331" s="1558"/>
      <c r="F331" s="67"/>
      <c r="AF331" s="69"/>
      <c r="AK331" s="11"/>
      <c r="AL331" s="209"/>
      <c r="AM331" s="20"/>
      <c r="AN331" s="20"/>
      <c r="AO331" s="20"/>
      <c r="AP331" s="20"/>
      <c r="AQ331" s="210"/>
      <c r="AR331" s="72"/>
    </row>
    <row r="332" spans="1:44" ht="16.2" customHeight="1">
      <c r="A332" s="911" t="str">
        <f t="shared" si="11"/>
        <v/>
      </c>
      <c r="B332" s="47"/>
      <c r="C332" s="12"/>
      <c r="D332" s="12"/>
      <c r="E332" s="48"/>
      <c r="F332" s="74"/>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03"/>
      <c r="AG332" s="308"/>
      <c r="AH332" s="104"/>
      <c r="AI332" s="104"/>
      <c r="AJ332" s="104"/>
      <c r="AK332" s="26"/>
      <c r="AL332" s="199"/>
      <c r="AM332" s="200"/>
      <c r="AN332" s="200"/>
      <c r="AO332" s="200"/>
      <c r="AP332" s="200"/>
      <c r="AQ332" s="201"/>
      <c r="AR332" s="202"/>
    </row>
    <row r="333" spans="1:44" ht="27" customHeight="1">
      <c r="A333" s="911">
        <f t="shared" si="11"/>
        <v>24</v>
      </c>
      <c r="B333" s="1078" t="s">
        <v>684</v>
      </c>
      <c r="C333" s="1079"/>
      <c r="D333" s="1079"/>
      <c r="E333" s="1080"/>
      <c r="F333" s="1064" t="s">
        <v>1011</v>
      </c>
      <c r="G333" s="1065"/>
      <c r="H333" s="1087" t="s">
        <v>685</v>
      </c>
      <c r="I333" s="1087"/>
      <c r="J333" s="1087"/>
      <c r="K333" s="1087"/>
      <c r="L333" s="1087"/>
      <c r="M333" s="1087"/>
      <c r="N333" s="1087"/>
      <c r="O333" s="1087"/>
      <c r="P333" s="1087"/>
      <c r="Q333" s="1087"/>
      <c r="R333" s="1087"/>
      <c r="S333" s="1087"/>
      <c r="T333" s="1087"/>
      <c r="U333" s="1087"/>
      <c r="V333" s="1087"/>
      <c r="W333" s="1087"/>
      <c r="X333" s="1087"/>
      <c r="Y333" s="1087"/>
      <c r="Z333" s="1087"/>
      <c r="AA333" s="1087"/>
      <c r="AB333" s="1087"/>
      <c r="AC333" s="1087"/>
      <c r="AD333" s="1087"/>
      <c r="AF333" s="69"/>
      <c r="AG333" s="304">
        <v>24</v>
      </c>
      <c r="AH333" s="1113" t="s">
        <v>109</v>
      </c>
      <c r="AI333" s="1114"/>
      <c r="AJ333" s="1115"/>
      <c r="AK333" s="11"/>
      <c r="AL333" s="1131" t="s">
        <v>688</v>
      </c>
      <c r="AM333" s="1132"/>
      <c r="AN333" s="1132"/>
      <c r="AO333" s="1132"/>
      <c r="AP333" s="1132"/>
      <c r="AQ333" s="1133"/>
      <c r="AR333" s="1173">
        <f>VLOOKUP(AH333,$CD$6:$CE$10,2,FALSE)</f>
        <v>0</v>
      </c>
    </row>
    <row r="334" spans="1:44" ht="27" customHeight="1">
      <c r="A334" s="911" t="str">
        <f t="shared" si="11"/>
        <v/>
      </c>
      <c r="B334" s="1078"/>
      <c r="C334" s="1079"/>
      <c r="D334" s="1079"/>
      <c r="E334" s="1080"/>
      <c r="F334" s="67"/>
      <c r="AF334" s="69"/>
      <c r="AK334" s="11"/>
      <c r="AL334" s="1131"/>
      <c r="AM334" s="1132"/>
      <c r="AN334" s="1132"/>
      <c r="AO334" s="1132"/>
      <c r="AP334" s="1132"/>
      <c r="AQ334" s="1133"/>
      <c r="AR334" s="1173"/>
    </row>
    <row r="335" spans="1:44" ht="27" customHeight="1">
      <c r="A335" s="911">
        <f t="shared" si="11"/>
        <v>25</v>
      </c>
      <c r="B335" s="1078"/>
      <c r="C335" s="1079"/>
      <c r="D335" s="1079"/>
      <c r="E335" s="1080"/>
      <c r="F335" s="1064" t="s">
        <v>1042</v>
      </c>
      <c r="G335" s="1065"/>
      <c r="H335" s="1087" t="s">
        <v>686</v>
      </c>
      <c r="I335" s="1087"/>
      <c r="J335" s="1087"/>
      <c r="K335" s="1087"/>
      <c r="L335" s="1087"/>
      <c r="M335" s="1087"/>
      <c r="N335" s="1087"/>
      <c r="O335" s="1087"/>
      <c r="P335" s="1087"/>
      <c r="Q335" s="1087"/>
      <c r="R335" s="1087"/>
      <c r="S335" s="1087"/>
      <c r="T335" s="1087"/>
      <c r="U335" s="1087"/>
      <c r="V335" s="1087"/>
      <c r="W335" s="1087"/>
      <c r="X335" s="1087"/>
      <c r="Y335" s="1087"/>
      <c r="Z335" s="1087"/>
      <c r="AA335" s="1087"/>
      <c r="AB335" s="1087"/>
      <c r="AC335" s="1087"/>
      <c r="AD335" s="1087"/>
      <c r="AF335" s="69"/>
      <c r="AG335" s="304">
        <v>25</v>
      </c>
      <c r="AH335" s="1113" t="s">
        <v>109</v>
      </c>
      <c r="AI335" s="1114"/>
      <c r="AJ335" s="1115"/>
      <c r="AK335" s="11"/>
      <c r="AL335" s="1131" t="s">
        <v>768</v>
      </c>
      <c r="AM335" s="1132"/>
      <c r="AN335" s="1132"/>
      <c r="AO335" s="1132"/>
      <c r="AP335" s="1132"/>
      <c r="AQ335" s="1133"/>
      <c r="AR335" s="1173">
        <f>VLOOKUP(AH335,$CD$6:$CE$10,2,FALSE)</f>
        <v>0</v>
      </c>
    </row>
    <row r="336" spans="1:44" ht="27" customHeight="1">
      <c r="A336" s="911" t="str">
        <f t="shared" si="11"/>
        <v/>
      </c>
      <c r="B336" s="65"/>
      <c r="E336" s="66"/>
      <c r="F336" s="67"/>
      <c r="H336" s="1469" t="s">
        <v>106</v>
      </c>
      <c r="I336" s="1469"/>
      <c r="J336" s="1469"/>
      <c r="K336" s="1469"/>
      <c r="L336" s="1469"/>
      <c r="M336" s="1469"/>
      <c r="N336" s="1469"/>
      <c r="O336" s="1469"/>
      <c r="P336" s="1469"/>
      <c r="Q336" s="1469"/>
      <c r="R336" s="1469"/>
      <c r="S336" s="1469"/>
      <c r="T336" s="1469"/>
      <c r="U336" s="1469"/>
      <c r="V336" s="1469"/>
      <c r="W336" s="1469"/>
      <c r="X336" s="1469"/>
      <c r="Y336" s="1469"/>
      <c r="Z336" s="1469"/>
      <c r="AA336" s="1469"/>
      <c r="AB336" s="1469"/>
      <c r="AC336" s="1469"/>
      <c r="AD336" s="1469"/>
      <c r="AF336" s="69"/>
      <c r="AK336" s="11"/>
      <c r="AL336" s="1131"/>
      <c r="AM336" s="1132"/>
      <c r="AN336" s="1132"/>
      <c r="AO336" s="1132"/>
      <c r="AP336" s="1132"/>
      <c r="AQ336" s="1133"/>
      <c r="AR336" s="1173"/>
    </row>
    <row r="337" spans="1:44" ht="27" customHeight="1">
      <c r="A337" s="911" t="str">
        <f t="shared" si="11"/>
        <v/>
      </c>
      <c r="B337" s="65"/>
      <c r="E337" s="66"/>
      <c r="H337" s="1087" t="s">
        <v>2803</v>
      </c>
      <c r="I337" s="1087"/>
      <c r="J337" s="1087"/>
      <c r="K337" s="1087"/>
      <c r="L337" s="1087"/>
      <c r="M337" s="1087"/>
      <c r="N337" s="1087"/>
      <c r="O337" s="1087"/>
      <c r="P337" s="1087"/>
      <c r="Q337" s="1087"/>
      <c r="R337" s="1087"/>
      <c r="S337" s="1087"/>
      <c r="T337" s="1087"/>
      <c r="U337" s="1087"/>
      <c r="V337" s="1087"/>
      <c r="W337" s="1087"/>
      <c r="X337" s="1087"/>
      <c r="Y337" s="1087"/>
      <c r="Z337" s="1087"/>
      <c r="AA337" s="1087"/>
      <c r="AB337" s="1087"/>
      <c r="AC337" s="1087"/>
      <c r="AD337" s="1087"/>
      <c r="AF337" s="69"/>
      <c r="AK337" s="11"/>
      <c r="AL337" s="1131"/>
      <c r="AM337" s="1132"/>
      <c r="AN337" s="1132"/>
      <c r="AO337" s="1132"/>
      <c r="AP337" s="1132"/>
      <c r="AQ337" s="1133"/>
      <c r="AR337" s="72"/>
    </row>
    <row r="338" spans="1:44" ht="27" customHeight="1">
      <c r="A338" s="911" t="str">
        <f t="shared" si="11"/>
        <v/>
      </c>
      <c r="B338" s="65"/>
      <c r="E338" s="66"/>
      <c r="F338" s="67"/>
      <c r="H338" s="1469" t="s">
        <v>687</v>
      </c>
      <c r="I338" s="1469"/>
      <c r="J338" s="1469"/>
      <c r="K338" s="1469"/>
      <c r="L338" s="1469"/>
      <c r="M338" s="1469"/>
      <c r="N338" s="1469"/>
      <c r="O338" s="1469"/>
      <c r="P338" s="1469"/>
      <c r="Q338" s="1469"/>
      <c r="R338" s="1469"/>
      <c r="S338" s="1469"/>
      <c r="T338" s="1469"/>
      <c r="U338" s="1469"/>
      <c r="V338" s="1469"/>
      <c r="W338" s="1469"/>
      <c r="X338" s="1469"/>
      <c r="Y338" s="1469"/>
      <c r="Z338" s="1469"/>
      <c r="AA338" s="1469"/>
      <c r="AB338" s="1469"/>
      <c r="AC338" s="1469"/>
      <c r="AD338" s="1469"/>
      <c r="AF338" s="69"/>
      <c r="AK338" s="11"/>
      <c r="AL338" s="209"/>
      <c r="AM338" s="20"/>
      <c r="AN338" s="20"/>
      <c r="AO338" s="20"/>
      <c r="AP338" s="20"/>
      <c r="AQ338" s="210"/>
      <c r="AR338" s="72"/>
    </row>
    <row r="339" spans="1:44" ht="16.2" customHeight="1">
      <c r="A339" s="911" t="str">
        <f t="shared" si="11"/>
        <v/>
      </c>
      <c r="B339" s="65"/>
      <c r="E339" s="66"/>
      <c r="F339" s="67"/>
      <c r="AF339" s="69"/>
      <c r="AK339" s="11"/>
      <c r="AL339" s="209"/>
      <c r="AM339" s="20"/>
      <c r="AN339" s="20"/>
      <c r="AO339" s="20"/>
      <c r="AP339" s="20"/>
      <c r="AQ339" s="210"/>
      <c r="AR339" s="72"/>
    </row>
    <row r="340" spans="1:44" ht="27" customHeight="1">
      <c r="A340" s="911">
        <f t="shared" si="11"/>
        <v>26</v>
      </c>
      <c r="B340" s="65"/>
      <c r="E340" s="66"/>
      <c r="F340" s="1064" t="s">
        <v>1043</v>
      </c>
      <c r="G340" s="1065"/>
      <c r="H340" s="1087" t="s">
        <v>689</v>
      </c>
      <c r="I340" s="1087"/>
      <c r="J340" s="1087"/>
      <c r="K340" s="1087"/>
      <c r="L340" s="1087"/>
      <c r="M340" s="1087"/>
      <c r="N340" s="1087"/>
      <c r="O340" s="1087"/>
      <c r="P340" s="1087"/>
      <c r="Q340" s="1087"/>
      <c r="R340" s="1087"/>
      <c r="S340" s="1087"/>
      <c r="T340" s="1087"/>
      <c r="U340" s="1087"/>
      <c r="V340" s="1087"/>
      <c r="W340" s="1087"/>
      <c r="X340" s="1087"/>
      <c r="Y340" s="1087"/>
      <c r="Z340" s="1087"/>
      <c r="AA340" s="1087"/>
      <c r="AB340" s="1087"/>
      <c r="AC340" s="1087"/>
      <c r="AD340" s="1087"/>
      <c r="AF340" s="69"/>
      <c r="AG340" s="304">
        <v>26</v>
      </c>
      <c r="AH340" s="1113" t="s">
        <v>109</v>
      </c>
      <c r="AI340" s="1114"/>
      <c r="AJ340" s="1115"/>
      <c r="AK340" s="11"/>
      <c r="AL340" s="1131" t="s">
        <v>690</v>
      </c>
      <c r="AM340" s="1132"/>
      <c r="AN340" s="1132"/>
      <c r="AO340" s="1132"/>
      <c r="AP340" s="1132"/>
      <c r="AQ340" s="1133"/>
      <c r="AR340" s="1173">
        <f>VLOOKUP(AH340,$CD$6:$CE$10,2,FALSE)</f>
        <v>0</v>
      </c>
    </row>
    <row r="341" spans="1:44" ht="16.2" customHeight="1">
      <c r="A341" s="911" t="str">
        <f t="shared" si="11"/>
        <v/>
      </c>
      <c r="B341" s="65"/>
      <c r="E341" s="66"/>
      <c r="F341" s="67"/>
      <c r="AF341" s="69"/>
      <c r="AK341" s="11"/>
      <c r="AL341" s="1131"/>
      <c r="AM341" s="1132"/>
      <c r="AN341" s="1132"/>
      <c r="AO341" s="1132"/>
      <c r="AP341" s="1132"/>
      <c r="AQ341" s="1133"/>
      <c r="AR341" s="1173"/>
    </row>
    <row r="342" spans="1:44" ht="27" customHeight="1">
      <c r="A342" s="911" t="str">
        <f t="shared" si="11"/>
        <v/>
      </c>
      <c r="B342" s="65"/>
      <c r="E342" s="66"/>
      <c r="F342" s="67"/>
      <c r="H342" s="1093" t="s">
        <v>691</v>
      </c>
      <c r="I342" s="1093"/>
      <c r="J342" s="1093"/>
      <c r="K342" s="1093"/>
      <c r="L342" s="1093"/>
      <c r="M342" s="1093"/>
      <c r="N342" s="1093"/>
      <c r="O342" s="1093"/>
      <c r="P342" s="1093"/>
      <c r="Q342" s="1093"/>
      <c r="R342" s="1093"/>
      <c r="S342" s="1093"/>
      <c r="T342" s="1093"/>
      <c r="U342" s="1093"/>
      <c r="V342" s="1093"/>
      <c r="W342" s="1093"/>
      <c r="X342" s="1093"/>
      <c r="Y342" s="1093"/>
      <c r="Z342" s="1093"/>
      <c r="AA342" s="1093"/>
      <c r="AB342" s="1093"/>
      <c r="AC342" s="1093"/>
      <c r="AD342" s="1093"/>
      <c r="AF342" s="69"/>
      <c r="AK342" s="11"/>
      <c r="AL342" s="1131" t="s">
        <v>692</v>
      </c>
      <c r="AM342" s="1132"/>
      <c r="AN342" s="1132"/>
      <c r="AO342" s="1132"/>
      <c r="AP342" s="1132"/>
      <c r="AQ342" s="1133"/>
      <c r="AR342" s="72"/>
    </row>
    <row r="343" spans="1:44" ht="27" customHeight="1">
      <c r="A343" s="911" t="str">
        <f t="shared" si="11"/>
        <v/>
      </c>
      <c r="B343" s="65"/>
      <c r="E343" s="66"/>
      <c r="F343" s="67"/>
      <c r="H343" s="1093"/>
      <c r="I343" s="1093"/>
      <c r="J343" s="1093"/>
      <c r="K343" s="1093"/>
      <c r="L343" s="1093"/>
      <c r="M343" s="1093"/>
      <c r="N343" s="1093"/>
      <c r="O343" s="1093"/>
      <c r="P343" s="1093"/>
      <c r="Q343" s="1093"/>
      <c r="R343" s="1093"/>
      <c r="S343" s="1093"/>
      <c r="T343" s="1093"/>
      <c r="U343" s="1093"/>
      <c r="V343" s="1093"/>
      <c r="W343" s="1093"/>
      <c r="X343" s="1093"/>
      <c r="Y343" s="1093"/>
      <c r="Z343" s="1093"/>
      <c r="AA343" s="1093"/>
      <c r="AB343" s="1093"/>
      <c r="AC343" s="1093"/>
      <c r="AD343" s="1093"/>
      <c r="AF343" s="69"/>
      <c r="AK343" s="11"/>
      <c r="AL343" s="1131"/>
      <c r="AM343" s="1132"/>
      <c r="AN343" s="1132"/>
      <c r="AO343" s="1132"/>
      <c r="AP343" s="1132"/>
      <c r="AQ343" s="1133"/>
      <c r="AR343" s="72"/>
    </row>
    <row r="344" spans="1:44" ht="16.2" customHeight="1" thickBot="1">
      <c r="A344" s="911" t="str">
        <f t="shared" si="11"/>
        <v/>
      </c>
      <c r="B344" s="65"/>
      <c r="E344" s="66"/>
      <c r="F344" s="67"/>
      <c r="I344" s="96"/>
      <c r="J344" s="96"/>
      <c r="K344" s="96"/>
      <c r="L344" s="96"/>
      <c r="M344" s="96"/>
      <c r="N344" s="96"/>
      <c r="O344" s="96"/>
      <c r="P344" s="96"/>
      <c r="Q344" s="96"/>
      <c r="R344" s="96"/>
      <c r="S344" s="96"/>
      <c r="T344" s="96"/>
      <c r="U344" s="96"/>
      <c r="V344" s="96"/>
      <c r="W344" s="96"/>
      <c r="X344" s="96"/>
      <c r="Y344" s="96"/>
      <c r="Z344" s="96"/>
      <c r="AA344" s="96"/>
      <c r="AB344" s="96"/>
      <c r="AC344" s="96"/>
      <c r="AD344" s="96"/>
      <c r="AF344" s="69"/>
      <c r="AK344" s="11"/>
      <c r="AL344" s="209"/>
      <c r="AM344" s="20"/>
      <c r="AN344" s="20"/>
      <c r="AO344" s="20"/>
      <c r="AP344" s="20"/>
      <c r="AQ344" s="210"/>
      <c r="AR344" s="72"/>
    </row>
    <row r="345" spans="1:44" ht="27" customHeight="1" thickBot="1">
      <c r="A345" s="911" t="str">
        <f t="shared" si="11"/>
        <v/>
      </c>
      <c r="B345" s="65"/>
      <c r="E345" s="66"/>
      <c r="F345" s="67"/>
      <c r="I345" s="1348" t="s">
        <v>105</v>
      </c>
      <c r="J345" s="1349"/>
      <c r="K345" s="1349"/>
      <c r="L345" s="1349"/>
      <c r="M345" s="1349"/>
      <c r="N345" s="1350"/>
      <c r="O345" s="1348" t="s">
        <v>694</v>
      </c>
      <c r="P345" s="1349"/>
      <c r="Q345" s="1349"/>
      <c r="R345" s="1349"/>
      <c r="S345" s="1349"/>
      <c r="T345" s="1349"/>
      <c r="U345" s="1349"/>
      <c r="V345" s="1349"/>
      <c r="W345" s="1349"/>
      <c r="X345" s="1349"/>
      <c r="Y345" s="1349"/>
      <c r="Z345" s="1350"/>
      <c r="AF345" s="69"/>
      <c r="AK345" s="11"/>
      <c r="AL345" s="1131" t="s">
        <v>690</v>
      </c>
      <c r="AM345" s="1132"/>
      <c r="AN345" s="1132"/>
      <c r="AO345" s="1132"/>
      <c r="AP345" s="1132"/>
      <c r="AQ345" s="1133"/>
      <c r="AR345" s="72"/>
    </row>
    <row r="346" spans="1:44" ht="27" customHeight="1">
      <c r="A346" s="911" t="str">
        <f t="shared" si="11"/>
        <v/>
      </c>
      <c r="B346" s="65"/>
      <c r="E346" s="66"/>
      <c r="F346" s="67"/>
      <c r="I346" s="1264"/>
      <c r="J346" s="1265"/>
      <c r="K346" s="1265"/>
      <c r="L346" s="1265"/>
      <c r="M346" s="1265"/>
      <c r="N346" s="1266"/>
      <c r="O346" s="1264" t="s">
        <v>530</v>
      </c>
      <c r="P346" s="1265"/>
      <c r="Q346" s="1265"/>
      <c r="R346" s="1265"/>
      <c r="S346" s="1265"/>
      <c r="T346" s="1615"/>
      <c r="U346" s="1265" t="s">
        <v>530</v>
      </c>
      <c r="V346" s="1265"/>
      <c r="W346" s="1265"/>
      <c r="X346" s="1265"/>
      <c r="Y346" s="1265"/>
      <c r="Z346" s="1266"/>
      <c r="AF346" s="69"/>
      <c r="AK346" s="11"/>
      <c r="AL346" s="1131"/>
      <c r="AM346" s="1132"/>
      <c r="AN346" s="1132"/>
      <c r="AO346" s="1132"/>
      <c r="AP346" s="1132"/>
      <c r="AQ346" s="1133"/>
      <c r="AR346" s="72"/>
    </row>
    <row r="347" spans="1:44" ht="27" customHeight="1">
      <c r="A347" s="911" t="str">
        <f t="shared" si="11"/>
        <v/>
      </c>
      <c r="B347" s="65"/>
      <c r="E347" s="66"/>
      <c r="F347" s="67"/>
      <c r="I347" s="1616"/>
      <c r="J347" s="1617"/>
      <c r="K347" s="1617"/>
      <c r="L347" s="1617"/>
      <c r="M347" s="1617"/>
      <c r="N347" s="1618"/>
      <c r="O347" s="1616" t="s">
        <v>530</v>
      </c>
      <c r="P347" s="1617"/>
      <c r="Q347" s="1617"/>
      <c r="R347" s="1617"/>
      <c r="S347" s="1617"/>
      <c r="T347" s="1686"/>
      <c r="U347" s="1617" t="s">
        <v>530</v>
      </c>
      <c r="V347" s="1617"/>
      <c r="W347" s="1617"/>
      <c r="X347" s="1617"/>
      <c r="Y347" s="1617"/>
      <c r="Z347" s="1618"/>
      <c r="AF347" s="69"/>
      <c r="AK347" s="11"/>
      <c r="AL347" s="209"/>
      <c r="AM347" s="20"/>
      <c r="AN347" s="20"/>
      <c r="AO347" s="20"/>
      <c r="AP347" s="20"/>
      <c r="AQ347" s="210"/>
      <c r="AR347" s="72"/>
    </row>
    <row r="348" spans="1:44" ht="27" customHeight="1" thickBot="1">
      <c r="A348" s="911" t="str">
        <f t="shared" si="11"/>
        <v/>
      </c>
      <c r="B348" s="65"/>
      <c r="E348" s="66"/>
      <c r="F348" s="67"/>
      <c r="I348" s="1511"/>
      <c r="J348" s="1087"/>
      <c r="K348" s="1087"/>
      <c r="L348" s="1087"/>
      <c r="M348" s="1087"/>
      <c r="N348" s="1088"/>
      <c r="O348" s="1718" t="s">
        <v>530</v>
      </c>
      <c r="P348" s="1719"/>
      <c r="Q348" s="1719"/>
      <c r="R348" s="1719"/>
      <c r="S348" s="1719"/>
      <c r="T348" s="1749"/>
      <c r="U348" s="1087" t="s">
        <v>530</v>
      </c>
      <c r="V348" s="1087"/>
      <c r="W348" s="1087"/>
      <c r="X348" s="1087"/>
      <c r="Y348" s="1087"/>
      <c r="Z348" s="1088"/>
      <c r="AF348" s="69"/>
      <c r="AK348" s="11"/>
      <c r="AL348" s="209"/>
      <c r="AM348" s="20"/>
      <c r="AN348" s="20"/>
      <c r="AO348" s="20"/>
      <c r="AP348" s="20"/>
      <c r="AQ348" s="210"/>
      <c r="AR348" s="72"/>
    </row>
    <row r="349" spans="1:44" ht="27" customHeight="1">
      <c r="A349" s="911" t="str">
        <f t="shared" si="11"/>
        <v/>
      </c>
      <c r="B349" s="65"/>
      <c r="E349" s="66"/>
      <c r="F349" s="67"/>
      <c r="I349" s="1614" t="s">
        <v>316</v>
      </c>
      <c r="J349" s="1614"/>
      <c r="K349" s="1614"/>
      <c r="L349" s="1614"/>
      <c r="M349" s="1614"/>
      <c r="N349" s="1614"/>
      <c r="O349" s="1614" t="s">
        <v>693</v>
      </c>
      <c r="P349" s="1614"/>
      <c r="Q349" s="1614"/>
      <c r="R349" s="1614"/>
      <c r="S349" s="1614"/>
      <c r="T349" s="1614"/>
      <c r="U349" s="1614"/>
      <c r="V349" s="1614"/>
      <c r="W349" s="1614"/>
      <c r="X349" s="1614"/>
      <c r="Y349" s="1614"/>
      <c r="Z349" s="1614"/>
      <c r="AF349" s="69"/>
      <c r="AK349" s="11"/>
      <c r="AL349" s="209"/>
      <c r="AM349" s="20"/>
      <c r="AN349" s="20"/>
      <c r="AO349" s="20"/>
      <c r="AP349" s="20"/>
      <c r="AQ349" s="210"/>
      <c r="AR349" s="72"/>
    </row>
    <row r="350" spans="1:44" ht="27" customHeight="1">
      <c r="A350" s="911" t="str">
        <f t="shared" si="11"/>
        <v/>
      </c>
      <c r="B350" s="65"/>
      <c r="E350" s="66"/>
      <c r="F350" s="67"/>
      <c r="AF350" s="69"/>
      <c r="AK350" s="11"/>
      <c r="AL350" s="209"/>
      <c r="AM350" s="20"/>
      <c r="AN350" s="20"/>
      <c r="AO350" s="20"/>
      <c r="AP350" s="20"/>
      <c r="AQ350" s="210"/>
      <c r="AR350" s="72"/>
    </row>
    <row r="351" spans="1:44" ht="27" customHeight="1">
      <c r="A351" s="911">
        <f t="shared" si="11"/>
        <v>27</v>
      </c>
      <c r="B351" s="1078" t="s">
        <v>1657</v>
      </c>
      <c r="C351" s="1079"/>
      <c r="D351" s="1079"/>
      <c r="E351" s="1080"/>
      <c r="H351" s="1093" t="s">
        <v>695</v>
      </c>
      <c r="I351" s="1093"/>
      <c r="J351" s="1093"/>
      <c r="K351" s="1093"/>
      <c r="L351" s="1093"/>
      <c r="M351" s="1093"/>
      <c r="N351" s="1093"/>
      <c r="O351" s="1093"/>
      <c r="P351" s="1093"/>
      <c r="Q351" s="1093"/>
      <c r="R351" s="1093"/>
      <c r="S351" s="1093"/>
      <c r="T351" s="1093"/>
      <c r="U351" s="1093"/>
      <c r="V351" s="1093"/>
      <c r="W351" s="1093"/>
      <c r="X351" s="1093"/>
      <c r="Y351" s="1093"/>
      <c r="Z351" s="1093"/>
      <c r="AA351" s="1093"/>
      <c r="AB351" s="1093"/>
      <c r="AC351" s="1093"/>
      <c r="AD351" s="1093"/>
      <c r="AE351" s="87"/>
      <c r="AF351" s="69"/>
      <c r="AG351" s="304">
        <v>27</v>
      </c>
      <c r="AH351" s="1113" t="s">
        <v>109</v>
      </c>
      <c r="AI351" s="1114"/>
      <c r="AJ351" s="1115"/>
      <c r="AK351" s="11"/>
      <c r="AL351" s="1131" t="s">
        <v>698</v>
      </c>
      <c r="AM351" s="1132"/>
      <c r="AN351" s="1132"/>
      <c r="AO351" s="1132"/>
      <c r="AP351" s="1132"/>
      <c r="AQ351" s="1133"/>
      <c r="AR351" s="1173">
        <f>VLOOKUP(AH351,$CD$6:$CE$10,2,FALSE)</f>
        <v>0</v>
      </c>
    </row>
    <row r="352" spans="1:44" ht="27" customHeight="1">
      <c r="A352" s="911" t="str">
        <f t="shared" si="11"/>
        <v/>
      </c>
      <c r="B352" s="1078"/>
      <c r="C352" s="1079"/>
      <c r="D352" s="1079"/>
      <c r="E352" s="1080"/>
      <c r="H352" s="1093"/>
      <c r="I352" s="1093"/>
      <c r="J352" s="1093"/>
      <c r="K352" s="1093"/>
      <c r="L352" s="1093"/>
      <c r="M352" s="1093"/>
      <c r="N352" s="1093"/>
      <c r="O352" s="1093"/>
      <c r="P352" s="1093"/>
      <c r="Q352" s="1093"/>
      <c r="R352" s="1093"/>
      <c r="S352" s="1093"/>
      <c r="T352" s="1093"/>
      <c r="U352" s="1093"/>
      <c r="V352" s="1093"/>
      <c r="W352" s="1093"/>
      <c r="X352" s="1093"/>
      <c r="Y352" s="1093"/>
      <c r="Z352" s="1093"/>
      <c r="AA352" s="1093"/>
      <c r="AB352" s="1093"/>
      <c r="AC352" s="1093"/>
      <c r="AD352" s="1093"/>
      <c r="AE352" s="87"/>
      <c r="AF352" s="69"/>
      <c r="AK352" s="11"/>
      <c r="AL352" s="1131"/>
      <c r="AM352" s="1132"/>
      <c r="AN352" s="1132"/>
      <c r="AO352" s="1132"/>
      <c r="AP352" s="1132"/>
      <c r="AQ352" s="1133"/>
      <c r="AR352" s="1173"/>
    </row>
    <row r="353" spans="1:44" ht="27" customHeight="1">
      <c r="A353" s="911" t="str">
        <f t="shared" si="11"/>
        <v/>
      </c>
      <c r="B353" s="1078"/>
      <c r="C353" s="1079"/>
      <c r="D353" s="1079"/>
      <c r="E353" s="1080"/>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F353" s="69"/>
      <c r="AK353" s="11"/>
      <c r="AL353" s="209"/>
      <c r="AM353" s="20"/>
      <c r="AN353" s="20"/>
      <c r="AO353" s="20"/>
      <c r="AP353" s="20"/>
      <c r="AQ353" s="210"/>
      <c r="AR353" s="213"/>
    </row>
    <row r="354" spans="1:44" ht="13.35" customHeight="1">
      <c r="A354" s="911" t="str">
        <f t="shared" si="11"/>
        <v/>
      </c>
      <c r="B354" s="1078"/>
      <c r="C354" s="1079"/>
      <c r="D354" s="1079"/>
      <c r="E354" s="1080"/>
      <c r="I354" s="96"/>
      <c r="J354" s="96"/>
      <c r="K354" s="96"/>
      <c r="L354" s="96"/>
      <c r="M354" s="96"/>
      <c r="N354" s="96"/>
      <c r="O354" s="96"/>
      <c r="P354" s="96"/>
      <c r="Q354" s="96"/>
      <c r="R354" s="96"/>
      <c r="S354" s="96"/>
      <c r="T354" s="96"/>
      <c r="U354" s="96"/>
      <c r="V354" s="96"/>
      <c r="W354" s="96"/>
      <c r="X354" s="96"/>
      <c r="Y354" s="96"/>
      <c r="Z354" s="96"/>
      <c r="AA354" s="96"/>
      <c r="AB354" s="96"/>
      <c r="AC354" s="96"/>
      <c r="AD354" s="96"/>
      <c r="AF354" s="69"/>
      <c r="AK354" s="11"/>
      <c r="AL354" s="209"/>
      <c r="AM354" s="20"/>
      <c r="AN354" s="20"/>
      <c r="AO354" s="20"/>
      <c r="AP354" s="20"/>
      <c r="AQ354" s="210"/>
      <c r="AR354" s="95"/>
    </row>
    <row r="355" spans="1:44" ht="27" customHeight="1">
      <c r="A355" s="911">
        <f t="shared" si="11"/>
        <v>28</v>
      </c>
      <c r="B355" s="1464" t="s">
        <v>860</v>
      </c>
      <c r="C355" s="1465"/>
      <c r="D355" s="1465"/>
      <c r="E355" s="1466"/>
      <c r="H355" s="1116" t="s">
        <v>280</v>
      </c>
      <c r="I355" s="1116"/>
      <c r="J355" s="1116"/>
      <c r="K355" s="1116"/>
      <c r="L355" s="1116"/>
      <c r="M355" s="1116"/>
      <c r="N355" s="1116"/>
      <c r="O355" s="1116"/>
      <c r="P355" s="1116"/>
      <c r="Q355" s="1116"/>
      <c r="R355" s="1116"/>
      <c r="S355" s="1116"/>
      <c r="T355" s="1116"/>
      <c r="U355" s="1116"/>
      <c r="V355" s="1116"/>
      <c r="W355" s="1116"/>
      <c r="X355" s="1116"/>
      <c r="Y355" s="1116"/>
      <c r="Z355" s="1116"/>
      <c r="AA355" s="1116"/>
      <c r="AB355" s="1116"/>
      <c r="AC355" s="1116"/>
      <c r="AD355" s="1116"/>
      <c r="AE355" s="125"/>
      <c r="AF355" s="69"/>
      <c r="AG355" s="304">
        <v>28</v>
      </c>
      <c r="AH355" s="1113" t="s">
        <v>109</v>
      </c>
      <c r="AI355" s="1114"/>
      <c r="AJ355" s="1115"/>
      <c r="AK355" s="11"/>
      <c r="AL355" s="1131" t="s">
        <v>697</v>
      </c>
      <c r="AM355" s="1132"/>
      <c r="AN355" s="1132"/>
      <c r="AO355" s="1132"/>
      <c r="AP355" s="1132"/>
      <c r="AQ355" s="1133"/>
      <c r="AR355" s="1173">
        <f>VLOOKUP(AH355,$CD$6:$CE$10,2,FALSE)</f>
        <v>0</v>
      </c>
    </row>
    <row r="356" spans="1:44" ht="27" customHeight="1">
      <c r="A356" s="911" t="str">
        <f t="shared" si="11"/>
        <v/>
      </c>
      <c r="B356" s="1464"/>
      <c r="C356" s="1465"/>
      <c r="D356" s="1465"/>
      <c r="E356" s="1466"/>
      <c r="AF356" s="69"/>
      <c r="AK356" s="11"/>
      <c r="AL356" s="1131"/>
      <c r="AM356" s="1132"/>
      <c r="AN356" s="1132"/>
      <c r="AO356" s="1132"/>
      <c r="AP356" s="1132"/>
      <c r="AQ356" s="1133"/>
      <c r="AR356" s="1173"/>
    </row>
    <row r="357" spans="1:44" ht="27" customHeight="1">
      <c r="A357" s="911" t="str">
        <f t="shared" si="11"/>
        <v/>
      </c>
      <c r="B357" s="65"/>
      <c r="E357" s="66"/>
      <c r="H357" s="1093" t="s">
        <v>281</v>
      </c>
      <c r="I357" s="1093"/>
      <c r="J357" s="1093"/>
      <c r="K357" s="1093"/>
      <c r="L357" s="1093"/>
      <c r="M357" s="1093"/>
      <c r="N357" s="1093"/>
      <c r="O357" s="1093"/>
      <c r="P357" s="1093"/>
      <c r="Q357" s="1093"/>
      <c r="R357" s="1093"/>
      <c r="S357" s="1093"/>
      <c r="T357" s="1093"/>
      <c r="U357" s="1093"/>
      <c r="V357" s="1093"/>
      <c r="W357" s="1093"/>
      <c r="X357" s="1093"/>
      <c r="Y357" s="1093"/>
      <c r="Z357" s="1093"/>
      <c r="AA357" s="1093"/>
      <c r="AB357" s="1093"/>
      <c r="AC357" s="1093"/>
      <c r="AD357" s="1093"/>
      <c r="AE357" s="87"/>
      <c r="AF357" s="69"/>
      <c r="AK357" s="11"/>
      <c r="AL357" s="209"/>
      <c r="AM357" s="20"/>
      <c r="AN357" s="20"/>
      <c r="AO357" s="20"/>
      <c r="AP357" s="20"/>
      <c r="AQ357" s="210"/>
      <c r="AR357" s="72"/>
    </row>
    <row r="358" spans="1:44" ht="27" customHeight="1" thickBot="1">
      <c r="A358" s="911" t="str">
        <f t="shared" si="11"/>
        <v/>
      </c>
      <c r="B358" s="65"/>
      <c r="E358" s="66"/>
      <c r="H358" s="1093"/>
      <c r="I358" s="1093"/>
      <c r="J358" s="1093"/>
      <c r="K358" s="1093"/>
      <c r="L358" s="1093"/>
      <c r="M358" s="1093"/>
      <c r="N358" s="1093"/>
      <c r="O358" s="1093"/>
      <c r="P358" s="1093"/>
      <c r="Q358" s="1093"/>
      <c r="R358" s="1093"/>
      <c r="S358" s="1093"/>
      <c r="T358" s="1093"/>
      <c r="U358" s="1093"/>
      <c r="V358" s="1093"/>
      <c r="W358" s="1093"/>
      <c r="X358" s="1093"/>
      <c r="Y358" s="1093"/>
      <c r="Z358" s="1093"/>
      <c r="AA358" s="1093"/>
      <c r="AB358" s="1093"/>
      <c r="AC358" s="1093"/>
      <c r="AD358" s="1093"/>
      <c r="AE358" s="87"/>
      <c r="AF358" s="69"/>
      <c r="AK358" s="11"/>
      <c r="AL358" s="209"/>
      <c r="AM358" s="20"/>
      <c r="AN358" s="20"/>
      <c r="AO358" s="20"/>
      <c r="AP358" s="20"/>
      <c r="AQ358" s="210"/>
      <c r="AR358" s="72"/>
    </row>
    <row r="359" spans="1:44" ht="27" customHeight="1" thickBot="1">
      <c r="A359" s="911" t="str">
        <f t="shared" si="11"/>
        <v/>
      </c>
      <c r="B359" s="65"/>
      <c r="E359" s="66"/>
      <c r="AA359" s="1740" t="s">
        <v>2788</v>
      </c>
      <c r="AB359" s="1741"/>
      <c r="AC359" s="1742"/>
      <c r="AF359" s="69"/>
      <c r="AK359" s="11"/>
      <c r="AL359" s="209"/>
      <c r="AM359" s="20"/>
      <c r="AN359" s="20"/>
      <c r="AO359" s="20"/>
      <c r="AP359" s="20"/>
      <c r="AQ359" s="210"/>
      <c r="AR359" s="72"/>
    </row>
    <row r="360" spans="1:44" ht="27" customHeight="1" thickBot="1">
      <c r="A360" s="911" t="str">
        <f t="shared" si="11"/>
        <v/>
      </c>
      <c r="B360" s="65"/>
      <c r="E360" s="66"/>
      <c r="I360" s="214" t="s">
        <v>282</v>
      </c>
      <c r="J360" s="1699" t="s">
        <v>283</v>
      </c>
      <c r="K360" s="1527"/>
      <c r="L360" s="1527"/>
      <c r="M360" s="1528"/>
      <c r="N360" s="1699" t="s">
        <v>284</v>
      </c>
      <c r="O360" s="1527"/>
      <c r="P360" s="1527"/>
      <c r="Q360" s="1527"/>
      <c r="R360" s="1527"/>
      <c r="S360" s="1527"/>
      <c r="T360" s="1527"/>
      <c r="U360" s="1527"/>
      <c r="V360" s="1527"/>
      <c r="W360" s="1528"/>
      <c r="X360" s="1075" t="s">
        <v>285</v>
      </c>
      <c r="Y360" s="1077"/>
      <c r="AA360" s="1700" t="s">
        <v>530</v>
      </c>
      <c r="AB360" s="1701"/>
      <c r="AC360" s="1702"/>
      <c r="AF360" s="69"/>
      <c r="AK360" s="11"/>
      <c r="AL360" s="1131" t="s">
        <v>296</v>
      </c>
      <c r="AM360" s="1132"/>
      <c r="AN360" s="1132"/>
      <c r="AO360" s="1132"/>
      <c r="AP360" s="1132"/>
      <c r="AQ360" s="1133"/>
      <c r="AR360" s="72"/>
    </row>
    <row r="361" spans="1:44" ht="27" customHeight="1" thickBot="1">
      <c r="A361" s="911" t="str">
        <f t="shared" si="11"/>
        <v/>
      </c>
      <c r="B361" s="65"/>
      <c r="E361" s="66"/>
      <c r="I361" s="214" t="s">
        <v>286</v>
      </c>
      <c r="J361" s="1699" t="s">
        <v>287</v>
      </c>
      <c r="K361" s="1527"/>
      <c r="L361" s="1527"/>
      <c r="M361" s="1528"/>
      <c r="N361" s="1699" t="s">
        <v>288</v>
      </c>
      <c r="O361" s="1527"/>
      <c r="P361" s="1527"/>
      <c r="Q361" s="1527"/>
      <c r="R361" s="1527"/>
      <c r="S361" s="1527"/>
      <c r="T361" s="1527"/>
      <c r="U361" s="1527"/>
      <c r="V361" s="1527"/>
      <c r="W361" s="1528"/>
      <c r="X361" s="1075" t="s">
        <v>289</v>
      </c>
      <c r="Y361" s="1077"/>
      <c r="AA361" s="1700" t="s">
        <v>530</v>
      </c>
      <c r="AB361" s="1701"/>
      <c r="AC361" s="1702"/>
      <c r="AF361" s="69"/>
      <c r="AK361" s="11"/>
      <c r="AL361" s="1131"/>
      <c r="AM361" s="1132"/>
      <c r="AN361" s="1132"/>
      <c r="AO361" s="1132"/>
      <c r="AP361" s="1132"/>
      <c r="AQ361" s="1133"/>
      <c r="AR361" s="72"/>
    </row>
    <row r="362" spans="1:44" ht="27" customHeight="1" thickBot="1">
      <c r="A362" s="911" t="str">
        <f t="shared" si="11"/>
        <v/>
      </c>
      <c r="B362" s="65"/>
      <c r="E362" s="66"/>
      <c r="I362" s="214" t="s">
        <v>290</v>
      </c>
      <c r="J362" s="1699" t="s">
        <v>291</v>
      </c>
      <c r="K362" s="1527"/>
      <c r="L362" s="1527"/>
      <c r="M362" s="1528"/>
      <c r="N362" s="1699" t="s">
        <v>288</v>
      </c>
      <c r="O362" s="1527"/>
      <c r="P362" s="1527"/>
      <c r="Q362" s="1527"/>
      <c r="R362" s="1527"/>
      <c r="S362" s="1527"/>
      <c r="T362" s="1527"/>
      <c r="U362" s="1527"/>
      <c r="V362" s="1527"/>
      <c r="W362" s="1528"/>
      <c r="X362" s="1075" t="s">
        <v>292</v>
      </c>
      <c r="Y362" s="1077"/>
      <c r="AA362" s="1700" t="s">
        <v>530</v>
      </c>
      <c r="AB362" s="1701"/>
      <c r="AC362" s="1702"/>
      <c r="AF362" s="69"/>
      <c r="AK362" s="11"/>
      <c r="AL362" s="209"/>
      <c r="AM362" s="20"/>
      <c r="AN362" s="20"/>
      <c r="AO362" s="20"/>
      <c r="AP362" s="20"/>
      <c r="AQ362" s="210"/>
      <c r="AR362" s="72"/>
    </row>
    <row r="363" spans="1:44" ht="27" customHeight="1" thickBot="1">
      <c r="A363" s="911" t="str">
        <f t="shared" si="11"/>
        <v/>
      </c>
      <c r="B363" s="65"/>
      <c r="E363" s="66"/>
      <c r="I363" s="214" t="s">
        <v>293</v>
      </c>
      <c r="J363" s="1699" t="s">
        <v>294</v>
      </c>
      <c r="K363" s="1527"/>
      <c r="L363" s="1527"/>
      <c r="M363" s="1528"/>
      <c r="N363" s="1699" t="s">
        <v>295</v>
      </c>
      <c r="O363" s="1527"/>
      <c r="P363" s="1527"/>
      <c r="Q363" s="1527"/>
      <c r="R363" s="1527"/>
      <c r="S363" s="1527"/>
      <c r="T363" s="1527"/>
      <c r="U363" s="1527"/>
      <c r="V363" s="1527"/>
      <c r="W363" s="1527"/>
      <c r="X363" s="1527"/>
      <c r="Y363" s="1528"/>
      <c r="AA363" s="1703" t="s">
        <v>530</v>
      </c>
      <c r="AB363" s="1704"/>
      <c r="AC363" s="1705"/>
      <c r="AF363" s="69"/>
      <c r="AK363" s="11"/>
      <c r="AL363" s="209"/>
      <c r="AM363" s="20"/>
      <c r="AN363" s="20"/>
      <c r="AO363" s="20"/>
      <c r="AP363" s="20"/>
      <c r="AQ363" s="210"/>
      <c r="AR363" s="72"/>
    </row>
    <row r="364" spans="1:44" ht="18" customHeight="1">
      <c r="A364" s="911" t="str">
        <f t="shared" si="11"/>
        <v/>
      </c>
      <c r="B364" s="65"/>
      <c r="E364" s="66"/>
      <c r="Z364" s="1568" t="s">
        <v>2378</v>
      </c>
      <c r="AA364" s="1568"/>
      <c r="AB364" s="1568"/>
      <c r="AC364" s="1568"/>
      <c r="AD364" s="1568"/>
      <c r="AF364" s="69"/>
      <c r="AK364" s="11"/>
      <c r="AL364" s="209"/>
      <c r="AM364" s="20"/>
      <c r="AN364" s="20"/>
      <c r="AO364" s="20"/>
      <c r="AP364" s="20"/>
      <c r="AQ364" s="210"/>
      <c r="AR364" s="72"/>
    </row>
    <row r="365" spans="1:44" ht="27" customHeight="1">
      <c r="A365" s="911">
        <f t="shared" si="11"/>
        <v>29</v>
      </c>
      <c r="B365" s="1078" t="s">
        <v>861</v>
      </c>
      <c r="C365" s="1079"/>
      <c r="D365" s="1079"/>
      <c r="E365" s="1080"/>
      <c r="H365" s="1087" t="s">
        <v>297</v>
      </c>
      <c r="I365" s="1087"/>
      <c r="J365" s="1087"/>
      <c r="K365" s="1087"/>
      <c r="L365" s="1087"/>
      <c r="M365" s="1087"/>
      <c r="N365" s="1087"/>
      <c r="O365" s="1087"/>
      <c r="P365" s="1087"/>
      <c r="Q365" s="1087"/>
      <c r="R365" s="1087"/>
      <c r="S365" s="1087"/>
      <c r="T365" s="1087"/>
      <c r="U365" s="1087"/>
      <c r="V365" s="1087"/>
      <c r="W365" s="1087"/>
      <c r="X365" s="1087"/>
      <c r="Y365" s="1087"/>
      <c r="Z365" s="1087"/>
      <c r="AA365" s="1087"/>
      <c r="AB365" s="1087"/>
      <c r="AC365" s="1087"/>
      <c r="AD365" s="1087"/>
      <c r="AF365" s="69"/>
      <c r="AG365" s="304">
        <v>29</v>
      </c>
      <c r="AH365" s="1113" t="s">
        <v>109</v>
      </c>
      <c r="AI365" s="1114"/>
      <c r="AJ365" s="1115"/>
      <c r="AK365" s="11"/>
      <c r="AL365" s="1131" t="s">
        <v>696</v>
      </c>
      <c r="AM365" s="1132"/>
      <c r="AN365" s="1132"/>
      <c r="AO365" s="1132"/>
      <c r="AP365" s="1132"/>
      <c r="AQ365" s="1133"/>
      <c r="AR365" s="1173">
        <f>VLOOKUP(AH365,$CD$6:$CE$10,2,FALSE)</f>
        <v>0</v>
      </c>
    </row>
    <row r="366" spans="1:44" ht="27" customHeight="1">
      <c r="A366" s="911" t="str">
        <f t="shared" si="11"/>
        <v/>
      </c>
      <c r="B366" s="1078"/>
      <c r="C366" s="1079"/>
      <c r="D366" s="1079"/>
      <c r="E366" s="1080"/>
      <c r="AF366" s="69"/>
      <c r="AK366" s="11"/>
      <c r="AL366" s="1131"/>
      <c r="AM366" s="1132"/>
      <c r="AN366" s="1132"/>
      <c r="AO366" s="1132"/>
      <c r="AP366" s="1132"/>
      <c r="AQ366" s="1133"/>
      <c r="AR366" s="1173"/>
    </row>
    <row r="367" spans="1:44" ht="27" customHeight="1">
      <c r="A367" s="911" t="str">
        <f t="shared" si="11"/>
        <v/>
      </c>
      <c r="B367" s="1078"/>
      <c r="C367" s="1079"/>
      <c r="D367" s="1079"/>
      <c r="E367" s="1080"/>
      <c r="AF367" s="69"/>
      <c r="AK367" s="11"/>
      <c r="AL367" s="209"/>
      <c r="AM367" s="20"/>
      <c r="AN367" s="20"/>
      <c r="AO367" s="20"/>
      <c r="AP367" s="20"/>
      <c r="AQ367" s="210"/>
      <c r="AR367" s="72"/>
    </row>
    <row r="368" spans="1:44" ht="27" customHeight="1">
      <c r="A368" s="911">
        <f t="shared" si="11"/>
        <v>30</v>
      </c>
      <c r="B368" s="1078" t="s">
        <v>862</v>
      </c>
      <c r="C368" s="1079"/>
      <c r="D368" s="1079"/>
      <c r="E368" s="1080"/>
      <c r="H368" s="1116" t="s">
        <v>298</v>
      </c>
      <c r="I368" s="1116"/>
      <c r="J368" s="1116"/>
      <c r="K368" s="1116"/>
      <c r="L368" s="1116"/>
      <c r="M368" s="1116"/>
      <c r="N368" s="1116"/>
      <c r="O368" s="1116"/>
      <c r="P368" s="1116"/>
      <c r="Q368" s="1116"/>
      <c r="R368" s="1116"/>
      <c r="S368" s="1116"/>
      <c r="T368" s="1116"/>
      <c r="U368" s="1116"/>
      <c r="V368" s="1116"/>
      <c r="W368" s="1116"/>
      <c r="X368" s="1116"/>
      <c r="Y368" s="1116"/>
      <c r="Z368" s="1116"/>
      <c r="AA368" s="1116"/>
      <c r="AB368" s="1116"/>
      <c r="AC368" s="1116"/>
      <c r="AD368" s="1116"/>
      <c r="AE368" s="125"/>
      <c r="AF368" s="69"/>
      <c r="AG368" s="304">
        <v>30</v>
      </c>
      <c r="AH368" s="1113" t="s">
        <v>109</v>
      </c>
      <c r="AI368" s="1114"/>
      <c r="AJ368" s="1115"/>
      <c r="AK368" s="11"/>
      <c r="AL368" s="209"/>
      <c r="AM368" s="20"/>
      <c r="AN368" s="20"/>
      <c r="AO368" s="20"/>
      <c r="AP368" s="20"/>
      <c r="AQ368" s="210"/>
      <c r="AR368" s="1173"/>
    </row>
    <row r="369" spans="1:44" ht="27" customHeight="1">
      <c r="A369" s="911" t="str">
        <f t="shared" si="11"/>
        <v/>
      </c>
      <c r="B369" s="1078"/>
      <c r="C369" s="1079"/>
      <c r="D369" s="1079"/>
      <c r="E369" s="1080"/>
      <c r="AF369" s="69"/>
      <c r="AK369" s="11"/>
      <c r="AL369" s="209"/>
      <c r="AM369" s="20"/>
      <c r="AN369" s="20"/>
      <c r="AO369" s="20"/>
      <c r="AP369" s="20"/>
      <c r="AQ369" s="210"/>
      <c r="AR369" s="1173"/>
    </row>
    <row r="370" spans="1:44" ht="27" customHeight="1">
      <c r="A370" s="911" t="str">
        <f t="shared" si="11"/>
        <v/>
      </c>
      <c r="B370" s="1078"/>
      <c r="C370" s="1079"/>
      <c r="D370" s="1079"/>
      <c r="E370" s="1080"/>
      <c r="H370" s="1093" t="s">
        <v>299</v>
      </c>
      <c r="I370" s="1093"/>
      <c r="J370" s="1093"/>
      <c r="K370" s="1093"/>
      <c r="L370" s="1093"/>
      <c r="M370" s="1093"/>
      <c r="N370" s="1093"/>
      <c r="O370" s="1093"/>
      <c r="P370" s="1093"/>
      <c r="Q370" s="1093"/>
      <c r="R370" s="1093"/>
      <c r="S370" s="1093"/>
      <c r="T370" s="1093"/>
      <c r="U370" s="1093"/>
      <c r="V370" s="1093"/>
      <c r="W370" s="1093"/>
      <c r="X370" s="1093"/>
      <c r="Y370" s="1093"/>
      <c r="Z370" s="1093"/>
      <c r="AA370" s="1093"/>
      <c r="AB370" s="1093"/>
      <c r="AC370" s="1093"/>
      <c r="AD370" s="1093"/>
      <c r="AF370" s="69"/>
      <c r="AK370" s="11"/>
      <c r="AL370" s="209"/>
      <c r="AM370" s="20"/>
      <c r="AN370" s="20"/>
      <c r="AO370" s="20"/>
      <c r="AP370" s="20"/>
      <c r="AQ370" s="210"/>
      <c r="AR370" s="72"/>
    </row>
    <row r="371" spans="1:44" ht="27" customHeight="1">
      <c r="A371" s="911" t="str">
        <f t="shared" si="11"/>
        <v/>
      </c>
      <c r="B371" s="1078"/>
      <c r="C371" s="1079"/>
      <c r="D371" s="1079"/>
      <c r="E371" s="1080"/>
      <c r="G371" s="87"/>
      <c r="H371" s="1093"/>
      <c r="I371" s="1093"/>
      <c r="J371" s="1093"/>
      <c r="K371" s="1093"/>
      <c r="L371" s="1093"/>
      <c r="M371" s="1093"/>
      <c r="N371" s="1093"/>
      <c r="O371" s="1093"/>
      <c r="P371" s="1093"/>
      <c r="Q371" s="1093"/>
      <c r="R371" s="1093"/>
      <c r="S371" s="1093"/>
      <c r="T371" s="1093"/>
      <c r="U371" s="1093"/>
      <c r="V371" s="1093"/>
      <c r="W371" s="1093"/>
      <c r="X371" s="1093"/>
      <c r="Y371" s="1093"/>
      <c r="Z371" s="1093"/>
      <c r="AA371" s="1093"/>
      <c r="AB371" s="1093"/>
      <c r="AC371" s="1093"/>
      <c r="AD371" s="1093"/>
      <c r="AF371" s="69"/>
      <c r="AK371" s="11"/>
      <c r="AL371" s="209"/>
      <c r="AM371" s="20"/>
      <c r="AN371" s="20"/>
      <c r="AO371" s="20"/>
      <c r="AP371" s="20"/>
      <c r="AQ371" s="210"/>
      <c r="AR371" s="72"/>
    </row>
    <row r="372" spans="1:44" ht="27" customHeight="1">
      <c r="A372" s="911" t="str">
        <f t="shared" si="11"/>
        <v/>
      </c>
      <c r="B372" s="65"/>
      <c r="E372" s="66"/>
      <c r="G372" s="87"/>
      <c r="H372" s="1093"/>
      <c r="I372" s="1093"/>
      <c r="J372" s="1093"/>
      <c r="K372" s="1093"/>
      <c r="L372" s="1093"/>
      <c r="M372" s="1093"/>
      <c r="N372" s="1093"/>
      <c r="O372" s="1093"/>
      <c r="P372" s="1093"/>
      <c r="Q372" s="1093"/>
      <c r="R372" s="1093"/>
      <c r="S372" s="1093"/>
      <c r="T372" s="1093"/>
      <c r="U372" s="1093"/>
      <c r="V372" s="1093"/>
      <c r="W372" s="1093"/>
      <c r="X372" s="1093"/>
      <c r="Y372" s="1093"/>
      <c r="Z372" s="1093"/>
      <c r="AA372" s="1093"/>
      <c r="AB372" s="1093"/>
      <c r="AC372" s="1093"/>
      <c r="AD372" s="1093"/>
      <c r="AF372" s="69"/>
      <c r="AK372" s="11"/>
      <c r="AL372" s="209"/>
      <c r="AM372" s="20"/>
      <c r="AN372" s="20"/>
      <c r="AO372" s="20"/>
      <c r="AP372" s="20"/>
      <c r="AQ372" s="210"/>
      <c r="AR372" s="72"/>
    </row>
    <row r="373" spans="1:44" ht="18.899999999999999" customHeight="1">
      <c r="A373" s="911" t="str">
        <f t="shared" si="11"/>
        <v/>
      </c>
      <c r="B373" s="65"/>
      <c r="E373" s="6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F373" s="69"/>
      <c r="AK373" s="11"/>
      <c r="AL373" s="209"/>
      <c r="AM373" s="20"/>
      <c r="AN373" s="20"/>
      <c r="AO373" s="20"/>
      <c r="AP373" s="20"/>
      <c r="AQ373" s="210"/>
      <c r="AR373" s="72"/>
    </row>
    <row r="374" spans="1:44" ht="27" customHeight="1">
      <c r="A374" s="911" t="str">
        <f t="shared" si="11"/>
        <v/>
      </c>
      <c r="B374" s="65"/>
      <c r="E374" s="66"/>
      <c r="H374" s="1698" t="s">
        <v>300</v>
      </c>
      <c r="I374" s="1698"/>
      <c r="J374" s="1698"/>
      <c r="K374" s="1698"/>
      <c r="L374" s="1698"/>
      <c r="M374" s="1698"/>
      <c r="N374" s="1698"/>
      <c r="O374" s="1698"/>
      <c r="P374" s="1698"/>
      <c r="Q374" s="1698"/>
      <c r="R374" s="1698"/>
      <c r="S374" s="1698"/>
      <c r="T374" s="1698"/>
      <c r="U374" s="1698"/>
      <c r="V374" s="1698"/>
      <c r="W374" s="1698"/>
      <c r="X374" s="1698"/>
      <c r="Y374" s="1698"/>
      <c r="Z374" s="1698"/>
      <c r="AA374" s="1698"/>
      <c r="AB374" s="1698"/>
      <c r="AC374" s="1698"/>
      <c r="AD374" s="1698"/>
      <c r="AE374" s="217"/>
      <c r="AF374" s="69"/>
      <c r="AK374" s="11"/>
      <c r="AL374" s="209"/>
      <c r="AM374" s="20"/>
      <c r="AN374" s="20"/>
      <c r="AO374" s="20"/>
      <c r="AP374" s="20"/>
      <c r="AQ374" s="210"/>
      <c r="AR374" s="72"/>
    </row>
    <row r="375" spans="1:44" ht="27" customHeight="1">
      <c r="A375" s="911">
        <f t="shared" si="11"/>
        <v>31</v>
      </c>
      <c r="B375" s="65"/>
      <c r="E375" s="66"/>
      <c r="H375" s="1070" t="s">
        <v>2346</v>
      </c>
      <c r="I375" s="1070"/>
      <c r="J375" s="1070"/>
      <c r="K375" s="1070"/>
      <c r="L375" s="1070"/>
      <c r="M375" s="1070"/>
      <c r="N375" s="1070"/>
      <c r="O375" s="1070"/>
      <c r="P375" s="1070"/>
      <c r="Q375" s="1070"/>
      <c r="R375" s="1070"/>
      <c r="S375" s="1070"/>
      <c r="T375" s="1070"/>
      <c r="U375" s="1070"/>
      <c r="V375" s="1070"/>
      <c r="W375" s="1070"/>
      <c r="X375" s="1070"/>
      <c r="Y375" s="1070"/>
      <c r="Z375" s="1070"/>
      <c r="AA375" s="1070"/>
      <c r="AB375" s="1070"/>
      <c r="AC375" s="1070"/>
      <c r="AD375" s="1070"/>
      <c r="AE375" s="109"/>
      <c r="AF375" s="69"/>
      <c r="AG375" s="304">
        <v>31</v>
      </c>
      <c r="AH375" s="1113" t="s">
        <v>109</v>
      </c>
      <c r="AI375" s="1114"/>
      <c r="AJ375" s="1115"/>
      <c r="AK375" s="11"/>
      <c r="AL375" s="209"/>
      <c r="AM375" s="20"/>
      <c r="AN375" s="20"/>
      <c r="AO375" s="20"/>
      <c r="AP375" s="20"/>
      <c r="AQ375" s="210"/>
      <c r="AR375" s="1173">
        <f>VLOOKUP(AH375,$CD$6:$CE$10,2,FALSE)</f>
        <v>0</v>
      </c>
    </row>
    <row r="376" spans="1:44" ht="27" customHeight="1" thickBot="1">
      <c r="A376" s="911" t="str">
        <f t="shared" si="11"/>
        <v/>
      </c>
      <c r="B376" s="65"/>
      <c r="E376" s="66"/>
      <c r="H376" s="1070"/>
      <c r="I376" s="1070"/>
      <c r="J376" s="1070"/>
      <c r="K376" s="1070"/>
      <c r="L376" s="1070"/>
      <c r="M376" s="1070"/>
      <c r="N376" s="1070"/>
      <c r="O376" s="1070"/>
      <c r="P376" s="1070"/>
      <c r="Q376" s="1070"/>
      <c r="R376" s="1070"/>
      <c r="S376" s="1070"/>
      <c r="T376" s="1070"/>
      <c r="U376" s="1070"/>
      <c r="V376" s="1070"/>
      <c r="W376" s="1070"/>
      <c r="X376" s="1070"/>
      <c r="Y376" s="1070"/>
      <c r="Z376" s="1070"/>
      <c r="AA376" s="1070"/>
      <c r="AB376" s="1070"/>
      <c r="AC376" s="1070"/>
      <c r="AD376" s="1070"/>
      <c r="AE376" s="109"/>
      <c r="AF376" s="69"/>
      <c r="AK376" s="11"/>
      <c r="AL376" s="209"/>
      <c r="AM376" s="20"/>
      <c r="AN376" s="20"/>
      <c r="AO376" s="20"/>
      <c r="AP376" s="20"/>
      <c r="AQ376" s="210"/>
      <c r="AR376" s="1173"/>
    </row>
    <row r="377" spans="1:44" ht="18.899999999999999" customHeight="1">
      <c r="A377" s="911" t="str">
        <f t="shared" si="11"/>
        <v/>
      </c>
      <c r="B377" s="65"/>
      <c r="E377" s="66"/>
      <c r="H377" s="74"/>
      <c r="I377" s="13"/>
      <c r="J377" s="13"/>
      <c r="K377" s="13"/>
      <c r="L377" s="13"/>
      <c r="M377" s="13"/>
      <c r="N377" s="13"/>
      <c r="O377" s="13"/>
      <c r="P377" s="13"/>
      <c r="Q377" s="13"/>
      <c r="R377" s="13"/>
      <c r="S377" s="13"/>
      <c r="T377" s="13"/>
      <c r="U377" s="13"/>
      <c r="V377" s="13"/>
      <c r="W377" s="13"/>
      <c r="X377" s="13"/>
      <c r="Y377" s="13"/>
      <c r="Z377" s="13"/>
      <c r="AA377" s="13"/>
      <c r="AB377" s="13"/>
      <c r="AC377" s="13"/>
      <c r="AD377" s="26"/>
      <c r="AF377" s="69"/>
      <c r="AK377" s="11"/>
      <c r="AL377" s="209"/>
      <c r="AM377" s="20"/>
      <c r="AN377" s="20"/>
      <c r="AO377" s="20"/>
      <c r="AP377" s="20"/>
      <c r="AQ377" s="210"/>
      <c r="AR377" s="72"/>
    </row>
    <row r="378" spans="1:44" ht="27" customHeight="1">
      <c r="A378" s="911" t="str">
        <f t="shared" si="11"/>
        <v/>
      </c>
      <c r="B378" s="65"/>
      <c r="E378" s="66"/>
      <c r="H378" s="67"/>
      <c r="I378" s="1093" t="s">
        <v>703</v>
      </c>
      <c r="J378" s="1093"/>
      <c r="K378" s="1093"/>
      <c r="L378" s="1093"/>
      <c r="M378" s="1093"/>
      <c r="N378" s="1093"/>
      <c r="O378" s="1093"/>
      <c r="P378" s="1093"/>
      <c r="Q378" s="1093"/>
      <c r="R378" s="1093"/>
      <c r="S378" s="1093"/>
      <c r="T378" s="1093"/>
      <c r="U378" s="1093"/>
      <c r="V378" s="1093"/>
      <c r="W378" s="1093"/>
      <c r="X378" s="1093"/>
      <c r="Y378" s="1093"/>
      <c r="Z378" s="1093"/>
      <c r="AA378" s="1093"/>
      <c r="AB378" s="1093"/>
      <c r="AC378" s="1093"/>
      <c r="AD378" s="218"/>
      <c r="AF378" s="69"/>
      <c r="AK378" s="11"/>
      <c r="AL378" s="209"/>
      <c r="AM378" s="20"/>
      <c r="AN378" s="20"/>
      <c r="AO378" s="20"/>
      <c r="AP378" s="20"/>
      <c r="AQ378" s="210"/>
      <c r="AR378" s="72"/>
    </row>
    <row r="379" spans="1:44" ht="27" customHeight="1">
      <c r="A379" s="911" t="str">
        <f t="shared" si="11"/>
        <v/>
      </c>
      <c r="B379" s="65"/>
      <c r="E379" s="66"/>
      <c r="H379" s="67"/>
      <c r="I379" s="1093"/>
      <c r="J379" s="1093"/>
      <c r="K379" s="1093"/>
      <c r="L379" s="1093"/>
      <c r="M379" s="1093"/>
      <c r="N379" s="1093"/>
      <c r="O379" s="1093"/>
      <c r="P379" s="1093"/>
      <c r="Q379" s="1093"/>
      <c r="R379" s="1093"/>
      <c r="S379" s="1093"/>
      <c r="T379" s="1093"/>
      <c r="U379" s="1093"/>
      <c r="V379" s="1093"/>
      <c r="W379" s="1093"/>
      <c r="X379" s="1093"/>
      <c r="Y379" s="1093"/>
      <c r="Z379" s="1093"/>
      <c r="AA379" s="1093"/>
      <c r="AB379" s="1093"/>
      <c r="AC379" s="1093"/>
      <c r="AD379" s="218"/>
      <c r="AF379" s="69"/>
      <c r="AK379" s="11"/>
      <c r="AL379" s="209"/>
      <c r="AM379" s="20"/>
      <c r="AN379" s="20"/>
      <c r="AO379" s="20"/>
      <c r="AP379" s="20"/>
      <c r="AQ379" s="210"/>
      <c r="AR379" s="72"/>
    </row>
    <row r="380" spans="1:44" ht="27" customHeight="1">
      <c r="A380" s="911" t="str">
        <f t="shared" si="11"/>
        <v/>
      </c>
      <c r="B380" s="65"/>
      <c r="E380" s="66"/>
      <c r="H380" s="219"/>
      <c r="I380" s="1093"/>
      <c r="J380" s="1093"/>
      <c r="K380" s="1093"/>
      <c r="L380" s="1093"/>
      <c r="M380" s="1093"/>
      <c r="N380" s="1093"/>
      <c r="O380" s="1093"/>
      <c r="P380" s="1093"/>
      <c r="Q380" s="1093"/>
      <c r="R380" s="1093"/>
      <c r="S380" s="1093"/>
      <c r="T380" s="1093"/>
      <c r="U380" s="1093"/>
      <c r="V380" s="1093"/>
      <c r="W380" s="1093"/>
      <c r="X380" s="1093"/>
      <c r="Y380" s="1093"/>
      <c r="Z380" s="1093"/>
      <c r="AA380" s="1093"/>
      <c r="AB380" s="1093"/>
      <c r="AC380" s="1093"/>
      <c r="AD380" s="218"/>
      <c r="AF380" s="69"/>
      <c r="AK380" s="11"/>
      <c r="AL380" s="209"/>
      <c r="AM380" s="20"/>
      <c r="AN380" s="20"/>
      <c r="AO380" s="20"/>
      <c r="AP380" s="20"/>
      <c r="AQ380" s="210"/>
      <c r="AR380" s="72"/>
    </row>
    <row r="381" spans="1:44" ht="27" customHeight="1">
      <c r="A381" s="911" t="str">
        <f t="shared" si="11"/>
        <v/>
      </c>
      <c r="B381" s="65"/>
      <c r="E381" s="66"/>
      <c r="H381" s="219"/>
      <c r="I381" s="1093"/>
      <c r="J381" s="1093"/>
      <c r="K381" s="1093"/>
      <c r="L381" s="1093"/>
      <c r="M381" s="1093"/>
      <c r="N381" s="1093"/>
      <c r="O381" s="1093"/>
      <c r="P381" s="1093"/>
      <c r="Q381" s="1093"/>
      <c r="R381" s="1093"/>
      <c r="S381" s="1093"/>
      <c r="T381" s="1093"/>
      <c r="U381" s="1093"/>
      <c r="V381" s="1093"/>
      <c r="W381" s="1093"/>
      <c r="X381" s="1093"/>
      <c r="Y381" s="1093"/>
      <c r="Z381" s="1093"/>
      <c r="AA381" s="1093"/>
      <c r="AB381" s="1093"/>
      <c r="AC381" s="1093"/>
      <c r="AD381" s="218"/>
      <c r="AF381" s="69"/>
      <c r="AK381" s="11"/>
      <c r="AL381" s="209"/>
      <c r="AM381" s="20"/>
      <c r="AN381" s="20"/>
      <c r="AO381" s="20"/>
      <c r="AP381" s="20"/>
      <c r="AQ381" s="210"/>
      <c r="AR381" s="72"/>
    </row>
    <row r="382" spans="1:44" ht="27" customHeight="1">
      <c r="A382" s="911" t="str">
        <f t="shared" si="11"/>
        <v/>
      </c>
      <c r="B382" s="65"/>
      <c r="E382" s="66"/>
      <c r="H382" s="67"/>
      <c r="I382" s="1469" t="s">
        <v>301</v>
      </c>
      <c r="J382" s="1469"/>
      <c r="K382" s="1469"/>
      <c r="L382" s="1469"/>
      <c r="M382" s="1469"/>
      <c r="N382" s="1469"/>
      <c r="O382" s="1469"/>
      <c r="P382" s="1469"/>
      <c r="Q382" s="1469"/>
      <c r="R382" s="1469"/>
      <c r="S382" s="1469"/>
      <c r="T382" s="1469"/>
      <c r="U382" s="1469"/>
      <c r="V382" s="1469"/>
      <c r="W382" s="1469"/>
      <c r="X382" s="1469"/>
      <c r="Y382" s="1469"/>
      <c r="Z382" s="1469"/>
      <c r="AA382" s="1469"/>
      <c r="AB382" s="1469"/>
      <c r="AC382" s="1469"/>
      <c r="AD382" s="11"/>
      <c r="AF382" s="69"/>
      <c r="AK382" s="11"/>
      <c r="AL382" s="209"/>
      <c r="AM382" s="20"/>
      <c r="AN382" s="20"/>
      <c r="AO382" s="20"/>
      <c r="AP382" s="20"/>
      <c r="AQ382" s="210"/>
      <c r="AR382" s="72"/>
    </row>
    <row r="383" spans="1:44" ht="27" customHeight="1">
      <c r="A383" s="911" t="str">
        <f t="shared" si="11"/>
        <v/>
      </c>
      <c r="B383" s="65"/>
      <c r="E383" s="66"/>
      <c r="H383" s="67"/>
      <c r="I383" s="1093" t="s">
        <v>2347</v>
      </c>
      <c r="J383" s="1093"/>
      <c r="K383" s="1093"/>
      <c r="L383" s="1093"/>
      <c r="M383" s="1093"/>
      <c r="N383" s="1093"/>
      <c r="O383" s="1093"/>
      <c r="P383" s="1093"/>
      <c r="Q383" s="1093"/>
      <c r="R383" s="1093"/>
      <c r="S383" s="1093"/>
      <c r="T383" s="1093"/>
      <c r="U383" s="1093"/>
      <c r="V383" s="1093"/>
      <c r="W383" s="1093"/>
      <c r="X383" s="1093"/>
      <c r="Y383" s="1093"/>
      <c r="Z383" s="1093"/>
      <c r="AA383" s="1093"/>
      <c r="AB383" s="1093"/>
      <c r="AC383" s="1093"/>
      <c r="AD383" s="218"/>
      <c r="AF383" s="69"/>
      <c r="AK383" s="11"/>
      <c r="AL383" s="209"/>
      <c r="AM383" s="20"/>
      <c r="AN383" s="20"/>
      <c r="AO383" s="20"/>
      <c r="AP383" s="20"/>
      <c r="AQ383" s="210"/>
      <c r="AR383" s="72"/>
    </row>
    <row r="384" spans="1:44" ht="27" customHeight="1">
      <c r="A384" s="911" t="str">
        <f t="shared" si="11"/>
        <v/>
      </c>
      <c r="B384" s="65"/>
      <c r="E384" s="66"/>
      <c r="H384" s="67"/>
      <c r="I384" s="1093"/>
      <c r="J384" s="1093"/>
      <c r="K384" s="1093"/>
      <c r="L384" s="1093"/>
      <c r="M384" s="1093"/>
      <c r="N384" s="1093"/>
      <c r="O384" s="1093"/>
      <c r="P384" s="1093"/>
      <c r="Q384" s="1093"/>
      <c r="R384" s="1093"/>
      <c r="S384" s="1093"/>
      <c r="T384" s="1093"/>
      <c r="U384" s="1093"/>
      <c r="V384" s="1093"/>
      <c r="W384" s="1093"/>
      <c r="X384" s="1093"/>
      <c r="Y384" s="1093"/>
      <c r="Z384" s="1093"/>
      <c r="AA384" s="1093"/>
      <c r="AB384" s="1093"/>
      <c r="AC384" s="1093"/>
      <c r="AD384" s="218"/>
      <c r="AF384" s="69"/>
      <c r="AK384" s="11"/>
      <c r="AL384" s="209"/>
      <c r="AM384" s="20"/>
      <c r="AN384" s="20"/>
      <c r="AO384" s="20"/>
      <c r="AP384" s="20"/>
      <c r="AQ384" s="210"/>
      <c r="AR384" s="72"/>
    </row>
    <row r="385" spans="1:44" ht="27" customHeight="1">
      <c r="A385" s="911" t="str">
        <f t="shared" si="11"/>
        <v/>
      </c>
      <c r="B385" s="65"/>
      <c r="E385" s="66"/>
      <c r="H385" s="67"/>
      <c r="I385" s="1093"/>
      <c r="J385" s="1093"/>
      <c r="K385" s="1093"/>
      <c r="L385" s="1093"/>
      <c r="M385" s="1093"/>
      <c r="N385" s="1093"/>
      <c r="O385" s="1093"/>
      <c r="P385" s="1093"/>
      <c r="Q385" s="1093"/>
      <c r="R385" s="1093"/>
      <c r="S385" s="1093"/>
      <c r="T385" s="1093"/>
      <c r="U385" s="1093"/>
      <c r="V385" s="1093"/>
      <c r="W385" s="1093"/>
      <c r="X385" s="1093"/>
      <c r="Y385" s="1093"/>
      <c r="Z385" s="1093"/>
      <c r="AA385" s="1093"/>
      <c r="AB385" s="1093"/>
      <c r="AC385" s="1093"/>
      <c r="AD385" s="218"/>
      <c r="AF385" s="69"/>
      <c r="AK385" s="11"/>
      <c r="AL385" s="209"/>
      <c r="AM385" s="20"/>
      <c r="AN385" s="20"/>
      <c r="AO385" s="20"/>
      <c r="AP385" s="20"/>
      <c r="AQ385" s="210"/>
      <c r="AR385" s="72"/>
    </row>
    <row r="386" spans="1:44" ht="27" customHeight="1">
      <c r="A386" s="911" t="str">
        <f t="shared" si="11"/>
        <v/>
      </c>
      <c r="B386" s="65"/>
      <c r="E386" s="66"/>
      <c r="H386" s="67"/>
      <c r="I386" s="1116" t="s">
        <v>2348</v>
      </c>
      <c r="J386" s="1116"/>
      <c r="K386" s="1116"/>
      <c r="L386" s="1116"/>
      <c r="M386" s="1116"/>
      <c r="N386" s="1116"/>
      <c r="O386" s="1116"/>
      <c r="P386" s="1116"/>
      <c r="Q386" s="1116"/>
      <c r="R386" s="1116"/>
      <c r="S386" s="1116"/>
      <c r="T386" s="1116"/>
      <c r="U386" s="1116"/>
      <c r="V386" s="1116"/>
      <c r="W386" s="1116"/>
      <c r="X386" s="1116"/>
      <c r="Y386" s="1116"/>
      <c r="Z386" s="1116"/>
      <c r="AA386" s="1116"/>
      <c r="AB386" s="1116"/>
      <c r="AC386" s="1116"/>
      <c r="AD386" s="1117"/>
      <c r="AF386" s="69"/>
      <c r="AK386" s="11"/>
      <c r="AL386" s="209"/>
      <c r="AM386" s="20"/>
      <c r="AN386" s="20"/>
      <c r="AO386" s="20"/>
      <c r="AP386" s="20"/>
      <c r="AQ386" s="210"/>
      <c r="AR386" s="72"/>
    </row>
    <row r="387" spans="1:44" ht="27" customHeight="1">
      <c r="A387" s="911"/>
      <c r="B387" s="65"/>
      <c r="E387" s="66"/>
      <c r="H387" s="67"/>
      <c r="I387" s="833" t="s">
        <v>2794</v>
      </c>
      <c r="J387" s="1163" t="s">
        <v>2797</v>
      </c>
      <c r="K387" s="1018"/>
      <c r="L387" s="1018"/>
      <c r="M387" s="1018"/>
      <c r="N387" s="1018"/>
      <c r="O387" s="1018"/>
      <c r="P387" s="1018"/>
      <c r="Q387" s="1018"/>
      <c r="R387" s="1018"/>
      <c r="S387" s="1018"/>
      <c r="T387" s="1018"/>
      <c r="U387" s="1018"/>
      <c r="V387" s="1018"/>
      <c r="W387" s="1018"/>
      <c r="X387" s="1018"/>
      <c r="Y387" s="1018"/>
      <c r="Z387" s="1018"/>
      <c r="AA387" s="1018"/>
      <c r="AB387" s="1018"/>
      <c r="AC387" s="1018"/>
      <c r="AD387" s="1015"/>
      <c r="AF387" s="69"/>
      <c r="AK387" s="11"/>
      <c r="AL387" s="209"/>
      <c r="AM387" s="20"/>
      <c r="AN387" s="20"/>
      <c r="AO387" s="20"/>
      <c r="AP387" s="20"/>
      <c r="AQ387" s="210"/>
      <c r="AR387" s="72"/>
    </row>
    <row r="388" spans="1:44" ht="27" customHeight="1">
      <c r="A388" s="911"/>
      <c r="B388" s="65"/>
      <c r="E388" s="66"/>
      <c r="H388" s="67"/>
      <c r="I388" s="833"/>
      <c r="J388" s="1018"/>
      <c r="K388" s="1018"/>
      <c r="L388" s="1018"/>
      <c r="M388" s="1018"/>
      <c r="N388" s="1018"/>
      <c r="O388" s="1018"/>
      <c r="P388" s="1018"/>
      <c r="Q388" s="1018"/>
      <c r="R388" s="1018"/>
      <c r="S388" s="1018"/>
      <c r="T388" s="1018"/>
      <c r="U388" s="1018"/>
      <c r="V388" s="1018"/>
      <c r="W388" s="1018"/>
      <c r="X388" s="1018"/>
      <c r="Y388" s="1018"/>
      <c r="Z388" s="1018"/>
      <c r="AA388" s="1018"/>
      <c r="AB388" s="1018"/>
      <c r="AC388" s="1018"/>
      <c r="AD388" s="1015"/>
      <c r="AF388" s="69"/>
      <c r="AK388" s="11"/>
      <c r="AL388" s="209"/>
      <c r="AM388" s="20"/>
      <c r="AN388" s="20"/>
      <c r="AO388" s="20"/>
      <c r="AP388" s="20"/>
      <c r="AQ388" s="210"/>
      <c r="AR388" s="72"/>
    </row>
    <row r="389" spans="1:44" ht="27" customHeight="1">
      <c r="A389" s="911"/>
      <c r="B389" s="65"/>
      <c r="E389" s="66"/>
      <c r="H389" s="67"/>
      <c r="I389" s="833"/>
      <c r="J389" s="1018"/>
      <c r="K389" s="1018"/>
      <c r="L389" s="1018"/>
      <c r="M389" s="1018"/>
      <c r="N389" s="1018"/>
      <c r="O389" s="1018"/>
      <c r="P389" s="1018"/>
      <c r="Q389" s="1018"/>
      <c r="R389" s="1018"/>
      <c r="S389" s="1018"/>
      <c r="T389" s="1018"/>
      <c r="U389" s="1018"/>
      <c r="V389" s="1018"/>
      <c r="W389" s="1018"/>
      <c r="X389" s="1018"/>
      <c r="Y389" s="1018"/>
      <c r="Z389" s="1018"/>
      <c r="AA389" s="1018"/>
      <c r="AB389" s="1018"/>
      <c r="AC389" s="1018"/>
      <c r="AD389" s="1015"/>
      <c r="AF389" s="69"/>
      <c r="AK389" s="11"/>
      <c r="AL389" s="209"/>
      <c r="AM389" s="20"/>
      <c r="AN389" s="20"/>
      <c r="AO389" s="20"/>
      <c r="AP389" s="20"/>
      <c r="AQ389" s="210"/>
      <c r="AR389" s="72"/>
    </row>
    <row r="390" spans="1:44" ht="27" customHeight="1">
      <c r="A390" s="911"/>
      <c r="B390" s="65"/>
      <c r="E390" s="66"/>
      <c r="H390" s="67"/>
      <c r="I390" s="833"/>
      <c r="J390" s="1018"/>
      <c r="K390" s="1018"/>
      <c r="L390" s="1018"/>
      <c r="M390" s="1018"/>
      <c r="N390" s="1018"/>
      <c r="O390" s="1018"/>
      <c r="P390" s="1018"/>
      <c r="Q390" s="1018"/>
      <c r="R390" s="1018"/>
      <c r="S390" s="1018"/>
      <c r="T390" s="1018"/>
      <c r="U390" s="1018"/>
      <c r="V390" s="1018"/>
      <c r="W390" s="1018"/>
      <c r="X390" s="1018"/>
      <c r="Y390" s="1018"/>
      <c r="Z390" s="1018"/>
      <c r="AA390" s="1018"/>
      <c r="AB390" s="1018"/>
      <c r="AC390" s="1018"/>
      <c r="AD390" s="1015"/>
      <c r="AF390" s="69"/>
      <c r="AK390" s="11"/>
      <c r="AL390" s="209"/>
      <c r="AM390" s="20"/>
      <c r="AN390" s="20"/>
      <c r="AO390" s="20"/>
      <c r="AP390" s="20"/>
      <c r="AQ390" s="210"/>
      <c r="AR390" s="72"/>
    </row>
    <row r="391" spans="1:44" ht="27" customHeight="1">
      <c r="A391" s="911" t="str">
        <f t="shared" ref="A391:A392" si="12">_xlfn.IFS(AG391=0,"",AG391&gt;0,AG391,AG391&lt;&gt;"","")</f>
        <v/>
      </c>
      <c r="B391" s="65"/>
      <c r="E391" s="66"/>
      <c r="H391" s="67"/>
      <c r="I391" s="860" t="s">
        <v>643</v>
      </c>
      <c r="J391" s="1180" t="s">
        <v>2800</v>
      </c>
      <c r="K391" s="1018"/>
      <c r="L391" s="1018"/>
      <c r="M391" s="1018"/>
      <c r="N391" s="1018"/>
      <c r="O391" s="1018"/>
      <c r="P391" s="1018"/>
      <c r="Q391" s="1018"/>
      <c r="R391" s="1018"/>
      <c r="S391" s="1018"/>
      <c r="T391" s="1018"/>
      <c r="U391" s="1018"/>
      <c r="V391" s="1018"/>
      <c r="W391" s="1018"/>
      <c r="X391" s="1018"/>
      <c r="Y391" s="1018"/>
      <c r="Z391" s="1018"/>
      <c r="AA391" s="1018"/>
      <c r="AB391" s="1018"/>
      <c r="AC391" s="1018"/>
      <c r="AD391" s="227"/>
      <c r="AF391" s="69"/>
      <c r="AK391" s="11"/>
      <c r="AL391" s="209"/>
      <c r="AM391" s="20"/>
      <c r="AN391" s="20"/>
      <c r="AO391" s="20"/>
      <c r="AP391" s="20"/>
      <c r="AQ391" s="210"/>
      <c r="AR391" s="72"/>
    </row>
    <row r="392" spans="1:44" ht="27" customHeight="1">
      <c r="A392" s="911" t="str">
        <f t="shared" si="12"/>
        <v/>
      </c>
      <c r="B392" s="65"/>
      <c r="E392" s="66"/>
      <c r="H392" s="67"/>
      <c r="I392" s="225"/>
      <c r="J392" s="1018"/>
      <c r="K392" s="1018"/>
      <c r="L392" s="1018"/>
      <c r="M392" s="1018"/>
      <c r="N392" s="1018"/>
      <c r="O392" s="1018"/>
      <c r="P392" s="1018"/>
      <c r="Q392" s="1018"/>
      <c r="R392" s="1018"/>
      <c r="S392" s="1018"/>
      <c r="T392" s="1018"/>
      <c r="U392" s="1018"/>
      <c r="V392" s="1018"/>
      <c r="W392" s="1018"/>
      <c r="X392" s="1018"/>
      <c r="Y392" s="1018"/>
      <c r="Z392" s="1018"/>
      <c r="AA392" s="1018"/>
      <c r="AB392" s="1018"/>
      <c r="AC392" s="1018"/>
      <c r="AD392" s="227"/>
      <c r="AF392" s="69"/>
      <c r="AK392" s="11"/>
      <c r="AL392" s="209"/>
      <c r="AM392" s="20"/>
      <c r="AN392" s="20"/>
      <c r="AO392" s="20"/>
      <c r="AP392" s="20"/>
      <c r="AQ392" s="210"/>
      <c r="AR392" s="72"/>
    </row>
    <row r="393" spans="1:44" ht="27" customHeight="1">
      <c r="A393" s="911"/>
      <c r="B393" s="65"/>
      <c r="E393" s="66"/>
      <c r="H393" s="67"/>
      <c r="I393" s="653"/>
      <c r="J393" s="1122" t="s">
        <v>2798</v>
      </c>
      <c r="K393" s="1785"/>
      <c r="L393" s="1785"/>
      <c r="M393" s="1785"/>
      <c r="N393" s="1785"/>
      <c r="O393" s="1785"/>
      <c r="P393" s="1785"/>
      <c r="Q393" s="1785"/>
      <c r="R393" s="1785"/>
      <c r="S393" s="1785"/>
      <c r="T393" s="1785"/>
      <c r="U393" s="1785"/>
      <c r="V393" s="1785"/>
      <c r="W393" s="1785"/>
      <c r="X393" s="1785"/>
      <c r="Y393" s="1785"/>
      <c r="Z393" s="1785"/>
      <c r="AA393" s="1785"/>
      <c r="AB393" s="1785"/>
      <c r="AC393" s="1785"/>
      <c r="AD393" s="1014"/>
      <c r="AF393" s="69"/>
      <c r="AK393" s="11"/>
      <c r="AL393" s="209"/>
      <c r="AM393" s="20"/>
      <c r="AN393" s="20"/>
      <c r="AO393" s="20"/>
      <c r="AP393" s="20"/>
      <c r="AQ393" s="210"/>
      <c r="AR393" s="72"/>
    </row>
    <row r="394" spans="1:44" ht="27" customHeight="1">
      <c r="A394" s="911"/>
      <c r="B394" s="65"/>
      <c r="E394" s="66"/>
      <c r="H394" s="67"/>
      <c r="I394" s="653"/>
      <c r="J394" s="1785"/>
      <c r="K394" s="1785"/>
      <c r="L394" s="1785"/>
      <c r="M394" s="1785"/>
      <c r="N394" s="1785"/>
      <c r="O394" s="1785"/>
      <c r="P394" s="1785"/>
      <c r="Q394" s="1785"/>
      <c r="R394" s="1785"/>
      <c r="S394" s="1785"/>
      <c r="T394" s="1785"/>
      <c r="U394" s="1785"/>
      <c r="V394" s="1785"/>
      <c r="W394" s="1785"/>
      <c r="X394" s="1785"/>
      <c r="Y394" s="1785"/>
      <c r="Z394" s="1785"/>
      <c r="AA394" s="1785"/>
      <c r="AB394" s="1785"/>
      <c r="AC394" s="1785"/>
      <c r="AD394" s="1014"/>
      <c r="AF394" s="69"/>
      <c r="AK394" s="11"/>
      <c r="AL394" s="209"/>
      <c r="AM394" s="20"/>
      <c r="AN394" s="20"/>
      <c r="AO394" s="20"/>
      <c r="AP394" s="20"/>
      <c r="AQ394" s="210"/>
      <c r="AR394" s="72"/>
    </row>
    <row r="395" spans="1:44" ht="27" customHeight="1">
      <c r="A395" s="911"/>
      <c r="B395" s="65"/>
      <c r="E395" s="66"/>
      <c r="H395" s="67"/>
      <c r="I395" s="854" t="s">
        <v>2795</v>
      </c>
      <c r="J395" s="1122" t="s">
        <v>2799</v>
      </c>
      <c r="K395" s="1785"/>
      <c r="L395" s="1785"/>
      <c r="M395" s="1785"/>
      <c r="N395" s="1785"/>
      <c r="O395" s="1785"/>
      <c r="P395" s="1785"/>
      <c r="Q395" s="1785"/>
      <c r="R395" s="1785"/>
      <c r="S395" s="1785"/>
      <c r="T395" s="1785"/>
      <c r="U395" s="1785"/>
      <c r="V395" s="1785"/>
      <c r="W395" s="1785"/>
      <c r="X395" s="1785"/>
      <c r="Y395" s="1785"/>
      <c r="Z395" s="1785"/>
      <c r="AA395" s="1785"/>
      <c r="AB395" s="1785"/>
      <c r="AC395" s="1785"/>
      <c r="AD395" s="1014"/>
      <c r="AF395" s="69"/>
      <c r="AK395" s="11"/>
      <c r="AL395" s="209"/>
      <c r="AM395" s="20"/>
      <c r="AN395" s="20"/>
      <c r="AO395" s="20"/>
      <c r="AP395" s="20"/>
      <c r="AQ395" s="210"/>
      <c r="AR395" s="72"/>
    </row>
    <row r="396" spans="1:44" ht="27" customHeight="1">
      <c r="A396" s="911"/>
      <c r="B396" s="65"/>
      <c r="E396" s="66"/>
      <c r="H396" s="67"/>
      <c r="I396" s="854" t="s">
        <v>2796</v>
      </c>
      <c r="J396" s="1122" t="s">
        <v>2801</v>
      </c>
      <c r="K396" s="1785"/>
      <c r="L396" s="1785"/>
      <c r="M396" s="1785"/>
      <c r="N396" s="1785"/>
      <c r="O396" s="1785"/>
      <c r="P396" s="1785"/>
      <c r="Q396" s="1785"/>
      <c r="R396" s="1785"/>
      <c r="S396" s="1785"/>
      <c r="T396" s="1785"/>
      <c r="U396" s="1785"/>
      <c r="V396" s="1785"/>
      <c r="W396" s="1785"/>
      <c r="X396" s="1785"/>
      <c r="Y396" s="1785"/>
      <c r="Z396" s="1785"/>
      <c r="AA396" s="1785"/>
      <c r="AB396" s="1785"/>
      <c r="AC396" s="1785"/>
      <c r="AD396" s="1014"/>
      <c r="AF396" s="69"/>
      <c r="AK396" s="11"/>
      <c r="AL396" s="209"/>
      <c r="AM396" s="20"/>
      <c r="AN396" s="20"/>
      <c r="AO396" s="20"/>
      <c r="AP396" s="20"/>
      <c r="AQ396" s="210"/>
      <c r="AR396" s="72"/>
    </row>
    <row r="397" spans="1:44" ht="27" customHeight="1">
      <c r="A397" s="911"/>
      <c r="B397" s="65"/>
      <c r="E397" s="66"/>
      <c r="H397" s="67"/>
      <c r="I397" s="854"/>
      <c r="J397" s="1785"/>
      <c r="K397" s="1785"/>
      <c r="L397" s="1785"/>
      <c r="M397" s="1785"/>
      <c r="N397" s="1785"/>
      <c r="O397" s="1785"/>
      <c r="P397" s="1785"/>
      <c r="Q397" s="1785"/>
      <c r="R397" s="1785"/>
      <c r="S397" s="1785"/>
      <c r="T397" s="1785"/>
      <c r="U397" s="1785"/>
      <c r="V397" s="1785"/>
      <c r="W397" s="1785"/>
      <c r="X397" s="1785"/>
      <c r="Y397" s="1785"/>
      <c r="Z397" s="1785"/>
      <c r="AA397" s="1785"/>
      <c r="AB397" s="1785"/>
      <c r="AC397" s="1785"/>
      <c r="AD397" s="1014"/>
      <c r="AF397" s="69"/>
      <c r="AK397" s="11"/>
      <c r="AL397" s="209"/>
      <c r="AM397" s="20"/>
      <c r="AN397" s="20"/>
      <c r="AO397" s="20"/>
      <c r="AP397" s="20"/>
      <c r="AQ397" s="210"/>
      <c r="AR397" s="72"/>
    </row>
    <row r="398" spans="1:44" ht="13.35" customHeight="1" thickBot="1">
      <c r="A398" s="911" t="str">
        <f t="shared" ref="A398:A399" si="13">_xlfn.IFS(AG398=0,"",AG398&gt;0,AG398,AG398&lt;&gt;"","")</f>
        <v/>
      </c>
      <c r="B398" s="65"/>
      <c r="E398" s="66"/>
      <c r="H398" s="82"/>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1"/>
      <c r="AF398" s="69"/>
      <c r="AK398" s="11"/>
      <c r="AL398" s="209"/>
      <c r="AM398" s="20"/>
      <c r="AN398" s="20"/>
      <c r="AO398" s="20"/>
      <c r="AP398" s="20"/>
      <c r="AQ398" s="210"/>
      <c r="AR398" s="72"/>
    </row>
    <row r="399" spans="1:44" ht="15" customHeight="1" thickBot="1">
      <c r="A399" s="911" t="str">
        <f t="shared" si="13"/>
        <v/>
      </c>
      <c r="B399" s="65"/>
      <c r="E399" s="66"/>
      <c r="I399" s="111"/>
      <c r="AF399" s="69"/>
      <c r="AK399" s="11"/>
      <c r="AL399" s="209"/>
      <c r="AM399" s="20"/>
      <c r="AN399" s="20"/>
      <c r="AO399" s="20"/>
      <c r="AP399" s="20"/>
      <c r="AQ399" s="210"/>
      <c r="AR399" s="72"/>
    </row>
    <row r="400" spans="1:44" ht="27" customHeight="1">
      <c r="A400" s="911" t="str">
        <f t="shared" ref="A400:A469" si="14">_xlfn.IFS(AG400=0,"",AG400&gt;0,AG400,AG400&lt;&gt;"","")</f>
        <v/>
      </c>
      <c r="B400" s="47"/>
      <c r="C400" s="12"/>
      <c r="D400" s="12"/>
      <c r="E400" s="48"/>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03"/>
      <c r="AG400" s="308"/>
      <c r="AH400" s="104"/>
      <c r="AI400" s="104"/>
      <c r="AJ400" s="104"/>
      <c r="AK400" s="26"/>
      <c r="AL400" s="199"/>
      <c r="AM400" s="200"/>
      <c r="AN400" s="200"/>
      <c r="AO400" s="200"/>
      <c r="AP400" s="200"/>
      <c r="AQ400" s="201"/>
      <c r="AR400" s="72"/>
    </row>
    <row r="401" spans="1:44" ht="27" customHeight="1">
      <c r="A401" s="911">
        <f t="shared" si="14"/>
        <v>32</v>
      </c>
      <c r="B401" s="1078" t="s">
        <v>813</v>
      </c>
      <c r="C401" s="1079"/>
      <c r="D401" s="1079"/>
      <c r="E401" s="1080"/>
      <c r="H401" s="1116" t="s">
        <v>699</v>
      </c>
      <c r="I401" s="1116"/>
      <c r="J401" s="1116"/>
      <c r="K401" s="1116"/>
      <c r="L401" s="1116"/>
      <c r="M401" s="1116"/>
      <c r="N401" s="1116"/>
      <c r="O401" s="1116"/>
      <c r="P401" s="1116"/>
      <c r="Q401" s="1116"/>
      <c r="R401" s="1116"/>
      <c r="S401" s="1116"/>
      <c r="T401" s="1116"/>
      <c r="U401" s="1116"/>
      <c r="V401" s="1116"/>
      <c r="W401" s="1116"/>
      <c r="X401" s="1116"/>
      <c r="Y401" s="1116"/>
      <c r="Z401" s="1116"/>
      <c r="AA401" s="1116"/>
      <c r="AB401" s="1116"/>
      <c r="AC401" s="1116"/>
      <c r="AD401" s="1116"/>
      <c r="AF401" s="69"/>
      <c r="AG401" s="304">
        <v>32</v>
      </c>
      <c r="AH401" s="1113" t="s">
        <v>109</v>
      </c>
      <c r="AI401" s="1114"/>
      <c r="AJ401" s="1115"/>
      <c r="AK401" s="11"/>
      <c r="AL401" s="1131" t="s">
        <v>700</v>
      </c>
      <c r="AM401" s="1132"/>
      <c r="AN401" s="1132"/>
      <c r="AO401" s="1132"/>
      <c r="AP401" s="1132"/>
      <c r="AQ401" s="1133"/>
      <c r="AR401" s="1173">
        <f>VLOOKUP(AH401,$CD$6:$CE$10,2,FALSE)</f>
        <v>0</v>
      </c>
    </row>
    <row r="402" spans="1:44" ht="27" customHeight="1">
      <c r="A402" s="911" t="str">
        <f t="shared" si="14"/>
        <v/>
      </c>
      <c r="B402" s="1078"/>
      <c r="C402" s="1079"/>
      <c r="D402" s="1079"/>
      <c r="E402" s="1080"/>
      <c r="AF402" s="69"/>
      <c r="AK402" s="11"/>
      <c r="AL402" s="1131"/>
      <c r="AM402" s="1132"/>
      <c r="AN402" s="1132"/>
      <c r="AO402" s="1132"/>
      <c r="AP402" s="1132"/>
      <c r="AQ402" s="1133"/>
      <c r="AR402" s="1173"/>
    </row>
    <row r="403" spans="1:44" ht="27" customHeight="1">
      <c r="A403" s="911" t="str">
        <f t="shared" si="14"/>
        <v/>
      </c>
      <c r="B403" s="1078"/>
      <c r="C403" s="1079"/>
      <c r="D403" s="1079"/>
      <c r="E403" s="1080"/>
      <c r="AF403" s="69"/>
      <c r="AK403" s="11"/>
      <c r="AL403" s="222"/>
      <c r="AM403" s="223"/>
      <c r="AN403" s="223"/>
      <c r="AO403" s="223"/>
      <c r="AP403" s="223"/>
      <c r="AQ403" s="224"/>
      <c r="AR403" s="72"/>
    </row>
    <row r="404" spans="1:44" s="225" customFormat="1" ht="27" customHeight="1">
      <c r="A404" s="914">
        <f t="shared" si="14"/>
        <v>33</v>
      </c>
      <c r="B404" s="1078"/>
      <c r="C404" s="1079"/>
      <c r="D404" s="1079"/>
      <c r="E404" s="1080"/>
      <c r="H404" s="1093" t="s">
        <v>302</v>
      </c>
      <c r="I404" s="1093"/>
      <c r="J404" s="1093"/>
      <c r="K404" s="1093"/>
      <c r="L404" s="1093"/>
      <c r="M404" s="1093"/>
      <c r="N404" s="1093"/>
      <c r="O404" s="1093"/>
      <c r="P404" s="1093"/>
      <c r="Q404" s="1093"/>
      <c r="R404" s="1093"/>
      <c r="S404" s="1093"/>
      <c r="T404" s="1093"/>
      <c r="U404" s="1093"/>
      <c r="V404" s="1093"/>
      <c r="W404" s="1093"/>
      <c r="X404" s="1093"/>
      <c r="Y404" s="1093"/>
      <c r="Z404" s="1093"/>
      <c r="AA404" s="1093"/>
      <c r="AB404" s="1093"/>
      <c r="AC404" s="1093"/>
      <c r="AD404" s="1093"/>
      <c r="AF404" s="226"/>
      <c r="AG404" s="304">
        <v>33</v>
      </c>
      <c r="AH404" s="1458" t="s">
        <v>303</v>
      </c>
      <c r="AI404" s="1459"/>
      <c r="AJ404" s="1460"/>
      <c r="AK404" s="227"/>
      <c r="AL404" s="1131" t="s">
        <v>701</v>
      </c>
      <c r="AM404" s="1132"/>
      <c r="AN404" s="1132"/>
      <c r="AO404" s="1132"/>
      <c r="AP404" s="1132"/>
      <c r="AQ404" s="1133"/>
      <c r="AR404" s="129"/>
    </row>
    <row r="405" spans="1:44" ht="27" customHeight="1">
      <c r="A405" s="911" t="str">
        <f t="shared" si="14"/>
        <v/>
      </c>
      <c r="B405" s="1078"/>
      <c r="C405" s="1079"/>
      <c r="D405" s="1079"/>
      <c r="E405" s="1080"/>
      <c r="G405" s="87"/>
      <c r="H405" s="1093"/>
      <c r="I405" s="1093"/>
      <c r="J405" s="1093"/>
      <c r="K405" s="1093"/>
      <c r="L405" s="1093"/>
      <c r="M405" s="1093"/>
      <c r="N405" s="1093"/>
      <c r="O405" s="1093"/>
      <c r="P405" s="1093"/>
      <c r="Q405" s="1093"/>
      <c r="R405" s="1093"/>
      <c r="S405" s="1093"/>
      <c r="T405" s="1093"/>
      <c r="U405" s="1093"/>
      <c r="V405" s="1093"/>
      <c r="W405" s="1093"/>
      <c r="X405" s="1093"/>
      <c r="Y405" s="1093"/>
      <c r="Z405" s="1093"/>
      <c r="AA405" s="1093"/>
      <c r="AB405" s="1093"/>
      <c r="AC405" s="1093"/>
      <c r="AD405" s="1093"/>
      <c r="AF405" s="69"/>
      <c r="AK405" s="11"/>
      <c r="AL405" s="1131"/>
      <c r="AM405" s="1132"/>
      <c r="AN405" s="1132"/>
      <c r="AO405" s="1132"/>
      <c r="AP405" s="1132"/>
      <c r="AQ405" s="1133"/>
      <c r="AR405" s="72"/>
    </row>
    <row r="406" spans="1:44" ht="27" customHeight="1">
      <c r="A406" s="911" t="str">
        <f t="shared" si="14"/>
        <v/>
      </c>
      <c r="B406" s="65"/>
      <c r="E406" s="66"/>
      <c r="G406" s="87"/>
      <c r="H406" s="1093"/>
      <c r="I406" s="1093"/>
      <c r="J406" s="1093"/>
      <c r="K406" s="1093"/>
      <c r="L406" s="1093"/>
      <c r="M406" s="1093"/>
      <c r="N406" s="1093"/>
      <c r="O406" s="1093"/>
      <c r="P406" s="1093"/>
      <c r="Q406" s="1093"/>
      <c r="R406" s="1093"/>
      <c r="S406" s="1093"/>
      <c r="T406" s="1093"/>
      <c r="U406" s="1093"/>
      <c r="V406" s="1093"/>
      <c r="W406" s="1093"/>
      <c r="X406" s="1093"/>
      <c r="Y406" s="1093"/>
      <c r="Z406" s="1093"/>
      <c r="AA406" s="1093"/>
      <c r="AB406" s="1093"/>
      <c r="AC406" s="1093"/>
      <c r="AD406" s="1093"/>
      <c r="AF406" s="69"/>
      <c r="AK406" s="11"/>
      <c r="AL406" s="209"/>
      <c r="AM406" s="20"/>
      <c r="AN406" s="20"/>
      <c r="AO406" s="20"/>
      <c r="AP406" s="20"/>
      <c r="AQ406" s="210"/>
      <c r="AR406" s="72"/>
    </row>
    <row r="407" spans="1:44" ht="27" customHeight="1">
      <c r="A407" s="911" t="str">
        <f t="shared" si="14"/>
        <v/>
      </c>
      <c r="B407" s="65"/>
      <c r="E407" s="66"/>
      <c r="G407" s="87"/>
      <c r="H407" s="1093"/>
      <c r="I407" s="1093"/>
      <c r="J407" s="1093"/>
      <c r="K407" s="1093"/>
      <c r="L407" s="1093"/>
      <c r="M407" s="1093"/>
      <c r="N407" s="1093"/>
      <c r="O407" s="1093"/>
      <c r="P407" s="1093"/>
      <c r="Q407" s="1093"/>
      <c r="R407" s="1093"/>
      <c r="S407" s="1093"/>
      <c r="T407" s="1093"/>
      <c r="U407" s="1093"/>
      <c r="V407" s="1093"/>
      <c r="W407" s="1093"/>
      <c r="X407" s="1093"/>
      <c r="Y407" s="1093"/>
      <c r="Z407" s="1093"/>
      <c r="AA407" s="1093"/>
      <c r="AB407" s="1093"/>
      <c r="AC407" s="1093"/>
      <c r="AD407" s="1093"/>
      <c r="AF407" s="69"/>
      <c r="AK407" s="11"/>
      <c r="AL407" s="209"/>
      <c r="AM407" s="20"/>
      <c r="AN407" s="20"/>
      <c r="AO407" s="20"/>
      <c r="AP407" s="20"/>
      <c r="AQ407" s="210"/>
      <c r="AR407" s="72"/>
    </row>
    <row r="408" spans="1:44" ht="27" customHeight="1" thickBot="1">
      <c r="A408" s="911" t="str">
        <f t="shared" si="14"/>
        <v/>
      </c>
      <c r="B408" s="65"/>
      <c r="E408" s="66"/>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F408" s="69"/>
      <c r="AK408" s="11"/>
      <c r="AL408" s="209"/>
      <c r="AM408" s="20"/>
      <c r="AN408" s="20"/>
      <c r="AO408" s="20"/>
      <c r="AP408" s="20"/>
      <c r="AQ408" s="210"/>
      <c r="AR408" s="72"/>
    </row>
    <row r="409" spans="1:44" ht="27" customHeight="1">
      <c r="A409" s="911" t="str">
        <f t="shared" si="14"/>
        <v/>
      </c>
      <c r="B409" s="65"/>
      <c r="E409" s="66"/>
      <c r="H409" s="1089" t="s">
        <v>304</v>
      </c>
      <c r="I409" s="1090"/>
      <c r="J409" s="1090"/>
      <c r="K409" s="1090"/>
      <c r="L409" s="1090"/>
      <c r="M409" s="1090"/>
      <c r="N409" s="1090"/>
      <c r="O409" s="1090"/>
      <c r="P409" s="1090"/>
      <c r="Q409" s="1090"/>
      <c r="R409" s="1090"/>
      <c r="S409" s="1090"/>
      <c r="T409" s="1090"/>
      <c r="U409" s="1090"/>
      <c r="V409" s="1090"/>
      <c r="W409" s="1090"/>
      <c r="X409" s="1090"/>
      <c r="Y409" s="1090"/>
      <c r="Z409" s="1090"/>
      <c r="AA409" s="1090"/>
      <c r="AB409" s="1090"/>
      <c r="AC409" s="1090"/>
      <c r="AD409" s="1091"/>
      <c r="AF409" s="69"/>
      <c r="AK409" s="11"/>
      <c r="AL409" s="209"/>
      <c r="AM409" s="20"/>
      <c r="AN409" s="20"/>
      <c r="AO409" s="20"/>
      <c r="AP409" s="20"/>
      <c r="AQ409" s="210"/>
      <c r="AR409" s="72"/>
    </row>
    <row r="410" spans="1:44" ht="27" customHeight="1">
      <c r="A410" s="911" t="str">
        <f t="shared" si="14"/>
        <v/>
      </c>
      <c r="B410" s="65"/>
      <c r="E410" s="66"/>
      <c r="H410" s="1092"/>
      <c r="I410" s="1093"/>
      <c r="J410" s="1093"/>
      <c r="K410" s="1093"/>
      <c r="L410" s="1093"/>
      <c r="M410" s="1093"/>
      <c r="N410" s="1093"/>
      <c r="O410" s="1093"/>
      <c r="P410" s="1093"/>
      <c r="Q410" s="1093"/>
      <c r="R410" s="1093"/>
      <c r="S410" s="1093"/>
      <c r="T410" s="1093"/>
      <c r="U410" s="1093"/>
      <c r="V410" s="1093"/>
      <c r="W410" s="1093"/>
      <c r="X410" s="1093"/>
      <c r="Y410" s="1093"/>
      <c r="Z410" s="1093"/>
      <c r="AA410" s="1093"/>
      <c r="AB410" s="1093"/>
      <c r="AC410" s="1093"/>
      <c r="AD410" s="1094"/>
      <c r="AF410" s="69"/>
      <c r="AK410" s="11"/>
      <c r="AL410" s="209"/>
      <c r="AM410" s="20"/>
      <c r="AN410" s="20"/>
      <c r="AO410" s="20"/>
      <c r="AP410" s="20"/>
      <c r="AQ410" s="210"/>
      <c r="AR410" s="72"/>
    </row>
    <row r="411" spans="1:44" ht="27" customHeight="1" thickBot="1">
      <c r="A411" s="911" t="str">
        <f t="shared" si="14"/>
        <v/>
      </c>
      <c r="B411" s="65"/>
      <c r="E411" s="66"/>
      <c r="H411" s="1095"/>
      <c r="I411" s="1096"/>
      <c r="J411" s="1096"/>
      <c r="K411" s="1096"/>
      <c r="L411" s="1096"/>
      <c r="M411" s="1096"/>
      <c r="N411" s="1096"/>
      <c r="O411" s="1096"/>
      <c r="P411" s="1096"/>
      <c r="Q411" s="1096"/>
      <c r="R411" s="1096"/>
      <c r="S411" s="1096"/>
      <c r="T411" s="1096"/>
      <c r="U411" s="1096"/>
      <c r="V411" s="1096"/>
      <c r="W411" s="1096"/>
      <c r="X411" s="1096"/>
      <c r="Y411" s="1096"/>
      <c r="Z411" s="1096"/>
      <c r="AA411" s="1096"/>
      <c r="AB411" s="1096"/>
      <c r="AC411" s="1096"/>
      <c r="AD411" s="1097"/>
      <c r="AF411" s="69"/>
      <c r="AK411" s="11"/>
      <c r="AL411" s="209"/>
      <c r="AM411" s="20"/>
      <c r="AN411" s="20"/>
      <c r="AO411" s="20"/>
      <c r="AP411" s="20"/>
      <c r="AQ411" s="210"/>
      <c r="AR411" s="72"/>
    </row>
    <row r="412" spans="1:44" ht="27" customHeight="1" thickBot="1">
      <c r="A412" s="911" t="str">
        <f t="shared" si="14"/>
        <v/>
      </c>
      <c r="B412" s="65"/>
      <c r="E412" s="66"/>
      <c r="AF412" s="69"/>
      <c r="AK412" s="11"/>
      <c r="AL412" s="209"/>
      <c r="AM412" s="20"/>
      <c r="AN412" s="20"/>
      <c r="AO412" s="20"/>
      <c r="AP412" s="20"/>
      <c r="AQ412" s="210"/>
      <c r="AR412" s="72"/>
    </row>
    <row r="413" spans="1:44" ht="27" customHeight="1">
      <c r="A413" s="911" t="str">
        <f t="shared" si="14"/>
        <v/>
      </c>
      <c r="B413" s="47"/>
      <c r="C413" s="12"/>
      <c r="D413" s="12"/>
      <c r="E413" s="48"/>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03"/>
      <c r="AG413" s="308"/>
      <c r="AH413" s="104"/>
      <c r="AI413" s="104"/>
      <c r="AJ413" s="104"/>
      <c r="AK413" s="26"/>
      <c r="AL413" s="199"/>
      <c r="AM413" s="200"/>
      <c r="AN413" s="200"/>
      <c r="AO413" s="200"/>
      <c r="AP413" s="200"/>
      <c r="AQ413" s="201"/>
      <c r="AR413" s="72"/>
    </row>
    <row r="414" spans="1:44" ht="27" customHeight="1">
      <c r="A414" s="911">
        <f t="shared" si="14"/>
        <v>34</v>
      </c>
      <c r="B414" s="1078" t="s">
        <v>811</v>
      </c>
      <c r="C414" s="1079"/>
      <c r="D414" s="1079"/>
      <c r="E414" s="1080"/>
      <c r="F414" s="1064" t="s">
        <v>1011</v>
      </c>
      <c r="G414" s="1065"/>
      <c r="H414" s="1087" t="s">
        <v>306</v>
      </c>
      <c r="I414" s="1087"/>
      <c r="J414" s="1087"/>
      <c r="K414" s="1087"/>
      <c r="L414" s="1087"/>
      <c r="M414" s="1087"/>
      <c r="N414" s="1087"/>
      <c r="O414" s="1087"/>
      <c r="P414" s="1087"/>
      <c r="Q414" s="1087"/>
      <c r="R414" s="1087"/>
      <c r="S414" s="1087"/>
      <c r="T414" s="1087"/>
      <c r="U414" s="1087"/>
      <c r="V414" s="1087"/>
      <c r="W414" s="1087"/>
      <c r="X414" s="1087"/>
      <c r="Y414" s="1087"/>
      <c r="Z414" s="1087"/>
      <c r="AA414" s="1087"/>
      <c r="AB414" s="1087"/>
      <c r="AC414" s="1087"/>
      <c r="AD414" s="1087"/>
      <c r="AF414" s="69"/>
      <c r="AG414" s="304">
        <v>34</v>
      </c>
      <c r="AH414" s="1113" t="s">
        <v>109</v>
      </c>
      <c r="AI414" s="1114"/>
      <c r="AJ414" s="1115"/>
      <c r="AK414" s="11"/>
      <c r="AL414" s="1131" t="s">
        <v>704</v>
      </c>
      <c r="AM414" s="1132"/>
      <c r="AN414" s="1132"/>
      <c r="AO414" s="1132"/>
      <c r="AP414" s="1132"/>
      <c r="AQ414" s="1133"/>
      <c r="AR414" s="1173">
        <f>VLOOKUP(AH414,$CD$6:$CE$10,2,FALSE)</f>
        <v>0</v>
      </c>
    </row>
    <row r="415" spans="1:44" ht="27" customHeight="1">
      <c r="A415" s="911" t="str">
        <f t="shared" si="14"/>
        <v/>
      </c>
      <c r="B415" s="1078"/>
      <c r="C415" s="1079"/>
      <c r="D415" s="1079"/>
      <c r="E415" s="1080"/>
      <c r="AF415" s="69"/>
      <c r="AK415" s="11"/>
      <c r="AL415" s="1131"/>
      <c r="AM415" s="1132"/>
      <c r="AN415" s="1132"/>
      <c r="AO415" s="1132"/>
      <c r="AP415" s="1132"/>
      <c r="AQ415" s="1133"/>
      <c r="AR415" s="1173"/>
    </row>
    <row r="416" spans="1:44" ht="27" customHeight="1">
      <c r="A416" s="911" t="str">
        <f t="shared" si="14"/>
        <v/>
      </c>
      <c r="B416" s="1078"/>
      <c r="C416" s="1079"/>
      <c r="D416" s="1079"/>
      <c r="E416" s="1080"/>
      <c r="AF416" s="69"/>
      <c r="AK416" s="11"/>
      <c r="AL416" s="209"/>
      <c r="AM416" s="20"/>
      <c r="AN416" s="20"/>
      <c r="AO416" s="20"/>
      <c r="AP416" s="20"/>
      <c r="AQ416" s="210"/>
      <c r="AR416" s="72"/>
    </row>
    <row r="417" spans="1:44" ht="27" customHeight="1">
      <c r="A417" s="911" t="str">
        <f t="shared" si="14"/>
        <v/>
      </c>
      <c r="B417" s="65"/>
      <c r="E417" s="66"/>
      <c r="F417" s="1064" t="s">
        <v>1042</v>
      </c>
      <c r="G417" s="1065"/>
      <c r="H417" s="1093" t="s">
        <v>305</v>
      </c>
      <c r="I417" s="1093"/>
      <c r="J417" s="1093"/>
      <c r="K417" s="1093"/>
      <c r="L417" s="1093"/>
      <c r="M417" s="1093"/>
      <c r="N417" s="1093"/>
      <c r="O417" s="1093"/>
      <c r="P417" s="1093"/>
      <c r="Q417" s="1093"/>
      <c r="R417" s="1093"/>
      <c r="S417" s="1093"/>
      <c r="T417" s="1093"/>
      <c r="U417" s="1093"/>
      <c r="V417" s="1093"/>
      <c r="W417" s="1093"/>
      <c r="X417" s="1093"/>
      <c r="Y417" s="1093"/>
      <c r="Z417" s="1093"/>
      <c r="AA417" s="1093"/>
      <c r="AB417" s="1093"/>
      <c r="AC417" s="1093"/>
      <c r="AD417" s="1093"/>
      <c r="AF417" s="69"/>
      <c r="AK417" s="11"/>
      <c r="AL417" s="1131" t="s">
        <v>769</v>
      </c>
      <c r="AM417" s="1132"/>
      <c r="AN417" s="1132"/>
      <c r="AO417" s="1132"/>
      <c r="AP417" s="1132"/>
      <c r="AQ417" s="1133"/>
      <c r="AR417" s="72"/>
    </row>
    <row r="418" spans="1:44" ht="27" customHeight="1">
      <c r="A418" s="911" t="str">
        <f t="shared" si="14"/>
        <v/>
      </c>
      <c r="B418" s="65"/>
      <c r="E418" s="66"/>
      <c r="H418" s="1093"/>
      <c r="I418" s="1093"/>
      <c r="J418" s="1093"/>
      <c r="K418" s="1093"/>
      <c r="L418" s="1093"/>
      <c r="M418" s="1093"/>
      <c r="N418" s="1093"/>
      <c r="O418" s="1093"/>
      <c r="P418" s="1093"/>
      <c r="Q418" s="1093"/>
      <c r="R418" s="1093"/>
      <c r="S418" s="1093"/>
      <c r="T418" s="1093"/>
      <c r="U418" s="1093"/>
      <c r="V418" s="1093"/>
      <c r="W418" s="1093"/>
      <c r="X418" s="1093"/>
      <c r="Y418" s="1093"/>
      <c r="Z418" s="1093"/>
      <c r="AA418" s="1093"/>
      <c r="AB418" s="1093"/>
      <c r="AC418" s="1093"/>
      <c r="AD418" s="1093"/>
      <c r="AF418" s="69"/>
      <c r="AK418" s="11"/>
      <c r="AL418" s="1131"/>
      <c r="AM418" s="1132"/>
      <c r="AN418" s="1132"/>
      <c r="AO418" s="1132"/>
      <c r="AP418" s="1132"/>
      <c r="AQ418" s="1133"/>
      <c r="AR418" s="72"/>
    </row>
    <row r="419" spans="1:44" ht="27" customHeight="1">
      <c r="A419" s="911" t="str">
        <f t="shared" si="14"/>
        <v/>
      </c>
      <c r="B419" s="65"/>
      <c r="E419" s="66"/>
      <c r="H419" s="1093"/>
      <c r="I419" s="1093"/>
      <c r="J419" s="1093"/>
      <c r="K419" s="1093"/>
      <c r="L419" s="1093"/>
      <c r="M419" s="1093"/>
      <c r="N419" s="1093"/>
      <c r="O419" s="1093"/>
      <c r="P419" s="1093"/>
      <c r="Q419" s="1093"/>
      <c r="R419" s="1093"/>
      <c r="S419" s="1093"/>
      <c r="T419" s="1093"/>
      <c r="U419" s="1093"/>
      <c r="V419" s="1093"/>
      <c r="W419" s="1093"/>
      <c r="X419" s="1093"/>
      <c r="Y419" s="1093"/>
      <c r="Z419" s="1093"/>
      <c r="AA419" s="1093"/>
      <c r="AB419" s="1093"/>
      <c r="AC419" s="1093"/>
      <c r="AD419" s="1093"/>
      <c r="AF419" s="69"/>
      <c r="AK419" s="11"/>
      <c r="AL419" s="203"/>
      <c r="AM419" s="204"/>
      <c r="AN419" s="204"/>
      <c r="AO419" s="204"/>
      <c r="AP419" s="204"/>
      <c r="AQ419" s="205"/>
      <c r="AR419" s="72"/>
    </row>
    <row r="420" spans="1:44" ht="27" customHeight="1">
      <c r="A420" s="911" t="str">
        <f t="shared" si="14"/>
        <v/>
      </c>
      <c r="B420" s="65"/>
      <c r="E420" s="66"/>
      <c r="AF420" s="69"/>
      <c r="AK420" s="11"/>
      <c r="AL420" s="209"/>
      <c r="AM420" s="20"/>
      <c r="AN420" s="20"/>
      <c r="AO420" s="20"/>
      <c r="AP420" s="20"/>
      <c r="AQ420" s="210"/>
      <c r="AR420" s="72"/>
    </row>
    <row r="421" spans="1:44" ht="27" customHeight="1">
      <c r="A421" s="911">
        <f t="shared" si="14"/>
        <v>35</v>
      </c>
      <c r="B421" s="65"/>
      <c r="E421" s="66"/>
      <c r="G421" s="17" t="s">
        <v>340</v>
      </c>
      <c r="H421" s="1093" t="s">
        <v>705</v>
      </c>
      <c r="I421" s="1093"/>
      <c r="J421" s="1093"/>
      <c r="K421" s="1093"/>
      <c r="L421" s="1093"/>
      <c r="M421" s="1093"/>
      <c r="N421" s="1093"/>
      <c r="O421" s="1093"/>
      <c r="P421" s="1093"/>
      <c r="Q421" s="1093"/>
      <c r="R421" s="1093"/>
      <c r="S421" s="1093"/>
      <c r="T421" s="1093"/>
      <c r="U421" s="1093"/>
      <c r="V421" s="1093"/>
      <c r="W421" s="1093"/>
      <c r="X421" s="1093"/>
      <c r="Y421" s="1093"/>
      <c r="Z421" s="1093"/>
      <c r="AA421" s="1093"/>
      <c r="AB421" s="1093"/>
      <c r="AC421" s="1093"/>
      <c r="AD421" s="1093"/>
      <c r="AF421" s="69"/>
      <c r="AG421" s="304">
        <v>35</v>
      </c>
      <c r="AH421" s="1113" t="s">
        <v>109</v>
      </c>
      <c r="AI421" s="1114"/>
      <c r="AJ421" s="1115"/>
      <c r="AK421" s="11"/>
      <c r="AL421" s="209"/>
      <c r="AM421" s="20"/>
      <c r="AN421" s="20"/>
      <c r="AO421" s="20"/>
      <c r="AP421" s="20"/>
      <c r="AQ421" s="210"/>
      <c r="AR421" s="1173">
        <f>VLOOKUP(AH421,$CD$6:$CE$10,2,FALSE)</f>
        <v>0</v>
      </c>
    </row>
    <row r="422" spans="1:44" ht="27" customHeight="1">
      <c r="A422" s="911" t="str">
        <f t="shared" si="14"/>
        <v/>
      </c>
      <c r="B422" s="65"/>
      <c r="E422" s="66"/>
      <c r="H422" s="1093"/>
      <c r="I422" s="1093"/>
      <c r="J422" s="1093"/>
      <c r="K422" s="1093"/>
      <c r="L422" s="1093"/>
      <c r="M422" s="1093"/>
      <c r="N422" s="1093"/>
      <c r="O422" s="1093"/>
      <c r="P422" s="1093"/>
      <c r="Q422" s="1093"/>
      <c r="R422" s="1093"/>
      <c r="S422" s="1093"/>
      <c r="T422" s="1093"/>
      <c r="U422" s="1093"/>
      <c r="V422" s="1093"/>
      <c r="W422" s="1093"/>
      <c r="X422" s="1093"/>
      <c r="Y422" s="1093"/>
      <c r="Z422" s="1093"/>
      <c r="AA422" s="1093"/>
      <c r="AB422" s="1093"/>
      <c r="AC422" s="1093"/>
      <c r="AD422" s="1093"/>
      <c r="AF422" s="69"/>
      <c r="AK422" s="11"/>
      <c r="AL422" s="209"/>
      <c r="AM422" s="20"/>
      <c r="AN422" s="20"/>
      <c r="AO422" s="20"/>
      <c r="AP422" s="20"/>
      <c r="AQ422" s="210"/>
      <c r="AR422" s="1173"/>
    </row>
    <row r="423" spans="1:44" ht="27" customHeight="1">
      <c r="A423" s="911" t="str">
        <f t="shared" si="14"/>
        <v/>
      </c>
      <c r="B423" s="65"/>
      <c r="E423" s="66"/>
      <c r="H423" s="1093"/>
      <c r="I423" s="1093"/>
      <c r="J423" s="1093"/>
      <c r="K423" s="1093"/>
      <c r="L423" s="1093"/>
      <c r="M423" s="1093"/>
      <c r="N423" s="1093"/>
      <c r="O423" s="1093"/>
      <c r="P423" s="1093"/>
      <c r="Q423" s="1093"/>
      <c r="R423" s="1093"/>
      <c r="S423" s="1093"/>
      <c r="T423" s="1093"/>
      <c r="U423" s="1093"/>
      <c r="V423" s="1093"/>
      <c r="W423" s="1093"/>
      <c r="X423" s="1093"/>
      <c r="Y423" s="1093"/>
      <c r="Z423" s="1093"/>
      <c r="AA423" s="1093"/>
      <c r="AB423" s="1093"/>
      <c r="AC423" s="1093"/>
      <c r="AD423" s="1093"/>
      <c r="AF423" s="69"/>
      <c r="AK423" s="11"/>
      <c r="AL423" s="209"/>
      <c r="AM423" s="20"/>
      <c r="AN423" s="20"/>
      <c r="AO423" s="20"/>
      <c r="AP423" s="20"/>
      <c r="AQ423" s="210"/>
      <c r="AR423" s="72"/>
    </row>
    <row r="424" spans="1:44" ht="27" customHeight="1">
      <c r="A424" s="911" t="str">
        <f t="shared" si="14"/>
        <v/>
      </c>
      <c r="B424" s="65"/>
      <c r="E424" s="66"/>
      <c r="AF424" s="69"/>
      <c r="AK424" s="11"/>
      <c r="AL424" s="209"/>
      <c r="AM424" s="20"/>
      <c r="AN424" s="20"/>
      <c r="AO424" s="20"/>
      <c r="AP424" s="20"/>
      <c r="AQ424" s="210"/>
      <c r="AR424" s="72"/>
    </row>
    <row r="425" spans="1:44" ht="27" customHeight="1">
      <c r="A425" s="911">
        <f t="shared" si="14"/>
        <v>36</v>
      </c>
      <c r="B425" s="65"/>
      <c r="E425" s="66"/>
      <c r="F425" s="1064" t="s">
        <v>1043</v>
      </c>
      <c r="G425" s="1065"/>
      <c r="H425" s="1070" t="s">
        <v>2349</v>
      </c>
      <c r="I425" s="1070"/>
      <c r="J425" s="1070"/>
      <c r="K425" s="1070"/>
      <c r="L425" s="1070"/>
      <c r="M425" s="1070"/>
      <c r="N425" s="1070"/>
      <c r="O425" s="1070"/>
      <c r="P425" s="1070"/>
      <c r="Q425" s="1070"/>
      <c r="R425" s="1070"/>
      <c r="S425" s="1070"/>
      <c r="T425" s="1070"/>
      <c r="U425" s="1070"/>
      <c r="V425" s="1070"/>
      <c r="W425" s="1070"/>
      <c r="X425" s="1070"/>
      <c r="Y425" s="1070"/>
      <c r="Z425" s="1070"/>
      <c r="AA425" s="1070"/>
      <c r="AB425" s="1070"/>
      <c r="AC425" s="1070"/>
      <c r="AD425" s="1070"/>
      <c r="AF425" s="69"/>
      <c r="AG425" s="304">
        <v>36</v>
      </c>
      <c r="AH425" s="1389" t="s">
        <v>307</v>
      </c>
      <c r="AI425" s="1390"/>
      <c r="AJ425" s="1391"/>
      <c r="AK425" s="11"/>
      <c r="AL425" s="209"/>
      <c r="AM425" s="20"/>
      <c r="AN425" s="20"/>
      <c r="AO425" s="20"/>
      <c r="AP425" s="20"/>
      <c r="AQ425" s="210"/>
      <c r="AR425" s="213">
        <f>VLOOKUP(AH425,$CD$12:$CE$16,2,FALSE)</f>
        <v>0</v>
      </c>
    </row>
    <row r="426" spans="1:44" ht="27" customHeight="1">
      <c r="A426" s="911" t="str">
        <f t="shared" si="14"/>
        <v/>
      </c>
      <c r="B426" s="65"/>
      <c r="E426" s="66"/>
      <c r="H426" s="1070"/>
      <c r="I426" s="1070"/>
      <c r="J426" s="1070"/>
      <c r="K426" s="1070"/>
      <c r="L426" s="1070"/>
      <c r="M426" s="1070"/>
      <c r="N426" s="1070"/>
      <c r="O426" s="1070"/>
      <c r="P426" s="1070"/>
      <c r="Q426" s="1070"/>
      <c r="R426" s="1070"/>
      <c r="S426" s="1070"/>
      <c r="T426" s="1070"/>
      <c r="U426" s="1070"/>
      <c r="V426" s="1070"/>
      <c r="W426" s="1070"/>
      <c r="X426" s="1070"/>
      <c r="Y426" s="1070"/>
      <c r="Z426" s="1070"/>
      <c r="AA426" s="1070"/>
      <c r="AB426" s="1070"/>
      <c r="AC426" s="1070"/>
      <c r="AD426" s="1070"/>
      <c r="AF426" s="69"/>
      <c r="AK426" s="11"/>
      <c r="AL426" s="209"/>
      <c r="AM426" s="20"/>
      <c r="AN426" s="20"/>
      <c r="AO426" s="20"/>
      <c r="AP426" s="20"/>
      <c r="AQ426" s="210"/>
      <c r="AR426" s="120"/>
    </row>
    <row r="427" spans="1:44" ht="27" customHeight="1">
      <c r="A427" s="911" t="str">
        <f t="shared" si="14"/>
        <v/>
      </c>
      <c r="B427" s="65"/>
      <c r="E427" s="66"/>
      <c r="H427" s="1070"/>
      <c r="I427" s="1070"/>
      <c r="J427" s="1070"/>
      <c r="K427" s="1070"/>
      <c r="L427" s="1070"/>
      <c r="M427" s="1070"/>
      <c r="N427" s="1070"/>
      <c r="O427" s="1070"/>
      <c r="P427" s="1070"/>
      <c r="Q427" s="1070"/>
      <c r="R427" s="1070"/>
      <c r="S427" s="1070"/>
      <c r="T427" s="1070"/>
      <c r="U427" s="1070"/>
      <c r="V427" s="1070"/>
      <c r="W427" s="1070"/>
      <c r="X427" s="1070"/>
      <c r="Y427" s="1070"/>
      <c r="Z427" s="1070"/>
      <c r="AA427" s="1070"/>
      <c r="AB427" s="1070"/>
      <c r="AC427" s="1070"/>
      <c r="AD427" s="1070"/>
      <c r="AF427" s="69"/>
      <c r="AK427" s="11"/>
      <c r="AL427" s="209"/>
      <c r="AM427" s="20"/>
      <c r="AN427" s="20"/>
      <c r="AO427" s="20"/>
      <c r="AP427" s="20"/>
      <c r="AQ427" s="210"/>
      <c r="AR427" s="72"/>
    </row>
    <row r="428" spans="1:44" ht="27" customHeight="1">
      <c r="A428" s="911" t="str">
        <f t="shared" si="14"/>
        <v/>
      </c>
      <c r="B428" s="65"/>
      <c r="E428" s="66"/>
      <c r="AF428" s="69"/>
      <c r="AK428" s="11"/>
      <c r="AL428" s="209"/>
      <c r="AM428" s="20"/>
      <c r="AN428" s="20"/>
      <c r="AO428" s="20"/>
      <c r="AP428" s="20"/>
      <c r="AQ428" s="210"/>
      <c r="AR428" s="72"/>
    </row>
    <row r="429" spans="1:44" ht="27" customHeight="1">
      <c r="A429" s="911">
        <f t="shared" si="14"/>
        <v>37</v>
      </c>
      <c r="B429" s="65"/>
      <c r="E429" s="66"/>
      <c r="F429" s="1362" t="s">
        <v>1652</v>
      </c>
      <c r="G429" s="1134"/>
      <c r="H429" s="1093" t="s">
        <v>1653</v>
      </c>
      <c r="I429" s="1093"/>
      <c r="J429" s="1093"/>
      <c r="K429" s="1093"/>
      <c r="L429" s="1093"/>
      <c r="M429" s="1093"/>
      <c r="N429" s="1093"/>
      <c r="O429" s="1093"/>
      <c r="P429" s="1093"/>
      <c r="Q429" s="1093"/>
      <c r="R429" s="1093"/>
      <c r="S429" s="1093"/>
      <c r="T429" s="1093"/>
      <c r="U429" s="1093"/>
      <c r="V429" s="1093"/>
      <c r="W429" s="1093"/>
      <c r="X429" s="1093"/>
      <c r="Y429" s="1093"/>
      <c r="Z429" s="1093"/>
      <c r="AA429" s="1093"/>
      <c r="AB429" s="1093"/>
      <c r="AC429" s="1093"/>
      <c r="AD429" s="1093"/>
      <c r="AF429" s="69"/>
      <c r="AG429" s="304">
        <v>37</v>
      </c>
      <c r="AH429" s="1113" t="s">
        <v>109</v>
      </c>
      <c r="AI429" s="1114"/>
      <c r="AJ429" s="1115"/>
      <c r="AK429" s="11"/>
      <c r="AL429" s="209"/>
      <c r="AM429" s="20"/>
      <c r="AN429" s="20"/>
      <c r="AO429" s="20"/>
      <c r="AP429" s="20"/>
      <c r="AQ429" s="210"/>
      <c r="AR429" s="1173">
        <f>VLOOKUP(AH429,$CD$6:$CE$10,2,FALSE)</f>
        <v>0</v>
      </c>
    </row>
    <row r="430" spans="1:44" ht="27" customHeight="1">
      <c r="A430" s="911" t="str">
        <f t="shared" si="14"/>
        <v/>
      </c>
      <c r="B430" s="65"/>
      <c r="E430" s="66"/>
      <c r="H430" s="1093"/>
      <c r="I430" s="1093"/>
      <c r="J430" s="1093"/>
      <c r="K430" s="1093"/>
      <c r="L430" s="1093"/>
      <c r="M430" s="1093"/>
      <c r="N430" s="1093"/>
      <c r="O430" s="1093"/>
      <c r="P430" s="1093"/>
      <c r="Q430" s="1093"/>
      <c r="R430" s="1093"/>
      <c r="S430" s="1093"/>
      <c r="T430" s="1093"/>
      <c r="U430" s="1093"/>
      <c r="V430" s="1093"/>
      <c r="W430" s="1093"/>
      <c r="X430" s="1093"/>
      <c r="Y430" s="1093"/>
      <c r="Z430" s="1093"/>
      <c r="AA430" s="1093"/>
      <c r="AB430" s="1093"/>
      <c r="AC430" s="1093"/>
      <c r="AD430" s="1093"/>
      <c r="AF430" s="69"/>
      <c r="AK430" s="11"/>
      <c r="AL430" s="209"/>
      <c r="AM430" s="20"/>
      <c r="AN430" s="20"/>
      <c r="AO430" s="20"/>
      <c r="AP430" s="20"/>
      <c r="AQ430" s="210"/>
      <c r="AR430" s="1173"/>
    </row>
    <row r="431" spans="1:44" ht="27" customHeight="1">
      <c r="A431" s="911" t="str">
        <f t="shared" si="14"/>
        <v/>
      </c>
      <c r="B431" s="65"/>
      <c r="E431" s="66"/>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F431" s="69"/>
      <c r="AK431" s="11"/>
      <c r="AL431" s="209"/>
      <c r="AM431" s="20"/>
      <c r="AN431" s="20"/>
      <c r="AO431" s="20"/>
      <c r="AP431" s="20"/>
      <c r="AQ431" s="210"/>
      <c r="AR431" s="72"/>
    </row>
    <row r="432" spans="1:44" ht="27" customHeight="1">
      <c r="A432" s="911" t="str">
        <f t="shared" si="14"/>
        <v/>
      </c>
      <c r="B432" s="65"/>
      <c r="E432" s="66"/>
      <c r="AF432" s="69"/>
      <c r="AK432" s="11"/>
      <c r="AL432" s="209"/>
      <c r="AM432" s="20"/>
      <c r="AN432" s="20"/>
      <c r="AO432" s="20"/>
      <c r="AP432" s="20"/>
      <c r="AQ432" s="210"/>
      <c r="AR432" s="72"/>
    </row>
    <row r="433" spans="1:44" ht="27" customHeight="1">
      <c r="A433" s="911" t="str">
        <f t="shared" si="14"/>
        <v/>
      </c>
      <c r="B433" s="65"/>
      <c r="E433" s="66"/>
      <c r="I433" s="1469" t="s">
        <v>308</v>
      </c>
      <c r="J433" s="1469"/>
      <c r="K433" s="1469"/>
      <c r="L433" s="1469"/>
      <c r="M433" s="1469"/>
      <c r="N433" s="1469"/>
      <c r="O433" s="1469"/>
      <c r="P433" s="1469"/>
      <c r="Q433" s="1469"/>
      <c r="R433" s="1469"/>
      <c r="S433" s="1469"/>
      <c r="T433" s="1469"/>
      <c r="U433" s="1469"/>
      <c r="V433" s="1469"/>
      <c r="W433" s="1469"/>
      <c r="X433" s="1469"/>
      <c r="Y433" s="1469"/>
      <c r="Z433" s="1469"/>
      <c r="AA433" s="1469"/>
      <c r="AB433" s="111"/>
      <c r="AC433" s="111"/>
      <c r="AD433" s="111"/>
      <c r="AF433" s="69"/>
      <c r="AH433" s="1569" t="s">
        <v>309</v>
      </c>
      <c r="AI433" s="1569"/>
      <c r="AJ433" s="1569"/>
      <c r="AK433" s="11"/>
      <c r="AL433" s="209"/>
      <c r="AM433" s="20"/>
      <c r="AN433" s="20"/>
      <c r="AO433" s="20"/>
      <c r="AP433" s="20"/>
      <c r="AQ433" s="210"/>
      <c r="AR433" s="72"/>
    </row>
    <row r="434" spans="1:44" ht="27" customHeight="1">
      <c r="A434" s="911">
        <f t="shared" si="14"/>
        <v>38</v>
      </c>
      <c r="B434" s="65"/>
      <c r="E434" s="66"/>
      <c r="I434" s="1087" t="s">
        <v>311</v>
      </c>
      <c r="J434" s="1087"/>
      <c r="K434" s="1087"/>
      <c r="L434" s="1087"/>
      <c r="M434" s="1087"/>
      <c r="N434" s="1087"/>
      <c r="O434" s="1087"/>
      <c r="P434" s="1087"/>
      <c r="Q434" s="1087"/>
      <c r="R434" s="1087"/>
      <c r="S434" s="1087"/>
      <c r="T434" s="1087"/>
      <c r="U434" s="1087"/>
      <c r="V434" s="1087"/>
      <c r="W434" s="1087"/>
      <c r="X434" s="1087"/>
      <c r="Y434" s="1087"/>
      <c r="Z434" s="1087"/>
      <c r="AA434" s="1087"/>
      <c r="AB434" s="111"/>
      <c r="AC434" s="111"/>
      <c r="AD434" s="111"/>
      <c r="AF434" s="69"/>
      <c r="AG434" s="304">
        <v>38</v>
      </c>
      <c r="AH434" s="1458" t="s">
        <v>310</v>
      </c>
      <c r="AI434" s="1459"/>
      <c r="AJ434" s="1460"/>
      <c r="AK434" s="11"/>
      <c r="AL434" s="209"/>
      <c r="AM434" s="20"/>
      <c r="AN434" s="20"/>
      <c r="AO434" s="20"/>
      <c r="AP434" s="20"/>
      <c r="AQ434" s="210"/>
      <c r="AR434" s="72"/>
    </row>
    <row r="435" spans="1:44" ht="27" customHeight="1" thickBot="1">
      <c r="A435" s="911" t="str">
        <f t="shared" si="14"/>
        <v/>
      </c>
      <c r="B435" s="65"/>
      <c r="E435" s="66"/>
      <c r="AF435" s="69"/>
      <c r="AK435" s="11"/>
      <c r="AL435" s="209"/>
      <c r="AM435" s="20"/>
      <c r="AN435" s="20"/>
      <c r="AO435" s="20"/>
      <c r="AP435" s="20"/>
      <c r="AQ435" s="210"/>
      <c r="AR435" s="72"/>
    </row>
    <row r="436" spans="1:44" ht="27" customHeight="1" thickBot="1">
      <c r="A436" s="911" t="str">
        <f t="shared" si="14"/>
        <v/>
      </c>
      <c r="B436" s="65"/>
      <c r="E436" s="66"/>
      <c r="I436" s="1075" t="s">
        <v>312</v>
      </c>
      <c r="J436" s="1076"/>
      <c r="K436" s="1076"/>
      <c r="L436" s="1076"/>
      <c r="M436" s="1076"/>
      <c r="N436" s="1077"/>
      <c r="O436" s="1075" t="s">
        <v>313</v>
      </c>
      <c r="P436" s="1076"/>
      <c r="Q436" s="1076"/>
      <c r="R436" s="1076"/>
      <c r="S436" s="1076"/>
      <c r="T436" s="1076"/>
      <c r="U436" s="1077"/>
      <c r="V436" s="1075" t="s">
        <v>314</v>
      </c>
      <c r="W436" s="1076"/>
      <c r="X436" s="1076"/>
      <c r="Y436" s="1076"/>
      <c r="Z436" s="1076"/>
      <c r="AA436" s="1077"/>
      <c r="AB436" s="79"/>
      <c r="AC436" s="79"/>
      <c r="AD436" s="79"/>
      <c r="AF436" s="69"/>
      <c r="AK436" s="11"/>
      <c r="AL436" s="209"/>
      <c r="AM436" s="20"/>
      <c r="AN436" s="20"/>
      <c r="AO436" s="20"/>
      <c r="AP436" s="20"/>
      <c r="AQ436" s="210"/>
      <c r="AR436" s="72"/>
    </row>
    <row r="437" spans="1:44" ht="27" customHeight="1">
      <c r="A437" s="911" t="str">
        <f t="shared" si="14"/>
        <v/>
      </c>
      <c r="B437" s="65"/>
      <c r="E437" s="66"/>
      <c r="I437" s="1264"/>
      <c r="J437" s="1265"/>
      <c r="K437" s="1265"/>
      <c r="L437" s="1265"/>
      <c r="M437" s="1265"/>
      <c r="N437" s="1266"/>
      <c r="O437" s="1696" t="s">
        <v>530</v>
      </c>
      <c r="P437" s="1554"/>
      <c r="Q437" s="1554"/>
      <c r="R437" s="1554"/>
      <c r="S437" s="1554"/>
      <c r="T437" s="1554"/>
      <c r="U437" s="1555"/>
      <c r="V437" s="1696" t="s">
        <v>315</v>
      </c>
      <c r="W437" s="1554"/>
      <c r="X437" s="1554"/>
      <c r="Y437" s="1554"/>
      <c r="Z437" s="1554"/>
      <c r="AA437" s="1555"/>
      <c r="AB437" s="79"/>
      <c r="AC437" s="79"/>
      <c r="AD437" s="79"/>
      <c r="AF437" s="69"/>
      <c r="AK437" s="11"/>
      <c r="AL437" s="209"/>
      <c r="AM437" s="20"/>
      <c r="AN437" s="20"/>
      <c r="AO437" s="20"/>
      <c r="AP437" s="20"/>
      <c r="AQ437" s="210"/>
      <c r="AR437" s="72"/>
    </row>
    <row r="438" spans="1:44" ht="27" customHeight="1">
      <c r="A438" s="911" t="str">
        <f t="shared" si="14"/>
        <v/>
      </c>
      <c r="B438" s="65"/>
      <c r="E438" s="66"/>
      <c r="I438" s="1616"/>
      <c r="J438" s="1617"/>
      <c r="K438" s="1617"/>
      <c r="L438" s="1617"/>
      <c r="M438" s="1617"/>
      <c r="N438" s="1618"/>
      <c r="O438" s="1676" t="s">
        <v>530</v>
      </c>
      <c r="P438" s="1563"/>
      <c r="Q438" s="1563"/>
      <c r="R438" s="1563"/>
      <c r="S438" s="1563"/>
      <c r="T438" s="1563"/>
      <c r="U438" s="1697"/>
      <c r="V438" s="1676" t="s">
        <v>315</v>
      </c>
      <c r="W438" s="1563"/>
      <c r="X438" s="1563"/>
      <c r="Y438" s="1563"/>
      <c r="Z438" s="1563"/>
      <c r="AA438" s="1697"/>
      <c r="AB438" s="79"/>
      <c r="AC438" s="79"/>
      <c r="AD438" s="79"/>
      <c r="AF438" s="69"/>
      <c r="AK438" s="11"/>
      <c r="AL438" s="209"/>
      <c r="AM438" s="20"/>
      <c r="AN438" s="20"/>
      <c r="AO438" s="20"/>
      <c r="AP438" s="20"/>
      <c r="AQ438" s="210"/>
      <c r="AR438" s="72"/>
    </row>
    <row r="439" spans="1:44" ht="27" customHeight="1" thickBot="1">
      <c r="A439" s="911" t="str">
        <f t="shared" si="14"/>
        <v/>
      </c>
      <c r="B439" s="65"/>
      <c r="E439" s="66"/>
      <c r="I439" s="1511"/>
      <c r="J439" s="1087"/>
      <c r="K439" s="1087"/>
      <c r="L439" s="1087"/>
      <c r="M439" s="1087"/>
      <c r="N439" s="1088"/>
      <c r="O439" s="1567" t="s">
        <v>530</v>
      </c>
      <c r="P439" s="1568"/>
      <c r="Q439" s="1568"/>
      <c r="R439" s="1568"/>
      <c r="S439" s="1568"/>
      <c r="T439" s="1568"/>
      <c r="U439" s="1608"/>
      <c r="V439" s="1692" t="s">
        <v>315</v>
      </c>
      <c r="W439" s="1693"/>
      <c r="X439" s="1693"/>
      <c r="Y439" s="1693"/>
      <c r="Z439" s="1693"/>
      <c r="AA439" s="1694"/>
      <c r="AB439" s="79"/>
      <c r="AC439" s="79"/>
      <c r="AD439" s="79"/>
      <c r="AF439" s="69"/>
      <c r="AK439" s="11"/>
      <c r="AL439" s="209"/>
      <c r="AM439" s="20"/>
      <c r="AN439" s="20"/>
      <c r="AO439" s="20"/>
      <c r="AP439" s="20"/>
      <c r="AQ439" s="210"/>
      <c r="AR439" s="72"/>
    </row>
    <row r="440" spans="1:44" ht="27" customHeight="1">
      <c r="A440" s="911" t="str">
        <f t="shared" si="14"/>
        <v/>
      </c>
      <c r="B440" s="65"/>
      <c r="E440" s="66"/>
      <c r="I440" s="1695" t="s">
        <v>316</v>
      </c>
      <c r="J440" s="1695"/>
      <c r="K440" s="1695"/>
      <c r="L440" s="1695"/>
      <c r="M440" s="1695"/>
      <c r="N440" s="1695"/>
      <c r="O440" s="1695" t="s">
        <v>317</v>
      </c>
      <c r="P440" s="1695"/>
      <c r="Q440" s="1695"/>
      <c r="R440" s="1695"/>
      <c r="S440" s="1695"/>
      <c r="T440" s="1695"/>
      <c r="U440" s="1695"/>
      <c r="V440" s="1695" t="s">
        <v>318</v>
      </c>
      <c r="W440" s="1695"/>
      <c r="X440" s="1695"/>
      <c r="Y440" s="1695"/>
      <c r="Z440" s="1695"/>
      <c r="AA440" s="1695"/>
      <c r="AF440" s="69"/>
      <c r="AK440" s="11"/>
      <c r="AL440" s="209"/>
      <c r="AM440" s="20"/>
      <c r="AN440" s="20"/>
      <c r="AO440" s="20"/>
      <c r="AP440" s="20"/>
      <c r="AQ440" s="210"/>
      <c r="AR440" s="72"/>
    </row>
    <row r="441" spans="1:44" ht="27" customHeight="1">
      <c r="A441" s="911" t="str">
        <f t="shared" si="14"/>
        <v/>
      </c>
      <c r="B441" s="65"/>
      <c r="E441" s="66"/>
      <c r="I441" s="1613" t="s">
        <v>706</v>
      </c>
      <c r="J441" s="1613"/>
      <c r="K441" s="1613"/>
      <c r="L441" s="1613"/>
      <c r="M441" s="1613"/>
      <c r="N441" s="1613"/>
      <c r="O441" s="1613"/>
      <c r="P441" s="1613"/>
      <c r="Q441" s="1613"/>
      <c r="R441" s="1613"/>
      <c r="S441" s="1613"/>
      <c r="T441" s="1613"/>
      <c r="U441" s="1613"/>
      <c r="V441" s="1613"/>
      <c r="W441" s="1613"/>
      <c r="X441" s="1613"/>
      <c r="Y441" s="1613"/>
      <c r="Z441" s="1613"/>
      <c r="AA441" s="1613"/>
      <c r="AB441" s="1613"/>
      <c r="AC441" s="1613"/>
      <c r="AD441" s="1613"/>
      <c r="AF441" s="69"/>
      <c r="AK441" s="11"/>
      <c r="AL441" s="209"/>
      <c r="AM441" s="20"/>
      <c r="AN441" s="20"/>
      <c r="AO441" s="20"/>
      <c r="AP441" s="20"/>
      <c r="AQ441" s="210"/>
      <c r="AR441" s="72"/>
    </row>
    <row r="442" spans="1:44" ht="27" customHeight="1">
      <c r="A442" s="911" t="str">
        <f t="shared" si="14"/>
        <v/>
      </c>
      <c r="B442" s="65"/>
      <c r="E442" s="66"/>
      <c r="AB442" s="119"/>
      <c r="AC442" s="119"/>
      <c r="AD442" s="119"/>
      <c r="AF442" s="69"/>
      <c r="AK442" s="11"/>
      <c r="AL442" s="209"/>
      <c r="AM442" s="20"/>
      <c r="AN442" s="20"/>
      <c r="AO442" s="20"/>
      <c r="AP442" s="20"/>
      <c r="AQ442" s="210"/>
      <c r="AR442" s="72"/>
    </row>
    <row r="443" spans="1:44" ht="27" customHeight="1" thickBot="1">
      <c r="A443" s="911" t="str">
        <f t="shared" si="14"/>
        <v/>
      </c>
      <c r="B443" s="56"/>
      <c r="C443" s="6"/>
      <c r="D443" s="6"/>
      <c r="E443" s="57"/>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58"/>
      <c r="AG443" s="307"/>
      <c r="AH443" s="59"/>
      <c r="AI443" s="59"/>
      <c r="AJ443" s="59"/>
      <c r="AK443" s="15"/>
      <c r="AL443" s="206"/>
      <c r="AM443" s="207"/>
      <c r="AN443" s="207"/>
      <c r="AO443" s="207"/>
      <c r="AP443" s="207"/>
      <c r="AQ443" s="208"/>
      <c r="AR443" s="72"/>
    </row>
    <row r="444" spans="1:44" ht="27" customHeight="1">
      <c r="A444" s="911" t="str">
        <f t="shared" si="14"/>
        <v/>
      </c>
      <c r="B444" s="47"/>
      <c r="C444" s="12"/>
      <c r="D444" s="12"/>
      <c r="E444" s="48"/>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03"/>
      <c r="AG444" s="308"/>
      <c r="AH444" s="104"/>
      <c r="AI444" s="104"/>
      <c r="AJ444" s="104"/>
      <c r="AK444" s="26"/>
      <c r="AL444" s="199"/>
      <c r="AM444" s="200"/>
      <c r="AN444" s="200"/>
      <c r="AO444" s="200"/>
      <c r="AP444" s="200"/>
      <c r="AQ444" s="201"/>
      <c r="AR444" s="72"/>
    </row>
    <row r="445" spans="1:44" ht="27" customHeight="1">
      <c r="A445" s="911">
        <f t="shared" si="14"/>
        <v>39</v>
      </c>
      <c r="B445" s="1464" t="s">
        <v>812</v>
      </c>
      <c r="C445" s="1018"/>
      <c r="D445" s="1018"/>
      <c r="E445" s="1420"/>
      <c r="F445" s="1064" t="s">
        <v>1011</v>
      </c>
      <c r="G445" s="1065"/>
      <c r="H445" s="1093" t="s">
        <v>319</v>
      </c>
      <c r="I445" s="1093"/>
      <c r="J445" s="1093"/>
      <c r="K445" s="1093"/>
      <c r="L445" s="1093"/>
      <c r="M445" s="1093"/>
      <c r="N445" s="1093"/>
      <c r="O445" s="1093"/>
      <c r="P445" s="1093"/>
      <c r="Q445" s="1093"/>
      <c r="R445" s="1093"/>
      <c r="S445" s="1093"/>
      <c r="T445" s="1093"/>
      <c r="U445" s="1093"/>
      <c r="V445" s="1093"/>
      <c r="W445" s="1093"/>
      <c r="X445" s="1093"/>
      <c r="Y445" s="1093"/>
      <c r="Z445" s="1093"/>
      <c r="AA445" s="1093"/>
      <c r="AB445" s="1093"/>
      <c r="AC445" s="1093"/>
      <c r="AD445" s="1093"/>
      <c r="AF445" s="69"/>
      <c r="AG445" s="304">
        <v>39</v>
      </c>
      <c r="AH445" s="1113" t="s">
        <v>109</v>
      </c>
      <c r="AI445" s="1114"/>
      <c r="AJ445" s="1115"/>
      <c r="AK445" s="11"/>
      <c r="AL445" s="1131" t="s">
        <v>707</v>
      </c>
      <c r="AM445" s="1132"/>
      <c r="AN445" s="1132"/>
      <c r="AO445" s="1132"/>
      <c r="AP445" s="1132"/>
      <c r="AQ445" s="1133"/>
      <c r="AR445" s="1173">
        <f>VLOOKUP(AH445,$CD$6:$CE$10,2,FALSE)</f>
        <v>0</v>
      </c>
    </row>
    <row r="446" spans="1:44" ht="27" customHeight="1">
      <c r="A446" s="911" t="str">
        <f t="shared" si="14"/>
        <v/>
      </c>
      <c r="B446" s="1421"/>
      <c r="C446" s="1018"/>
      <c r="D446" s="1018"/>
      <c r="E446" s="1420"/>
      <c r="H446" s="1093"/>
      <c r="I446" s="1093"/>
      <c r="J446" s="1093"/>
      <c r="K446" s="1093"/>
      <c r="L446" s="1093"/>
      <c r="M446" s="1093"/>
      <c r="N446" s="1093"/>
      <c r="O446" s="1093"/>
      <c r="P446" s="1093"/>
      <c r="Q446" s="1093"/>
      <c r="R446" s="1093"/>
      <c r="S446" s="1093"/>
      <c r="T446" s="1093"/>
      <c r="U446" s="1093"/>
      <c r="V446" s="1093"/>
      <c r="W446" s="1093"/>
      <c r="X446" s="1093"/>
      <c r="Y446" s="1093"/>
      <c r="Z446" s="1093"/>
      <c r="AA446" s="1093"/>
      <c r="AB446" s="1093"/>
      <c r="AC446" s="1093"/>
      <c r="AD446" s="1093"/>
      <c r="AF446" s="69"/>
      <c r="AK446" s="11"/>
      <c r="AL446" s="1131"/>
      <c r="AM446" s="1132"/>
      <c r="AN446" s="1132"/>
      <c r="AO446" s="1132"/>
      <c r="AP446" s="1132"/>
      <c r="AQ446" s="1133"/>
      <c r="AR446" s="1173"/>
    </row>
    <row r="447" spans="1:44" ht="27" customHeight="1" thickBot="1">
      <c r="A447" s="911" t="str">
        <f t="shared" si="14"/>
        <v/>
      </c>
      <c r="B447" s="1421"/>
      <c r="C447" s="1018"/>
      <c r="D447" s="1018"/>
      <c r="E447" s="1420"/>
      <c r="AF447" s="69"/>
      <c r="AK447" s="11"/>
      <c r="AL447" s="209"/>
      <c r="AM447" s="20"/>
      <c r="AN447" s="20"/>
      <c r="AO447" s="20"/>
      <c r="AP447" s="20"/>
      <c r="AQ447" s="210"/>
      <c r="AR447" s="72"/>
    </row>
    <row r="448" spans="1:44" ht="27" customHeight="1">
      <c r="A448" s="911"/>
      <c r="B448" s="920"/>
      <c r="C448" s="919"/>
      <c r="D448" s="919"/>
      <c r="E448" s="921"/>
      <c r="G448" s="972" t="s">
        <v>340</v>
      </c>
      <c r="H448" s="1761" t="s">
        <v>2589</v>
      </c>
      <c r="I448" s="1761"/>
      <c r="J448" s="1761"/>
      <c r="K448" s="1761"/>
      <c r="L448" s="1761"/>
      <c r="M448" s="1761"/>
      <c r="N448" s="1761"/>
      <c r="O448" s="1761"/>
      <c r="P448" s="1761"/>
      <c r="Q448" s="1761"/>
      <c r="R448" s="1761"/>
      <c r="S448" s="1761"/>
      <c r="T448" s="1761"/>
      <c r="U448" s="1761"/>
      <c r="V448" s="1761"/>
      <c r="W448" s="1761"/>
      <c r="X448" s="1761"/>
      <c r="Y448" s="1761"/>
      <c r="Z448" s="1761"/>
      <c r="AA448" s="1761"/>
      <c r="AB448" s="1761"/>
      <c r="AC448" s="1761"/>
      <c r="AD448" s="1762"/>
      <c r="AF448" s="69"/>
      <c r="AK448" s="11"/>
      <c r="AL448" s="1170" t="s">
        <v>2588</v>
      </c>
      <c r="AM448" s="1171"/>
      <c r="AN448" s="1171"/>
      <c r="AO448" s="1171"/>
      <c r="AP448" s="1171"/>
      <c r="AQ448" s="1172"/>
      <c r="AR448" s="72"/>
    </row>
    <row r="449" spans="1:44" ht="27" customHeight="1">
      <c r="A449" s="911"/>
      <c r="B449" s="920"/>
      <c r="C449" s="919"/>
      <c r="D449" s="919"/>
      <c r="E449" s="921"/>
      <c r="G449" s="67"/>
      <c r="H449" s="1122"/>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763"/>
      <c r="AF449" s="69"/>
      <c r="AK449" s="11"/>
      <c r="AL449" s="1170"/>
      <c r="AM449" s="1171"/>
      <c r="AN449" s="1171"/>
      <c r="AO449" s="1171"/>
      <c r="AP449" s="1171"/>
      <c r="AQ449" s="1172"/>
      <c r="AR449" s="72"/>
    </row>
    <row r="450" spans="1:44" ht="27" customHeight="1">
      <c r="A450" s="911"/>
      <c r="B450" s="920"/>
      <c r="C450" s="919"/>
      <c r="D450" s="919"/>
      <c r="E450" s="921"/>
      <c r="G450" s="67"/>
      <c r="H450" s="1122"/>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763"/>
      <c r="AF450" s="69"/>
      <c r="AK450" s="11"/>
      <c r="AL450" s="209"/>
      <c r="AM450" s="20"/>
      <c r="AN450" s="20"/>
      <c r="AO450" s="20"/>
      <c r="AP450" s="20"/>
      <c r="AQ450" s="210"/>
      <c r="AR450" s="72"/>
    </row>
    <row r="451" spans="1:44" ht="27" customHeight="1">
      <c r="A451" s="911"/>
      <c r="B451" s="920"/>
      <c r="C451" s="919"/>
      <c r="D451" s="919"/>
      <c r="E451" s="921"/>
      <c r="G451" s="67"/>
      <c r="H451" s="1122"/>
      <c r="I451" s="1122"/>
      <c r="J451" s="1122"/>
      <c r="K451" s="1122"/>
      <c r="L451" s="1122"/>
      <c r="M451" s="1122"/>
      <c r="N451" s="1122"/>
      <c r="O451" s="1122"/>
      <c r="P451" s="1122"/>
      <c r="Q451" s="1122"/>
      <c r="R451" s="1122"/>
      <c r="S451" s="1122"/>
      <c r="T451" s="1122"/>
      <c r="U451" s="1122"/>
      <c r="V451" s="1122"/>
      <c r="W451" s="1122"/>
      <c r="X451" s="1122"/>
      <c r="Y451" s="1122"/>
      <c r="Z451" s="1122"/>
      <c r="AA451" s="1122"/>
      <c r="AB451" s="1122"/>
      <c r="AC451" s="1122"/>
      <c r="AD451" s="1763"/>
      <c r="AF451" s="69"/>
      <c r="AK451" s="11"/>
      <c r="AL451" s="209"/>
      <c r="AM451" s="20"/>
      <c r="AN451" s="20"/>
      <c r="AO451" s="20"/>
      <c r="AP451" s="20"/>
      <c r="AQ451" s="210"/>
      <c r="AR451" s="72"/>
    </row>
    <row r="452" spans="1:44" ht="27" customHeight="1">
      <c r="A452" s="911"/>
      <c r="B452" s="920"/>
      <c r="C452" s="919"/>
      <c r="D452" s="919"/>
      <c r="E452" s="921"/>
      <c r="G452" s="67"/>
      <c r="H452" s="1122"/>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763"/>
      <c r="AF452" s="69"/>
      <c r="AK452" s="11"/>
      <c r="AL452" s="209"/>
      <c r="AM452" s="20"/>
      <c r="AN452" s="20"/>
      <c r="AO452" s="20"/>
      <c r="AP452" s="20"/>
      <c r="AQ452" s="210"/>
      <c r="AR452" s="72"/>
    </row>
    <row r="453" spans="1:44" ht="27" customHeight="1">
      <c r="A453" s="911"/>
      <c r="B453" s="920"/>
      <c r="C453" s="919"/>
      <c r="D453" s="919"/>
      <c r="E453" s="921"/>
      <c r="G453" s="67"/>
      <c r="H453" s="1122"/>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763"/>
      <c r="AF453" s="69"/>
      <c r="AK453" s="11"/>
      <c r="AL453" s="209"/>
      <c r="AM453" s="20"/>
      <c r="AN453" s="20"/>
      <c r="AO453" s="20"/>
      <c r="AP453" s="20"/>
      <c r="AQ453" s="210"/>
      <c r="AR453" s="72"/>
    </row>
    <row r="454" spans="1:44" ht="27" customHeight="1">
      <c r="A454" s="911"/>
      <c r="B454" s="920"/>
      <c r="C454" s="919"/>
      <c r="D454" s="919"/>
      <c r="E454" s="921"/>
      <c r="G454" s="67"/>
      <c r="H454" s="1122"/>
      <c r="I454" s="1122"/>
      <c r="J454" s="1122"/>
      <c r="K454" s="1122"/>
      <c r="L454" s="1122"/>
      <c r="M454" s="1122"/>
      <c r="N454" s="1122"/>
      <c r="O454" s="1122"/>
      <c r="P454" s="1122"/>
      <c r="Q454" s="1122"/>
      <c r="R454" s="1122"/>
      <c r="S454" s="1122"/>
      <c r="T454" s="1122"/>
      <c r="U454" s="1122"/>
      <c r="V454" s="1122"/>
      <c r="W454" s="1122"/>
      <c r="X454" s="1122"/>
      <c r="Y454" s="1122"/>
      <c r="Z454" s="1122"/>
      <c r="AA454" s="1122"/>
      <c r="AB454" s="1122"/>
      <c r="AC454" s="1122"/>
      <c r="AD454" s="1763"/>
      <c r="AF454" s="69"/>
      <c r="AK454" s="11"/>
      <c r="AL454" s="209"/>
      <c r="AM454" s="20"/>
      <c r="AN454" s="20"/>
      <c r="AO454" s="20"/>
      <c r="AP454" s="20"/>
      <c r="AQ454" s="210"/>
      <c r="AR454" s="72"/>
    </row>
    <row r="455" spans="1:44" ht="27" customHeight="1" thickBot="1">
      <c r="A455" s="911"/>
      <c r="B455" s="920"/>
      <c r="C455" s="919"/>
      <c r="D455" s="919"/>
      <c r="E455" s="921"/>
      <c r="G455" s="82"/>
      <c r="H455" s="1764"/>
      <c r="I455" s="1764"/>
      <c r="J455" s="1764"/>
      <c r="K455" s="1764"/>
      <c r="L455" s="1764"/>
      <c r="M455" s="1764"/>
      <c r="N455" s="1764"/>
      <c r="O455" s="1764"/>
      <c r="P455" s="1764"/>
      <c r="Q455" s="1764"/>
      <c r="R455" s="1764"/>
      <c r="S455" s="1764"/>
      <c r="T455" s="1764"/>
      <c r="U455" s="1764"/>
      <c r="V455" s="1764"/>
      <c r="W455" s="1764"/>
      <c r="X455" s="1764"/>
      <c r="Y455" s="1764"/>
      <c r="Z455" s="1764"/>
      <c r="AA455" s="1764"/>
      <c r="AB455" s="1764"/>
      <c r="AC455" s="1764"/>
      <c r="AD455" s="1765"/>
      <c r="AF455" s="69"/>
      <c r="AK455" s="11"/>
      <c r="AL455" s="209"/>
      <c r="AM455" s="20"/>
      <c r="AN455" s="20"/>
      <c r="AO455" s="20"/>
      <c r="AP455" s="20"/>
      <c r="AQ455" s="210"/>
      <c r="AR455" s="72"/>
    </row>
    <row r="456" spans="1:44" ht="27" customHeight="1">
      <c r="A456" s="911"/>
      <c r="B456" s="920"/>
      <c r="C456" s="919"/>
      <c r="D456" s="919"/>
      <c r="E456" s="921"/>
      <c r="AF456" s="69"/>
      <c r="AK456" s="11"/>
      <c r="AL456" s="209"/>
      <c r="AM456" s="20"/>
      <c r="AN456" s="20"/>
      <c r="AO456" s="20"/>
      <c r="AP456" s="20"/>
      <c r="AQ456" s="210"/>
      <c r="AR456" s="72"/>
    </row>
    <row r="457" spans="1:44" ht="27" customHeight="1">
      <c r="A457" s="911">
        <f t="shared" si="14"/>
        <v>40</v>
      </c>
      <c r="B457" s="920"/>
      <c r="C457" s="919"/>
      <c r="D457" s="919"/>
      <c r="E457" s="921"/>
      <c r="F457" s="1064" t="s">
        <v>1042</v>
      </c>
      <c r="G457" s="1065"/>
      <c r="H457" s="1093" t="s">
        <v>320</v>
      </c>
      <c r="I457" s="1093"/>
      <c r="J457" s="1093"/>
      <c r="K457" s="1093"/>
      <c r="L457" s="1093"/>
      <c r="M457" s="1093"/>
      <c r="N457" s="1093"/>
      <c r="O457" s="1093"/>
      <c r="P457" s="1093"/>
      <c r="Q457" s="1093"/>
      <c r="R457" s="1093"/>
      <c r="S457" s="1093"/>
      <c r="T457" s="1093"/>
      <c r="U457" s="1093"/>
      <c r="V457" s="1093"/>
      <c r="W457" s="1093"/>
      <c r="X457" s="1093"/>
      <c r="Y457" s="1093"/>
      <c r="Z457" s="1093"/>
      <c r="AA457" s="1093"/>
      <c r="AB457" s="1093"/>
      <c r="AC457" s="1093"/>
      <c r="AD457" s="1093"/>
      <c r="AF457" s="69"/>
      <c r="AG457" s="304">
        <v>40</v>
      </c>
      <c r="AH457" s="1113" t="s">
        <v>109</v>
      </c>
      <c r="AI457" s="1114"/>
      <c r="AJ457" s="1115"/>
      <c r="AK457" s="11"/>
      <c r="AL457" s="1131" t="s">
        <v>708</v>
      </c>
      <c r="AM457" s="1132"/>
      <c r="AN457" s="1132"/>
      <c r="AO457" s="1132"/>
      <c r="AP457" s="1132"/>
      <c r="AQ457" s="1133"/>
      <c r="AR457" s="1173">
        <f>VLOOKUP(AH457,$CD$6:$CE$10,2,FALSE)</f>
        <v>0</v>
      </c>
    </row>
    <row r="458" spans="1:44" ht="27" customHeight="1" thickBot="1">
      <c r="A458" s="911" t="str">
        <f t="shared" si="14"/>
        <v/>
      </c>
      <c r="B458" s="228"/>
      <c r="C458" s="142"/>
      <c r="D458" s="142"/>
      <c r="E458" s="229"/>
      <c r="F458" s="212"/>
      <c r="G458" s="212"/>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F458" s="69"/>
      <c r="AH458" s="108"/>
      <c r="AI458" s="108"/>
      <c r="AJ458" s="108"/>
      <c r="AK458" s="11"/>
      <c r="AL458" s="1131"/>
      <c r="AM458" s="1132"/>
      <c r="AN458" s="1132"/>
      <c r="AO458" s="1132"/>
      <c r="AP458" s="1132"/>
      <c r="AQ458" s="1133"/>
      <c r="AR458" s="1173"/>
    </row>
    <row r="459" spans="1:44" ht="27" customHeight="1">
      <c r="A459" s="911" t="str">
        <f t="shared" si="14"/>
        <v/>
      </c>
      <c r="B459" s="65"/>
      <c r="E459" s="66"/>
      <c r="G459" s="74" t="s">
        <v>340</v>
      </c>
      <c r="H459" s="1090" t="s">
        <v>709</v>
      </c>
      <c r="I459" s="1090"/>
      <c r="J459" s="1090"/>
      <c r="K459" s="1090"/>
      <c r="L459" s="1090"/>
      <c r="M459" s="1090"/>
      <c r="N459" s="1090"/>
      <c r="O459" s="1090"/>
      <c r="P459" s="1090"/>
      <c r="Q459" s="1090"/>
      <c r="R459" s="1090"/>
      <c r="S459" s="1090"/>
      <c r="T459" s="1090"/>
      <c r="U459" s="1090"/>
      <c r="V459" s="1090"/>
      <c r="W459" s="1090"/>
      <c r="X459" s="1090"/>
      <c r="Y459" s="1090"/>
      <c r="Z459" s="1090"/>
      <c r="AA459" s="1090"/>
      <c r="AB459" s="1090"/>
      <c r="AC459" s="1090"/>
      <c r="AD459" s="1091"/>
      <c r="AF459" s="69"/>
      <c r="AK459" s="11"/>
      <c r="AL459" s="1131" t="s">
        <v>711</v>
      </c>
      <c r="AM459" s="1132"/>
      <c r="AN459" s="1132"/>
      <c r="AO459" s="1132"/>
      <c r="AP459" s="1132"/>
      <c r="AQ459" s="1133"/>
      <c r="AR459" s="120"/>
    </row>
    <row r="460" spans="1:44" ht="27" customHeight="1">
      <c r="A460" s="911" t="str">
        <f t="shared" si="14"/>
        <v/>
      </c>
      <c r="B460" s="65"/>
      <c r="E460" s="66"/>
      <c r="G460" s="67"/>
      <c r="H460" s="1093"/>
      <c r="I460" s="1093"/>
      <c r="J460" s="1093"/>
      <c r="K460" s="1093"/>
      <c r="L460" s="1093"/>
      <c r="M460" s="1093"/>
      <c r="N460" s="1093"/>
      <c r="O460" s="1093"/>
      <c r="P460" s="1093"/>
      <c r="Q460" s="1093"/>
      <c r="R460" s="1093"/>
      <c r="S460" s="1093"/>
      <c r="T460" s="1093"/>
      <c r="U460" s="1093"/>
      <c r="V460" s="1093"/>
      <c r="W460" s="1093"/>
      <c r="X460" s="1093"/>
      <c r="Y460" s="1093"/>
      <c r="Z460" s="1093"/>
      <c r="AA460" s="1093"/>
      <c r="AB460" s="1093"/>
      <c r="AC460" s="1093"/>
      <c r="AD460" s="1094"/>
      <c r="AF460" s="69"/>
      <c r="AK460" s="11"/>
      <c r="AL460" s="1131"/>
      <c r="AM460" s="1132"/>
      <c r="AN460" s="1132"/>
      <c r="AO460" s="1132"/>
      <c r="AP460" s="1132"/>
      <c r="AQ460" s="1133"/>
      <c r="AR460" s="72"/>
    </row>
    <row r="461" spans="1:44" ht="27" customHeight="1">
      <c r="A461" s="911" t="str">
        <f t="shared" si="14"/>
        <v/>
      </c>
      <c r="B461" s="65"/>
      <c r="E461" s="66"/>
      <c r="G461" s="67"/>
      <c r="H461" s="1093"/>
      <c r="I461" s="1093"/>
      <c r="J461" s="1093"/>
      <c r="K461" s="1093"/>
      <c r="L461" s="1093"/>
      <c r="M461" s="1093"/>
      <c r="N461" s="1093"/>
      <c r="O461" s="1093"/>
      <c r="P461" s="1093"/>
      <c r="Q461" s="1093"/>
      <c r="R461" s="1093"/>
      <c r="S461" s="1093"/>
      <c r="T461" s="1093"/>
      <c r="U461" s="1093"/>
      <c r="V461" s="1093"/>
      <c r="W461" s="1093"/>
      <c r="X461" s="1093"/>
      <c r="Y461" s="1093"/>
      <c r="Z461" s="1093"/>
      <c r="AA461" s="1093"/>
      <c r="AB461" s="1093"/>
      <c r="AC461" s="1093"/>
      <c r="AD461" s="1094"/>
      <c r="AF461" s="69"/>
      <c r="AK461" s="11"/>
      <c r="AL461" s="203"/>
      <c r="AM461" s="204"/>
      <c r="AN461" s="204"/>
      <c r="AO461" s="204"/>
      <c r="AP461" s="204"/>
      <c r="AQ461" s="205"/>
      <c r="AR461" s="72"/>
    </row>
    <row r="462" spans="1:44" ht="27" customHeight="1">
      <c r="A462" s="911" t="str">
        <f t="shared" si="14"/>
        <v/>
      </c>
      <c r="B462" s="65"/>
      <c r="E462" s="66"/>
      <c r="G462" s="67"/>
      <c r="H462" s="1093"/>
      <c r="I462" s="1093"/>
      <c r="J462" s="1093"/>
      <c r="K462" s="1093"/>
      <c r="L462" s="1093"/>
      <c r="M462" s="1093"/>
      <c r="N462" s="1093"/>
      <c r="O462" s="1093"/>
      <c r="P462" s="1093"/>
      <c r="Q462" s="1093"/>
      <c r="R462" s="1093"/>
      <c r="S462" s="1093"/>
      <c r="T462" s="1093"/>
      <c r="U462" s="1093"/>
      <c r="V462" s="1093"/>
      <c r="W462" s="1093"/>
      <c r="X462" s="1093"/>
      <c r="Y462" s="1093"/>
      <c r="Z462" s="1093"/>
      <c r="AA462" s="1093"/>
      <c r="AB462" s="1093"/>
      <c r="AC462" s="1093"/>
      <c r="AD462" s="1094"/>
      <c r="AF462" s="69"/>
      <c r="AK462" s="11"/>
      <c r="AL462" s="209"/>
      <c r="AM462" s="20"/>
      <c r="AN462" s="20"/>
      <c r="AO462" s="20"/>
      <c r="AP462" s="20"/>
      <c r="AQ462" s="210"/>
      <c r="AR462" s="72"/>
    </row>
    <row r="463" spans="1:44" ht="27" customHeight="1" thickBot="1">
      <c r="A463" s="911" t="str">
        <f t="shared" si="14"/>
        <v/>
      </c>
      <c r="B463" s="65"/>
      <c r="E463" s="66"/>
      <c r="G463" s="82"/>
      <c r="H463" s="1096"/>
      <c r="I463" s="1096"/>
      <c r="J463" s="1096"/>
      <c r="K463" s="1096"/>
      <c r="L463" s="1096"/>
      <c r="M463" s="1096"/>
      <c r="N463" s="1096"/>
      <c r="O463" s="1096"/>
      <c r="P463" s="1096"/>
      <c r="Q463" s="1096"/>
      <c r="R463" s="1096"/>
      <c r="S463" s="1096"/>
      <c r="T463" s="1096"/>
      <c r="U463" s="1096"/>
      <c r="V463" s="1096"/>
      <c r="W463" s="1096"/>
      <c r="X463" s="1096"/>
      <c r="Y463" s="1096"/>
      <c r="Z463" s="1096"/>
      <c r="AA463" s="1096"/>
      <c r="AB463" s="1096"/>
      <c r="AC463" s="1096"/>
      <c r="AD463" s="1097"/>
      <c r="AF463" s="69"/>
      <c r="AK463" s="11"/>
      <c r="AL463" s="209"/>
      <c r="AM463" s="20"/>
      <c r="AN463" s="20"/>
      <c r="AO463" s="20"/>
      <c r="AP463" s="20"/>
      <c r="AQ463" s="210"/>
      <c r="AR463" s="72"/>
    </row>
    <row r="464" spans="1:44" ht="27" customHeight="1">
      <c r="A464" s="911" t="str">
        <f t="shared" si="14"/>
        <v/>
      </c>
      <c r="B464" s="65"/>
      <c r="E464" s="66"/>
      <c r="I464" s="87"/>
      <c r="J464" s="87"/>
      <c r="K464" s="87"/>
      <c r="L464" s="87"/>
      <c r="M464" s="87"/>
      <c r="N464" s="87"/>
      <c r="O464" s="87"/>
      <c r="P464" s="87"/>
      <c r="Q464" s="87"/>
      <c r="R464" s="87"/>
      <c r="S464" s="87"/>
      <c r="T464" s="87"/>
      <c r="U464" s="87"/>
      <c r="V464" s="87"/>
      <c r="W464" s="87"/>
      <c r="X464" s="87"/>
      <c r="Y464" s="87"/>
      <c r="Z464" s="87"/>
      <c r="AA464" s="87"/>
      <c r="AB464" s="96"/>
      <c r="AC464" s="96"/>
      <c r="AD464" s="96"/>
      <c r="AF464" s="69"/>
      <c r="AK464" s="11"/>
      <c r="AL464" s="209"/>
      <c r="AM464" s="20"/>
      <c r="AN464" s="20"/>
      <c r="AO464" s="20"/>
      <c r="AP464" s="20"/>
      <c r="AQ464" s="210"/>
      <c r="AR464" s="72"/>
    </row>
    <row r="465" spans="1:44" ht="27" customHeight="1">
      <c r="A465" s="911">
        <f t="shared" si="14"/>
        <v>41</v>
      </c>
      <c r="B465" s="65"/>
      <c r="E465" s="66"/>
      <c r="F465" s="1064" t="s">
        <v>1043</v>
      </c>
      <c r="G465" s="1065"/>
      <c r="H465" s="1093" t="s">
        <v>648</v>
      </c>
      <c r="I465" s="1093"/>
      <c r="J465" s="1093"/>
      <c r="K465" s="1093"/>
      <c r="L465" s="1093"/>
      <c r="M465" s="1093"/>
      <c r="N465" s="1093"/>
      <c r="O465" s="1093"/>
      <c r="P465" s="1093"/>
      <c r="Q465" s="1093"/>
      <c r="R465" s="1093"/>
      <c r="S465" s="1093"/>
      <c r="T465" s="1093"/>
      <c r="U465" s="1093"/>
      <c r="V465" s="1093"/>
      <c r="W465" s="1093"/>
      <c r="X465" s="1093"/>
      <c r="Y465" s="1093"/>
      <c r="Z465" s="1093"/>
      <c r="AA465" s="1093"/>
      <c r="AB465" s="1093"/>
      <c r="AC465" s="1093"/>
      <c r="AD465" s="1093"/>
      <c r="AF465" s="69"/>
      <c r="AG465" s="304">
        <v>41</v>
      </c>
      <c r="AH465" s="1389" t="s">
        <v>307</v>
      </c>
      <c r="AI465" s="1390"/>
      <c r="AJ465" s="1391"/>
      <c r="AK465" s="11"/>
      <c r="AL465" s="1131" t="s">
        <v>711</v>
      </c>
      <c r="AM465" s="1132"/>
      <c r="AN465" s="1132"/>
      <c r="AO465" s="1132"/>
      <c r="AP465" s="1132"/>
      <c r="AQ465" s="1133"/>
      <c r="AR465" s="1173">
        <f>VLOOKUP(AH465,$CD$12:$CE$16,2,FALSE)</f>
        <v>0</v>
      </c>
    </row>
    <row r="466" spans="1:44" ht="27" customHeight="1" thickBot="1">
      <c r="A466" s="911" t="str">
        <f t="shared" si="14"/>
        <v/>
      </c>
      <c r="B466" s="65"/>
      <c r="E466" s="66"/>
      <c r="AF466" s="69"/>
      <c r="AK466" s="11"/>
      <c r="AL466" s="1131"/>
      <c r="AM466" s="1132"/>
      <c r="AN466" s="1132"/>
      <c r="AO466" s="1132"/>
      <c r="AP466" s="1132"/>
      <c r="AQ466" s="1133"/>
      <c r="AR466" s="1173"/>
    </row>
    <row r="467" spans="1:44" ht="27" customHeight="1">
      <c r="A467" s="911" t="str">
        <f t="shared" si="14"/>
        <v/>
      </c>
      <c r="B467" s="65"/>
      <c r="E467" s="66"/>
      <c r="G467" s="74" t="s">
        <v>340</v>
      </c>
      <c r="H467" s="1165" t="s">
        <v>710</v>
      </c>
      <c r="I467" s="1165"/>
      <c r="J467" s="1165"/>
      <c r="K467" s="1165"/>
      <c r="L467" s="1165"/>
      <c r="M467" s="1165"/>
      <c r="N467" s="1165"/>
      <c r="O467" s="1165"/>
      <c r="P467" s="1165"/>
      <c r="Q467" s="1165"/>
      <c r="R467" s="1165"/>
      <c r="S467" s="1165"/>
      <c r="T467" s="1165"/>
      <c r="U467" s="1165"/>
      <c r="V467" s="1165"/>
      <c r="W467" s="1165"/>
      <c r="X467" s="1165"/>
      <c r="Y467" s="1165"/>
      <c r="Z467" s="1165"/>
      <c r="AA467" s="1165"/>
      <c r="AB467" s="1165"/>
      <c r="AC467" s="1165"/>
      <c r="AD467" s="1166"/>
      <c r="AF467" s="69"/>
      <c r="AK467" s="11"/>
      <c r="AL467" s="1131" t="s">
        <v>712</v>
      </c>
      <c r="AM467" s="1132"/>
      <c r="AN467" s="1132"/>
      <c r="AO467" s="1132"/>
      <c r="AP467" s="1132"/>
      <c r="AQ467" s="1133"/>
      <c r="AR467" s="72"/>
    </row>
    <row r="468" spans="1:44" ht="27" customHeight="1" thickBot="1">
      <c r="A468" s="911" t="str">
        <f t="shared" si="14"/>
        <v/>
      </c>
      <c r="B468" s="65"/>
      <c r="E468" s="66"/>
      <c r="G468" s="82"/>
      <c r="H468" s="1168"/>
      <c r="I468" s="1168"/>
      <c r="J468" s="1168"/>
      <c r="K468" s="1168"/>
      <c r="L468" s="1168"/>
      <c r="M468" s="1168"/>
      <c r="N468" s="1168"/>
      <c r="O468" s="1168"/>
      <c r="P468" s="1168"/>
      <c r="Q468" s="1168"/>
      <c r="R468" s="1168"/>
      <c r="S468" s="1168"/>
      <c r="T468" s="1168"/>
      <c r="U468" s="1168"/>
      <c r="V468" s="1168"/>
      <c r="W468" s="1168"/>
      <c r="X468" s="1168"/>
      <c r="Y468" s="1168"/>
      <c r="Z468" s="1168"/>
      <c r="AA468" s="1168"/>
      <c r="AB468" s="1168"/>
      <c r="AC468" s="1168"/>
      <c r="AD468" s="1169"/>
      <c r="AF468" s="69"/>
      <c r="AK468" s="11"/>
      <c r="AL468" s="1131"/>
      <c r="AM468" s="1132"/>
      <c r="AN468" s="1132"/>
      <c r="AO468" s="1132"/>
      <c r="AP468" s="1132"/>
      <c r="AQ468" s="1133"/>
      <c r="AR468" s="72"/>
    </row>
    <row r="469" spans="1:44" ht="27" customHeight="1">
      <c r="A469" s="911" t="str">
        <f t="shared" si="14"/>
        <v/>
      </c>
      <c r="B469" s="65"/>
      <c r="E469" s="66"/>
      <c r="AF469" s="69"/>
      <c r="AK469" s="11"/>
      <c r="AL469" s="209"/>
      <c r="AM469" s="20"/>
      <c r="AN469" s="20"/>
      <c r="AO469" s="20"/>
      <c r="AP469" s="20"/>
      <c r="AQ469" s="210"/>
      <c r="AR469" s="72"/>
    </row>
    <row r="470" spans="1:44" ht="27" customHeight="1">
      <c r="A470" s="911" t="str">
        <f t="shared" ref="A470:A533" si="15">_xlfn.IFS(AG470=0,"",AG470&gt;0,AG470,AG470&lt;&gt;"","")</f>
        <v/>
      </c>
      <c r="B470" s="65"/>
      <c r="E470" s="66"/>
      <c r="H470" s="1070" t="s">
        <v>321</v>
      </c>
      <c r="I470" s="1070"/>
      <c r="J470" s="1070"/>
      <c r="K470" s="1070"/>
      <c r="L470" s="1070"/>
      <c r="M470" s="1070"/>
      <c r="N470" s="1070"/>
      <c r="O470" s="1070"/>
      <c r="P470" s="1070"/>
      <c r="Q470" s="1070"/>
      <c r="R470" s="1070"/>
      <c r="S470" s="1070"/>
      <c r="T470" s="1070"/>
      <c r="U470" s="1070"/>
      <c r="V470" s="1070"/>
      <c r="W470" s="1070"/>
      <c r="X470" s="1070"/>
      <c r="Y470" s="1070"/>
      <c r="Z470" s="1070"/>
      <c r="AB470" s="118"/>
      <c r="AC470" s="118"/>
      <c r="AD470" s="118"/>
      <c r="AF470" s="69"/>
      <c r="AK470" s="11"/>
      <c r="AL470" s="209"/>
      <c r="AM470" s="20"/>
      <c r="AN470" s="20"/>
      <c r="AO470" s="20"/>
      <c r="AP470" s="20"/>
      <c r="AQ470" s="210"/>
      <c r="AR470" s="72"/>
    </row>
    <row r="471" spans="1:44" ht="27" customHeight="1" thickBot="1">
      <c r="A471" s="911" t="str">
        <f t="shared" si="15"/>
        <v/>
      </c>
      <c r="B471" s="65"/>
      <c r="E471" s="66"/>
      <c r="AF471" s="69"/>
      <c r="AK471" s="11"/>
      <c r="AL471" s="209"/>
      <c r="AM471" s="20"/>
      <c r="AN471" s="20"/>
      <c r="AO471" s="20"/>
      <c r="AP471" s="20"/>
      <c r="AQ471" s="210"/>
      <c r="AR471" s="72"/>
    </row>
    <row r="472" spans="1:44" ht="27" customHeight="1" thickBot="1">
      <c r="A472" s="911" t="str">
        <f t="shared" si="15"/>
        <v/>
      </c>
      <c r="B472" s="65"/>
      <c r="E472" s="66"/>
      <c r="H472" s="1075" t="s">
        <v>312</v>
      </c>
      <c r="I472" s="1076"/>
      <c r="J472" s="1076"/>
      <c r="K472" s="1076"/>
      <c r="L472" s="1076"/>
      <c r="M472" s="1076"/>
      <c r="N472" s="1077"/>
      <c r="O472" s="1075" t="s">
        <v>314</v>
      </c>
      <c r="P472" s="1076"/>
      <c r="Q472" s="1077"/>
      <c r="R472" s="1075" t="s">
        <v>322</v>
      </c>
      <c r="S472" s="1076"/>
      <c r="T472" s="1076"/>
      <c r="U472" s="1076"/>
      <c r="V472" s="1076"/>
      <c r="W472" s="1076"/>
      <c r="X472" s="1076"/>
      <c r="Y472" s="1076"/>
      <c r="Z472" s="1076"/>
      <c r="AA472" s="1077"/>
      <c r="AC472" s="79"/>
      <c r="AD472" s="79"/>
      <c r="AF472" s="69"/>
      <c r="AK472" s="11"/>
      <c r="AL472" s="209"/>
      <c r="AM472" s="20"/>
      <c r="AN472" s="20"/>
      <c r="AO472" s="20"/>
      <c r="AP472" s="20"/>
      <c r="AQ472" s="210"/>
      <c r="AR472" s="72"/>
    </row>
    <row r="473" spans="1:44" ht="27" customHeight="1" thickBot="1">
      <c r="A473" s="911" t="str">
        <f t="shared" si="15"/>
        <v/>
      </c>
      <c r="B473" s="65"/>
      <c r="E473" s="66"/>
      <c r="H473" s="1348"/>
      <c r="I473" s="1349"/>
      <c r="J473" s="1349"/>
      <c r="K473" s="1349"/>
      <c r="L473" s="1349"/>
      <c r="M473" s="1349"/>
      <c r="N473" s="1350"/>
      <c r="O473" s="1075" t="s">
        <v>315</v>
      </c>
      <c r="P473" s="1076"/>
      <c r="Q473" s="1077"/>
      <c r="R473" s="1075" t="s">
        <v>2478</v>
      </c>
      <c r="S473" s="1076"/>
      <c r="T473" s="1076"/>
      <c r="U473" s="1612"/>
      <c r="V473" s="828"/>
      <c r="W473" s="826" t="s">
        <v>36</v>
      </c>
      <c r="X473" s="828"/>
      <c r="Y473" s="826" t="s">
        <v>37</v>
      </c>
      <c r="Z473" s="828"/>
      <c r="AA473" s="827" t="s">
        <v>123</v>
      </c>
      <c r="AF473" s="69"/>
      <c r="AK473" s="11"/>
      <c r="AL473" s="209"/>
      <c r="AM473" s="20"/>
      <c r="AN473" s="20"/>
      <c r="AO473" s="20"/>
      <c r="AP473" s="20"/>
      <c r="AQ473" s="210"/>
      <c r="AR473" s="72"/>
    </row>
    <row r="474" spans="1:44" ht="27" customHeight="1" thickBot="1">
      <c r="A474" s="911" t="str">
        <f t="shared" si="15"/>
        <v/>
      </c>
      <c r="B474" s="65"/>
      <c r="E474" s="66"/>
      <c r="H474" s="1348"/>
      <c r="I474" s="1349"/>
      <c r="J474" s="1349"/>
      <c r="K474" s="1349"/>
      <c r="L474" s="1349"/>
      <c r="M474" s="1349"/>
      <c r="N474" s="1350"/>
      <c r="O474" s="1075" t="s">
        <v>315</v>
      </c>
      <c r="P474" s="1076"/>
      <c r="Q474" s="1077"/>
      <c r="R474" s="1075" t="s">
        <v>2478</v>
      </c>
      <c r="S474" s="1076"/>
      <c r="T474" s="1076"/>
      <c r="U474" s="1612"/>
      <c r="V474" s="828"/>
      <c r="W474" s="826" t="s">
        <v>36</v>
      </c>
      <c r="X474" s="828"/>
      <c r="Y474" s="826" t="s">
        <v>37</v>
      </c>
      <c r="Z474" s="828"/>
      <c r="AA474" s="827" t="s">
        <v>123</v>
      </c>
      <c r="AF474" s="69"/>
      <c r="AK474" s="11"/>
      <c r="AL474" s="209"/>
      <c r="AM474" s="20"/>
      <c r="AN474" s="20"/>
      <c r="AO474" s="20"/>
      <c r="AP474" s="20"/>
      <c r="AQ474" s="210"/>
      <c r="AR474" s="72"/>
    </row>
    <row r="475" spans="1:44" ht="27" customHeight="1" thickBot="1">
      <c r="A475" s="911" t="str">
        <f t="shared" si="15"/>
        <v/>
      </c>
      <c r="B475" s="65"/>
      <c r="E475" s="66"/>
      <c r="H475" s="1348"/>
      <c r="I475" s="1349"/>
      <c r="J475" s="1349"/>
      <c r="K475" s="1349"/>
      <c r="L475" s="1349"/>
      <c r="M475" s="1349"/>
      <c r="N475" s="1350"/>
      <c r="O475" s="1075" t="s">
        <v>315</v>
      </c>
      <c r="P475" s="1076"/>
      <c r="Q475" s="1077"/>
      <c r="R475" s="1075" t="s">
        <v>2478</v>
      </c>
      <c r="S475" s="1076"/>
      <c r="T475" s="1076"/>
      <c r="U475" s="1612"/>
      <c r="V475" s="828"/>
      <c r="W475" s="826" t="s">
        <v>36</v>
      </c>
      <c r="X475" s="828"/>
      <c r="Y475" s="826" t="s">
        <v>37</v>
      </c>
      <c r="Z475" s="828"/>
      <c r="AA475" s="827" t="s">
        <v>123</v>
      </c>
      <c r="AF475" s="69"/>
      <c r="AK475" s="11"/>
      <c r="AL475" s="209"/>
      <c r="AM475" s="20"/>
      <c r="AN475" s="20"/>
      <c r="AO475" s="20"/>
      <c r="AP475" s="20"/>
      <c r="AQ475" s="210"/>
      <c r="AR475" s="72"/>
    </row>
    <row r="476" spans="1:44" ht="27" customHeight="1">
      <c r="A476" s="911" t="str">
        <f t="shared" si="15"/>
        <v/>
      </c>
      <c r="B476" s="65"/>
      <c r="E476" s="66"/>
      <c r="H476" s="29" t="s">
        <v>316</v>
      </c>
      <c r="I476" s="22"/>
      <c r="J476" s="29"/>
      <c r="K476" s="29"/>
      <c r="L476" s="29"/>
      <c r="M476" s="29"/>
      <c r="N476" s="29"/>
      <c r="O476" s="29" t="s">
        <v>318</v>
      </c>
      <c r="P476" s="29"/>
      <c r="Q476" s="29"/>
      <c r="R476" s="29"/>
      <c r="S476" s="29"/>
      <c r="T476" s="29"/>
      <c r="U476" s="29"/>
      <c r="V476" s="29" t="s">
        <v>323</v>
      </c>
      <c r="W476" s="29"/>
      <c r="X476" s="29"/>
      <c r="Y476" s="29"/>
      <c r="Z476" s="29"/>
      <c r="AA476" s="29"/>
      <c r="AB476" s="79"/>
      <c r="AC476" s="79"/>
      <c r="AD476" s="79"/>
      <c r="AF476" s="69"/>
      <c r="AK476" s="11"/>
      <c r="AL476" s="209"/>
      <c r="AM476" s="20"/>
      <c r="AN476" s="20"/>
      <c r="AO476" s="20"/>
      <c r="AP476" s="20"/>
      <c r="AQ476" s="210"/>
      <c r="AR476" s="72"/>
    </row>
    <row r="477" spans="1:44" ht="27" customHeight="1" thickBot="1">
      <c r="A477" s="911" t="str">
        <f t="shared" si="15"/>
        <v/>
      </c>
      <c r="B477" s="65"/>
      <c r="E477" s="66"/>
      <c r="AF477" s="69"/>
      <c r="AK477" s="11"/>
      <c r="AL477" s="209"/>
      <c r="AM477" s="20"/>
      <c r="AN477" s="20"/>
      <c r="AO477" s="20"/>
      <c r="AP477" s="20"/>
      <c r="AQ477" s="210"/>
      <c r="AR477" s="72"/>
    </row>
    <row r="478" spans="1:44" ht="27" customHeight="1">
      <c r="A478" s="911" t="str">
        <f t="shared" si="15"/>
        <v/>
      </c>
      <c r="B478" s="47"/>
      <c r="C478" s="12"/>
      <c r="D478" s="12"/>
      <c r="E478" s="48"/>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03"/>
      <c r="AG478" s="308"/>
      <c r="AH478" s="104"/>
      <c r="AI478" s="104"/>
      <c r="AJ478" s="104"/>
      <c r="AK478" s="26"/>
      <c r="AL478" s="199"/>
      <c r="AM478" s="200"/>
      <c r="AN478" s="200"/>
      <c r="AO478" s="200"/>
      <c r="AP478" s="200"/>
      <c r="AQ478" s="201"/>
      <c r="AR478" s="72"/>
    </row>
    <row r="479" spans="1:44" ht="27" customHeight="1">
      <c r="A479" s="911">
        <f t="shared" si="15"/>
        <v>42</v>
      </c>
      <c r="B479" s="1078" t="s">
        <v>810</v>
      </c>
      <c r="C479" s="1079"/>
      <c r="D479" s="1079"/>
      <c r="E479" s="1080"/>
      <c r="F479" s="1064" t="s">
        <v>1011</v>
      </c>
      <c r="G479" s="1065"/>
      <c r="H479" s="1093" t="s">
        <v>324</v>
      </c>
      <c r="I479" s="1093"/>
      <c r="J479" s="1093"/>
      <c r="K479" s="1093"/>
      <c r="L479" s="1093"/>
      <c r="M479" s="1093"/>
      <c r="N479" s="1093"/>
      <c r="O479" s="1093"/>
      <c r="P479" s="1093"/>
      <c r="Q479" s="1093"/>
      <c r="R479" s="1093"/>
      <c r="S479" s="1093"/>
      <c r="T479" s="1093"/>
      <c r="U479" s="1093"/>
      <c r="V479" s="1093"/>
      <c r="W479" s="1093"/>
      <c r="X479" s="1093"/>
      <c r="Y479" s="1093"/>
      <c r="Z479" s="1093"/>
      <c r="AA479" s="1093"/>
      <c r="AB479" s="1093"/>
      <c r="AC479" s="1093"/>
      <c r="AD479" s="1093"/>
      <c r="AF479" s="69"/>
      <c r="AG479" s="304">
        <v>42</v>
      </c>
      <c r="AH479" s="1113" t="s">
        <v>109</v>
      </c>
      <c r="AI479" s="1114"/>
      <c r="AJ479" s="1115"/>
      <c r="AK479" s="11"/>
      <c r="AL479" s="1131" t="s">
        <v>713</v>
      </c>
      <c r="AM479" s="1132"/>
      <c r="AN479" s="1132"/>
      <c r="AO479" s="1132"/>
      <c r="AP479" s="1132"/>
      <c r="AQ479" s="1133"/>
      <c r="AR479" s="1173">
        <f>VLOOKUP(AH479,$CD$6:$CE$10,2,FALSE)</f>
        <v>0</v>
      </c>
    </row>
    <row r="480" spans="1:44" ht="27" customHeight="1">
      <c r="A480" s="911" t="str">
        <f t="shared" si="15"/>
        <v/>
      </c>
      <c r="B480" s="1078"/>
      <c r="C480" s="1079"/>
      <c r="D480" s="1079"/>
      <c r="E480" s="1080"/>
      <c r="F480" s="212"/>
      <c r="G480" s="212"/>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F480" s="69"/>
      <c r="AH480" s="108"/>
      <c r="AI480" s="108"/>
      <c r="AJ480" s="108"/>
      <c r="AK480" s="11"/>
      <c r="AL480" s="1131"/>
      <c r="AM480" s="1132"/>
      <c r="AN480" s="1132"/>
      <c r="AO480" s="1132"/>
      <c r="AP480" s="1132"/>
      <c r="AQ480" s="1133"/>
      <c r="AR480" s="1173"/>
    </row>
    <row r="481" spans="1:44" ht="27" customHeight="1">
      <c r="A481" s="911" t="str">
        <f t="shared" si="15"/>
        <v/>
      </c>
      <c r="B481" s="1078"/>
      <c r="C481" s="1079"/>
      <c r="D481" s="1079"/>
      <c r="E481" s="1080"/>
      <c r="AF481" s="69"/>
      <c r="AK481" s="11"/>
      <c r="AL481" s="203"/>
      <c r="AM481" s="204"/>
      <c r="AN481" s="204"/>
      <c r="AO481" s="204"/>
      <c r="AP481" s="204"/>
      <c r="AQ481" s="205"/>
      <c r="AR481" s="120"/>
    </row>
    <row r="482" spans="1:44" ht="27" customHeight="1">
      <c r="A482" s="911">
        <f t="shared" si="15"/>
        <v>43</v>
      </c>
      <c r="B482" s="1078"/>
      <c r="C482" s="1079"/>
      <c r="D482" s="1079"/>
      <c r="E482" s="1080"/>
      <c r="F482" s="1064" t="s">
        <v>1042</v>
      </c>
      <c r="G482" s="1065"/>
      <c r="H482" s="1093" t="s">
        <v>1211</v>
      </c>
      <c r="I482" s="1093"/>
      <c r="J482" s="1093"/>
      <c r="K482" s="1093"/>
      <c r="L482" s="1093"/>
      <c r="M482" s="1093"/>
      <c r="N482" s="1093"/>
      <c r="O482" s="1093"/>
      <c r="P482" s="1093"/>
      <c r="Q482" s="1093"/>
      <c r="R482" s="1093"/>
      <c r="S482" s="1093"/>
      <c r="T482" s="1093"/>
      <c r="U482" s="1093"/>
      <c r="V482" s="1093"/>
      <c r="W482" s="1093"/>
      <c r="X482" s="1093"/>
      <c r="Y482" s="1093"/>
      <c r="Z482" s="1093"/>
      <c r="AA482" s="1093"/>
      <c r="AB482" s="1093"/>
      <c r="AC482" s="1093"/>
      <c r="AD482" s="1093"/>
      <c r="AF482" s="69"/>
      <c r="AG482" s="304">
        <v>43</v>
      </c>
      <c r="AH482" s="1113" t="s">
        <v>109</v>
      </c>
      <c r="AI482" s="1114"/>
      <c r="AJ482" s="1115"/>
      <c r="AK482" s="11"/>
      <c r="AL482" s="1131" t="s">
        <v>325</v>
      </c>
      <c r="AM482" s="1132"/>
      <c r="AN482" s="1132"/>
      <c r="AO482" s="1132"/>
      <c r="AP482" s="1132"/>
      <c r="AQ482" s="1133"/>
      <c r="AR482" s="1173">
        <f>VLOOKUP(AH482,$CD$6:$CE$10,2,FALSE)</f>
        <v>0</v>
      </c>
    </row>
    <row r="483" spans="1:44" ht="27" customHeight="1">
      <c r="A483" s="911" t="str">
        <f t="shared" si="15"/>
        <v/>
      </c>
      <c r="B483" s="65"/>
      <c r="E483" s="66"/>
      <c r="H483" s="1093"/>
      <c r="I483" s="1093"/>
      <c r="J483" s="1093"/>
      <c r="K483" s="1093"/>
      <c r="L483" s="1093"/>
      <c r="M483" s="1093"/>
      <c r="N483" s="1093"/>
      <c r="O483" s="1093"/>
      <c r="P483" s="1093"/>
      <c r="Q483" s="1093"/>
      <c r="R483" s="1093"/>
      <c r="S483" s="1093"/>
      <c r="T483" s="1093"/>
      <c r="U483" s="1093"/>
      <c r="V483" s="1093"/>
      <c r="W483" s="1093"/>
      <c r="X483" s="1093"/>
      <c r="Y483" s="1093"/>
      <c r="Z483" s="1093"/>
      <c r="AA483" s="1093"/>
      <c r="AB483" s="1093"/>
      <c r="AC483" s="1093"/>
      <c r="AD483" s="1093"/>
      <c r="AF483" s="69"/>
      <c r="AK483" s="11"/>
      <c r="AL483" s="1131"/>
      <c r="AM483" s="1132"/>
      <c r="AN483" s="1132"/>
      <c r="AO483" s="1132"/>
      <c r="AP483" s="1132"/>
      <c r="AQ483" s="1133"/>
      <c r="AR483" s="1173"/>
    </row>
    <row r="484" spans="1:44" ht="27" customHeight="1">
      <c r="A484" s="911" t="str">
        <f t="shared" si="15"/>
        <v/>
      </c>
      <c r="B484" s="65"/>
      <c r="E484" s="66"/>
      <c r="AF484" s="69"/>
      <c r="AK484" s="11"/>
      <c r="AL484" s="209"/>
      <c r="AM484" s="20"/>
      <c r="AN484" s="20"/>
      <c r="AO484" s="20"/>
      <c r="AP484" s="20"/>
      <c r="AQ484" s="210"/>
      <c r="AR484" s="72"/>
    </row>
    <row r="485" spans="1:44" ht="27" customHeight="1">
      <c r="A485" s="911">
        <f t="shared" si="15"/>
        <v>44</v>
      </c>
      <c r="B485" s="65"/>
      <c r="E485" s="66"/>
      <c r="F485" s="1064" t="s">
        <v>1043</v>
      </c>
      <c r="G485" s="1065"/>
      <c r="H485" s="1093" t="s">
        <v>2752</v>
      </c>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F485" s="69"/>
      <c r="AG485" s="304">
        <v>44</v>
      </c>
      <c r="AH485" s="1113" t="s">
        <v>109</v>
      </c>
      <c r="AI485" s="1114"/>
      <c r="AJ485" s="1115"/>
      <c r="AK485" s="11"/>
      <c r="AL485" s="1131" t="s">
        <v>326</v>
      </c>
      <c r="AM485" s="1132"/>
      <c r="AN485" s="1132"/>
      <c r="AO485" s="1132"/>
      <c r="AP485" s="1132"/>
      <c r="AQ485" s="1133"/>
      <c r="AR485" s="1173">
        <f>VLOOKUP(AH485,$CD$6:$CE$10,2,FALSE)</f>
        <v>0</v>
      </c>
    </row>
    <row r="486" spans="1:44" ht="27" customHeight="1">
      <c r="A486" s="911"/>
      <c r="B486" s="65"/>
      <c r="E486" s="66"/>
      <c r="F486" s="249"/>
      <c r="G486" s="249"/>
      <c r="H486" s="1093"/>
      <c r="I486" s="1093"/>
      <c r="J486" s="1093"/>
      <c r="K486" s="1093"/>
      <c r="L486" s="1093"/>
      <c r="M486" s="1093"/>
      <c r="N486" s="1093"/>
      <c r="O486" s="1093"/>
      <c r="P486" s="1093"/>
      <c r="Q486" s="1093"/>
      <c r="R486" s="1093"/>
      <c r="S486" s="1093"/>
      <c r="T486" s="1093"/>
      <c r="U486" s="1093"/>
      <c r="V486" s="1093"/>
      <c r="W486" s="1093"/>
      <c r="X486" s="1093"/>
      <c r="Y486" s="1093"/>
      <c r="Z486" s="1093"/>
      <c r="AA486" s="1093"/>
      <c r="AB486" s="1093"/>
      <c r="AC486" s="1093"/>
      <c r="AD486" s="1093"/>
      <c r="AF486" s="69"/>
      <c r="AH486" s="858"/>
      <c r="AI486" s="858"/>
      <c r="AJ486" s="858"/>
      <c r="AK486" s="11"/>
      <c r="AL486" s="1131"/>
      <c r="AM486" s="1132"/>
      <c r="AN486" s="1132"/>
      <c r="AO486" s="1132"/>
      <c r="AP486" s="1132"/>
      <c r="AQ486" s="1133"/>
      <c r="AR486" s="1173"/>
    </row>
    <row r="487" spans="1:44" ht="27" customHeight="1">
      <c r="A487" s="911" t="str">
        <f t="shared" si="15"/>
        <v/>
      </c>
      <c r="B487" s="65"/>
      <c r="E487" s="66"/>
      <c r="H487" s="1093"/>
      <c r="I487" s="1093"/>
      <c r="J487" s="1093"/>
      <c r="K487" s="1093"/>
      <c r="L487" s="1093"/>
      <c r="M487" s="1093"/>
      <c r="N487" s="1093"/>
      <c r="O487" s="1093"/>
      <c r="P487" s="1093"/>
      <c r="Q487" s="1093"/>
      <c r="R487" s="1093"/>
      <c r="S487" s="1093"/>
      <c r="T487" s="1093"/>
      <c r="U487" s="1093"/>
      <c r="V487" s="1093"/>
      <c r="W487" s="1093"/>
      <c r="X487" s="1093"/>
      <c r="Y487" s="1093"/>
      <c r="Z487" s="1093"/>
      <c r="AA487" s="1093"/>
      <c r="AB487" s="1093"/>
      <c r="AC487" s="1093"/>
      <c r="AD487" s="1093"/>
      <c r="AF487" s="69"/>
      <c r="AK487" s="11"/>
      <c r="AL487" s="1131"/>
      <c r="AM487" s="1132"/>
      <c r="AN487" s="1132"/>
      <c r="AO487" s="1132"/>
      <c r="AP487" s="1132"/>
      <c r="AQ487" s="1133"/>
      <c r="AR487" s="1173"/>
    </row>
    <row r="488" spans="1:44" ht="27" customHeight="1" thickBot="1">
      <c r="A488" s="911" t="str">
        <f t="shared" si="15"/>
        <v/>
      </c>
      <c r="B488" s="65"/>
      <c r="E488" s="66"/>
      <c r="AF488" s="69"/>
      <c r="AK488" s="11"/>
      <c r="AL488" s="209"/>
      <c r="AM488" s="20"/>
      <c r="AN488" s="20"/>
      <c r="AO488" s="20"/>
      <c r="AP488" s="20"/>
      <c r="AQ488" s="210"/>
      <c r="AR488" s="72"/>
    </row>
    <row r="489" spans="1:44" ht="27" customHeight="1">
      <c r="A489" s="911" t="str">
        <f t="shared" si="15"/>
        <v/>
      </c>
      <c r="B489" s="47"/>
      <c r="C489" s="12"/>
      <c r="D489" s="12"/>
      <c r="E489" s="48"/>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03"/>
      <c r="AG489" s="308"/>
      <c r="AH489" s="104"/>
      <c r="AI489" s="104"/>
      <c r="AJ489" s="104"/>
      <c r="AK489" s="26"/>
      <c r="AL489" s="199"/>
      <c r="AM489" s="200"/>
      <c r="AN489" s="200"/>
      <c r="AO489" s="200"/>
      <c r="AP489" s="200"/>
      <c r="AQ489" s="201"/>
      <c r="AR489" s="72"/>
    </row>
    <row r="490" spans="1:44" ht="27" customHeight="1">
      <c r="A490" s="911" t="str">
        <f t="shared" si="15"/>
        <v/>
      </c>
      <c r="B490" s="1078" t="s">
        <v>714</v>
      </c>
      <c r="C490" s="1079"/>
      <c r="D490" s="1079"/>
      <c r="E490" s="1080"/>
      <c r="H490" s="1093" t="s">
        <v>327</v>
      </c>
      <c r="I490" s="1093"/>
      <c r="J490" s="1093"/>
      <c r="K490" s="1093"/>
      <c r="L490" s="1093"/>
      <c r="M490" s="1093"/>
      <c r="N490" s="1093"/>
      <c r="O490" s="1093"/>
      <c r="P490" s="1093"/>
      <c r="Q490" s="1093"/>
      <c r="R490" s="1093"/>
      <c r="S490" s="1093"/>
      <c r="T490" s="1093"/>
      <c r="U490" s="1093"/>
      <c r="V490" s="1093"/>
      <c r="W490" s="1093"/>
      <c r="X490" s="1093"/>
      <c r="Y490" s="1093"/>
      <c r="Z490" s="1093"/>
      <c r="AA490" s="1093"/>
      <c r="AB490" s="1093"/>
      <c r="AC490" s="1093"/>
      <c r="AD490" s="1093"/>
      <c r="AF490" s="69"/>
      <c r="AK490" s="11"/>
      <c r="AL490" s="1131" t="s">
        <v>715</v>
      </c>
      <c r="AM490" s="1132"/>
      <c r="AN490" s="1132"/>
      <c r="AO490" s="1132"/>
      <c r="AP490" s="1132"/>
      <c r="AQ490" s="1133"/>
      <c r="AR490" s="72"/>
    </row>
    <row r="491" spans="1:44" ht="27" customHeight="1">
      <c r="A491" s="911" t="str">
        <f t="shared" si="15"/>
        <v/>
      </c>
      <c r="B491" s="1078"/>
      <c r="C491" s="1079"/>
      <c r="D491" s="1079"/>
      <c r="E491" s="1080"/>
      <c r="H491" s="1093"/>
      <c r="I491" s="1093"/>
      <c r="J491" s="1093"/>
      <c r="K491" s="1093"/>
      <c r="L491" s="1093"/>
      <c r="M491" s="1093"/>
      <c r="N491" s="1093"/>
      <c r="O491" s="1093"/>
      <c r="P491" s="1093"/>
      <c r="Q491" s="1093"/>
      <c r="R491" s="1093"/>
      <c r="S491" s="1093"/>
      <c r="T491" s="1093"/>
      <c r="U491" s="1093"/>
      <c r="V491" s="1093"/>
      <c r="W491" s="1093"/>
      <c r="X491" s="1093"/>
      <c r="Y491" s="1093"/>
      <c r="Z491" s="1093"/>
      <c r="AA491" s="1093"/>
      <c r="AB491" s="1093"/>
      <c r="AC491" s="1093"/>
      <c r="AD491" s="1093"/>
      <c r="AF491" s="69"/>
      <c r="AK491" s="11"/>
      <c r="AL491" s="1131"/>
      <c r="AM491" s="1132"/>
      <c r="AN491" s="1132"/>
      <c r="AO491" s="1132"/>
      <c r="AP491" s="1132"/>
      <c r="AQ491" s="1133"/>
      <c r="AR491" s="72"/>
    </row>
    <row r="492" spans="1:44" ht="27" customHeight="1">
      <c r="A492" s="911" t="str">
        <f t="shared" si="15"/>
        <v/>
      </c>
      <c r="B492" s="1078"/>
      <c r="C492" s="1079"/>
      <c r="D492" s="1079"/>
      <c r="E492" s="1080"/>
      <c r="AF492" s="69"/>
      <c r="AK492" s="11"/>
      <c r="AL492" s="209"/>
      <c r="AM492" s="20"/>
      <c r="AN492" s="20"/>
      <c r="AO492" s="20"/>
      <c r="AP492" s="20"/>
      <c r="AQ492" s="210"/>
      <c r="AR492" s="72"/>
    </row>
    <row r="493" spans="1:44" ht="27" customHeight="1">
      <c r="A493" s="911">
        <f t="shared" si="15"/>
        <v>45</v>
      </c>
      <c r="B493" s="65"/>
      <c r="E493" s="66"/>
      <c r="F493" s="1064" t="s">
        <v>1011</v>
      </c>
      <c r="G493" s="1065"/>
      <c r="H493" s="1070" t="s">
        <v>328</v>
      </c>
      <c r="I493" s="1070"/>
      <c r="J493" s="1070"/>
      <c r="K493" s="1070"/>
      <c r="L493" s="1070"/>
      <c r="M493" s="1070"/>
      <c r="N493" s="1070"/>
      <c r="O493" s="1070"/>
      <c r="P493" s="1070"/>
      <c r="Q493" s="1070"/>
      <c r="R493" s="1070"/>
      <c r="S493" s="1070"/>
      <c r="T493" s="1070"/>
      <c r="U493" s="1070"/>
      <c r="V493" s="1070"/>
      <c r="W493" s="1070"/>
      <c r="X493" s="1070"/>
      <c r="Y493" s="1070"/>
      <c r="Z493" s="1070"/>
      <c r="AA493" s="1070"/>
      <c r="AB493" s="1070"/>
      <c r="AC493" s="1070"/>
      <c r="AD493" s="1070"/>
      <c r="AF493" s="69"/>
      <c r="AG493" s="304">
        <v>45</v>
      </c>
      <c r="AH493" s="1113" t="s">
        <v>109</v>
      </c>
      <c r="AI493" s="1114"/>
      <c r="AJ493" s="1115"/>
      <c r="AK493" s="11"/>
      <c r="AL493" s="1131" t="s">
        <v>716</v>
      </c>
      <c r="AM493" s="1132"/>
      <c r="AN493" s="1132"/>
      <c r="AO493" s="1132"/>
      <c r="AP493" s="1132"/>
      <c r="AQ493" s="1133"/>
      <c r="AR493" s="1173">
        <f>VLOOKUP(AH493,$CD$6:$CE$10,2,FALSE)</f>
        <v>0</v>
      </c>
    </row>
    <row r="494" spans="1:44" ht="27" customHeight="1">
      <c r="A494" s="911" t="str">
        <f t="shared" si="15"/>
        <v/>
      </c>
      <c r="B494" s="65"/>
      <c r="E494" s="66"/>
      <c r="AF494" s="69"/>
      <c r="AK494" s="11"/>
      <c r="AL494" s="1131"/>
      <c r="AM494" s="1132"/>
      <c r="AN494" s="1132"/>
      <c r="AO494" s="1132"/>
      <c r="AP494" s="1132"/>
      <c r="AQ494" s="1133"/>
      <c r="AR494" s="1173"/>
    </row>
    <row r="495" spans="1:44" ht="27" customHeight="1">
      <c r="A495" s="911">
        <f t="shared" si="15"/>
        <v>46</v>
      </c>
      <c r="B495" s="65"/>
      <c r="E495" s="66"/>
      <c r="F495" s="1064" t="s">
        <v>1042</v>
      </c>
      <c r="G495" s="1065"/>
      <c r="H495" s="1093" t="s">
        <v>329</v>
      </c>
      <c r="I495" s="1093"/>
      <c r="J495" s="1093"/>
      <c r="K495" s="1093"/>
      <c r="L495" s="1093"/>
      <c r="M495" s="1093"/>
      <c r="N495" s="1093"/>
      <c r="O495" s="1093"/>
      <c r="P495" s="1093"/>
      <c r="Q495" s="1093"/>
      <c r="R495" s="1093"/>
      <c r="S495" s="1093"/>
      <c r="T495" s="1093"/>
      <c r="U495" s="1093"/>
      <c r="V495" s="1093"/>
      <c r="W495" s="1093"/>
      <c r="X495" s="1093"/>
      <c r="Y495" s="1093"/>
      <c r="Z495" s="1093"/>
      <c r="AA495" s="1093"/>
      <c r="AB495" s="1093"/>
      <c r="AC495" s="1093"/>
      <c r="AD495" s="1093"/>
      <c r="AF495" s="69"/>
      <c r="AG495" s="304">
        <v>46</v>
      </c>
      <c r="AH495" s="1113" t="s">
        <v>109</v>
      </c>
      <c r="AI495" s="1114"/>
      <c r="AJ495" s="1115"/>
      <c r="AK495" s="11"/>
      <c r="AL495" s="1131" t="s">
        <v>716</v>
      </c>
      <c r="AM495" s="1132"/>
      <c r="AN495" s="1132"/>
      <c r="AO495" s="1132"/>
      <c r="AP495" s="1132"/>
      <c r="AQ495" s="1133"/>
      <c r="AR495" s="1173">
        <f>VLOOKUP(AH495,$CD$6:$CE$10,2,FALSE)</f>
        <v>0</v>
      </c>
    </row>
    <row r="496" spans="1:44" ht="27" customHeight="1">
      <c r="A496" s="911" t="str">
        <f t="shared" si="15"/>
        <v/>
      </c>
      <c r="B496" s="65"/>
      <c r="E496" s="66"/>
      <c r="H496" s="1093"/>
      <c r="I496" s="1093"/>
      <c r="J496" s="1093"/>
      <c r="K496" s="1093"/>
      <c r="L496" s="1093"/>
      <c r="M496" s="1093"/>
      <c r="N496" s="1093"/>
      <c r="O496" s="1093"/>
      <c r="P496" s="1093"/>
      <c r="Q496" s="1093"/>
      <c r="R496" s="1093"/>
      <c r="S496" s="1093"/>
      <c r="T496" s="1093"/>
      <c r="U496" s="1093"/>
      <c r="V496" s="1093"/>
      <c r="W496" s="1093"/>
      <c r="X496" s="1093"/>
      <c r="Y496" s="1093"/>
      <c r="Z496" s="1093"/>
      <c r="AA496" s="1093"/>
      <c r="AB496" s="1093"/>
      <c r="AC496" s="1093"/>
      <c r="AD496" s="1093"/>
      <c r="AF496" s="69"/>
      <c r="AK496" s="11"/>
      <c r="AL496" s="1131"/>
      <c r="AM496" s="1132"/>
      <c r="AN496" s="1132"/>
      <c r="AO496" s="1132"/>
      <c r="AP496" s="1132"/>
      <c r="AQ496" s="1133"/>
      <c r="AR496" s="1173"/>
    </row>
    <row r="497" spans="1:44" ht="27" customHeight="1">
      <c r="A497" s="911" t="str">
        <f t="shared" si="15"/>
        <v/>
      </c>
      <c r="B497" s="65"/>
      <c r="E497" s="66"/>
      <c r="AF497" s="69"/>
      <c r="AK497" s="11"/>
      <c r="AL497" s="209"/>
      <c r="AM497" s="20"/>
      <c r="AN497" s="20"/>
      <c r="AO497" s="20"/>
      <c r="AP497" s="20"/>
      <c r="AQ497" s="210"/>
      <c r="AR497" s="72"/>
    </row>
    <row r="498" spans="1:44" ht="27" customHeight="1">
      <c r="A498" s="911">
        <f t="shared" si="15"/>
        <v>47</v>
      </c>
      <c r="B498" s="65"/>
      <c r="E498" s="66"/>
      <c r="F498" s="1064" t="s">
        <v>1043</v>
      </c>
      <c r="G498" s="1065"/>
      <c r="H498" s="1093" t="s">
        <v>330</v>
      </c>
      <c r="I498" s="1093"/>
      <c r="J498" s="1093"/>
      <c r="K498" s="1093"/>
      <c r="L498" s="1093"/>
      <c r="M498" s="1093"/>
      <c r="N498" s="1093"/>
      <c r="O498" s="1093"/>
      <c r="P498" s="1093"/>
      <c r="Q498" s="1093"/>
      <c r="R498" s="1093"/>
      <c r="S498" s="1093"/>
      <c r="T498" s="1093"/>
      <c r="U498" s="1093"/>
      <c r="V498" s="1093"/>
      <c r="W498" s="1093"/>
      <c r="X498" s="1093"/>
      <c r="Y498" s="1093"/>
      <c r="Z498" s="1093"/>
      <c r="AA498" s="1093"/>
      <c r="AB498" s="1093"/>
      <c r="AC498" s="1093"/>
      <c r="AD498" s="1093"/>
      <c r="AF498" s="69"/>
      <c r="AG498" s="304">
        <v>47</v>
      </c>
      <c r="AH498" s="1113" t="s">
        <v>109</v>
      </c>
      <c r="AI498" s="1114"/>
      <c r="AJ498" s="1115"/>
      <c r="AK498" s="11"/>
      <c r="AL498" s="1131" t="s">
        <v>716</v>
      </c>
      <c r="AM498" s="1132"/>
      <c r="AN498" s="1132"/>
      <c r="AO498" s="1132"/>
      <c r="AP498" s="1132"/>
      <c r="AQ498" s="1133"/>
      <c r="AR498" s="1173">
        <f>VLOOKUP(AH498,$CD$6:$CE$10,2,FALSE)</f>
        <v>0</v>
      </c>
    </row>
    <row r="499" spans="1:44" ht="27" customHeight="1">
      <c r="A499" s="911" t="str">
        <f t="shared" si="15"/>
        <v/>
      </c>
      <c r="B499" s="65"/>
      <c r="E499" s="66"/>
      <c r="H499" s="1093"/>
      <c r="I499" s="1093"/>
      <c r="J499" s="1093"/>
      <c r="K499" s="1093"/>
      <c r="L499" s="1093"/>
      <c r="M499" s="1093"/>
      <c r="N499" s="1093"/>
      <c r="O499" s="1093"/>
      <c r="P499" s="1093"/>
      <c r="Q499" s="1093"/>
      <c r="R499" s="1093"/>
      <c r="S499" s="1093"/>
      <c r="T499" s="1093"/>
      <c r="U499" s="1093"/>
      <c r="V499" s="1093"/>
      <c r="W499" s="1093"/>
      <c r="X499" s="1093"/>
      <c r="Y499" s="1093"/>
      <c r="Z499" s="1093"/>
      <c r="AA499" s="1093"/>
      <c r="AB499" s="1093"/>
      <c r="AC499" s="1093"/>
      <c r="AD499" s="1093"/>
      <c r="AF499" s="69"/>
      <c r="AK499" s="11"/>
      <c r="AL499" s="1131"/>
      <c r="AM499" s="1132"/>
      <c r="AN499" s="1132"/>
      <c r="AO499" s="1132"/>
      <c r="AP499" s="1132"/>
      <c r="AQ499" s="1133"/>
      <c r="AR499" s="1173"/>
    </row>
    <row r="500" spans="1:44" ht="27" customHeight="1">
      <c r="A500" s="911" t="str">
        <f t="shared" si="15"/>
        <v/>
      </c>
      <c r="B500" s="65"/>
      <c r="E500" s="66"/>
      <c r="AF500" s="69"/>
      <c r="AK500" s="11"/>
      <c r="AL500" s="209"/>
      <c r="AM500" s="20"/>
      <c r="AN500" s="20"/>
      <c r="AO500" s="20"/>
      <c r="AP500" s="20"/>
      <c r="AQ500" s="210"/>
      <c r="AR500" s="72"/>
    </row>
    <row r="501" spans="1:44" ht="27" customHeight="1">
      <c r="A501" s="911">
        <f t="shared" si="15"/>
        <v>48</v>
      </c>
      <c r="B501" s="65"/>
      <c r="E501" s="66"/>
      <c r="F501" s="1064" t="s">
        <v>1044</v>
      </c>
      <c r="G501" s="1065"/>
      <c r="H501" s="1093" t="s">
        <v>1212</v>
      </c>
      <c r="I501" s="1093"/>
      <c r="J501" s="1093"/>
      <c r="K501" s="1093"/>
      <c r="L501" s="1093"/>
      <c r="M501" s="1093"/>
      <c r="N501" s="1093"/>
      <c r="O501" s="1093"/>
      <c r="P501" s="1093"/>
      <c r="Q501" s="1093"/>
      <c r="R501" s="1093"/>
      <c r="S501" s="1093"/>
      <c r="T501" s="1093"/>
      <c r="U501" s="1093"/>
      <c r="V501" s="1093"/>
      <c r="W501" s="1093"/>
      <c r="X501" s="1093"/>
      <c r="Y501" s="1093"/>
      <c r="Z501" s="1093"/>
      <c r="AA501" s="1093"/>
      <c r="AB501" s="1093"/>
      <c r="AC501" s="1093"/>
      <c r="AD501" s="1093"/>
      <c r="AF501" s="69"/>
      <c r="AG501" s="304">
        <v>48</v>
      </c>
      <c r="AH501" s="1113" t="s">
        <v>109</v>
      </c>
      <c r="AI501" s="1114"/>
      <c r="AJ501" s="1115"/>
      <c r="AK501" s="11"/>
      <c r="AL501" s="1131" t="s">
        <v>717</v>
      </c>
      <c r="AM501" s="1132"/>
      <c r="AN501" s="1132"/>
      <c r="AO501" s="1132"/>
      <c r="AP501" s="1132"/>
      <c r="AQ501" s="1133"/>
      <c r="AR501" s="1173">
        <f>VLOOKUP(AH501,$CD$6:$CE$10,2,FALSE)</f>
        <v>0</v>
      </c>
    </row>
    <row r="502" spans="1:44" ht="27" customHeight="1">
      <c r="A502" s="911" t="str">
        <f t="shared" si="15"/>
        <v/>
      </c>
      <c r="B502" s="65"/>
      <c r="E502" s="66"/>
      <c r="H502" s="1093"/>
      <c r="I502" s="1093"/>
      <c r="J502" s="1093"/>
      <c r="K502" s="1093"/>
      <c r="L502" s="1093"/>
      <c r="M502" s="1093"/>
      <c r="N502" s="1093"/>
      <c r="O502" s="1093"/>
      <c r="P502" s="1093"/>
      <c r="Q502" s="1093"/>
      <c r="R502" s="1093"/>
      <c r="S502" s="1093"/>
      <c r="T502" s="1093"/>
      <c r="U502" s="1093"/>
      <c r="V502" s="1093"/>
      <c r="W502" s="1093"/>
      <c r="X502" s="1093"/>
      <c r="Y502" s="1093"/>
      <c r="Z502" s="1093"/>
      <c r="AA502" s="1093"/>
      <c r="AB502" s="1093"/>
      <c r="AC502" s="1093"/>
      <c r="AD502" s="1093"/>
      <c r="AF502" s="69"/>
      <c r="AK502" s="11"/>
      <c r="AL502" s="1131"/>
      <c r="AM502" s="1132"/>
      <c r="AN502" s="1132"/>
      <c r="AO502" s="1132"/>
      <c r="AP502" s="1132"/>
      <c r="AQ502" s="1133"/>
      <c r="AR502" s="1173"/>
    </row>
    <row r="503" spans="1:44" ht="27" customHeight="1">
      <c r="A503" s="911" t="str">
        <f t="shared" si="15"/>
        <v/>
      </c>
      <c r="B503" s="65"/>
      <c r="E503" s="66"/>
      <c r="AF503" s="69"/>
      <c r="AK503" s="11"/>
      <c r="AL503" s="209"/>
      <c r="AM503" s="20"/>
      <c r="AN503" s="20"/>
      <c r="AO503" s="20"/>
      <c r="AP503" s="20"/>
      <c r="AQ503" s="210"/>
      <c r="AR503" s="72"/>
    </row>
    <row r="504" spans="1:44" ht="27" customHeight="1">
      <c r="A504" s="911">
        <f t="shared" si="15"/>
        <v>49</v>
      </c>
      <c r="B504" s="65"/>
      <c r="E504" s="66"/>
      <c r="F504" s="1064" t="s">
        <v>1023</v>
      </c>
      <c r="G504" s="1065"/>
      <c r="H504" s="1093" t="s">
        <v>331</v>
      </c>
      <c r="I504" s="1093"/>
      <c r="J504" s="1093"/>
      <c r="K504" s="1093"/>
      <c r="L504" s="1093"/>
      <c r="M504" s="1093"/>
      <c r="N504" s="1093"/>
      <c r="O504" s="1093"/>
      <c r="P504" s="1093"/>
      <c r="Q504" s="1093"/>
      <c r="R504" s="1093"/>
      <c r="S504" s="1093"/>
      <c r="T504" s="1093"/>
      <c r="U504" s="1093"/>
      <c r="V504" s="1093"/>
      <c r="W504" s="1093"/>
      <c r="X504" s="1093"/>
      <c r="Y504" s="1093"/>
      <c r="Z504" s="1093"/>
      <c r="AA504" s="1093"/>
      <c r="AB504" s="1093"/>
      <c r="AC504" s="1093"/>
      <c r="AD504" s="1093"/>
      <c r="AF504" s="69"/>
      <c r="AG504" s="304">
        <v>49</v>
      </c>
      <c r="AH504" s="1113" t="s">
        <v>109</v>
      </c>
      <c r="AI504" s="1114"/>
      <c r="AJ504" s="1115"/>
      <c r="AK504" s="11"/>
      <c r="AL504" s="1131" t="s">
        <v>718</v>
      </c>
      <c r="AM504" s="1132"/>
      <c r="AN504" s="1132"/>
      <c r="AO504" s="1132"/>
      <c r="AP504" s="1132"/>
      <c r="AQ504" s="1133"/>
      <c r="AR504" s="1173">
        <f>VLOOKUP(AH504,$CD$6:$CE$10,2,FALSE)</f>
        <v>0</v>
      </c>
    </row>
    <row r="505" spans="1:44" ht="27" customHeight="1">
      <c r="A505" s="911" t="str">
        <f t="shared" si="15"/>
        <v/>
      </c>
      <c r="B505" s="65"/>
      <c r="E505" s="66"/>
      <c r="H505" s="1093"/>
      <c r="I505" s="1093"/>
      <c r="J505" s="1093"/>
      <c r="K505" s="1093"/>
      <c r="L505" s="1093"/>
      <c r="M505" s="1093"/>
      <c r="N505" s="1093"/>
      <c r="O505" s="1093"/>
      <c r="P505" s="1093"/>
      <c r="Q505" s="1093"/>
      <c r="R505" s="1093"/>
      <c r="S505" s="1093"/>
      <c r="T505" s="1093"/>
      <c r="U505" s="1093"/>
      <c r="V505" s="1093"/>
      <c r="W505" s="1093"/>
      <c r="X505" s="1093"/>
      <c r="Y505" s="1093"/>
      <c r="Z505" s="1093"/>
      <c r="AA505" s="1093"/>
      <c r="AB505" s="1093"/>
      <c r="AC505" s="1093"/>
      <c r="AD505" s="1093"/>
      <c r="AF505" s="69"/>
      <c r="AK505" s="11"/>
      <c r="AL505" s="1131"/>
      <c r="AM505" s="1132"/>
      <c r="AN505" s="1132"/>
      <c r="AO505" s="1132"/>
      <c r="AP505" s="1132"/>
      <c r="AQ505" s="1133"/>
      <c r="AR505" s="1173"/>
    </row>
    <row r="506" spans="1:44" ht="27" customHeight="1">
      <c r="A506" s="911" t="str">
        <f t="shared" si="15"/>
        <v/>
      </c>
      <c r="B506" s="65"/>
      <c r="E506" s="66"/>
      <c r="AF506" s="69"/>
      <c r="AK506" s="11"/>
      <c r="AL506" s="1131"/>
      <c r="AM506" s="1132"/>
      <c r="AN506" s="1132"/>
      <c r="AO506" s="1132"/>
      <c r="AP506" s="1132"/>
      <c r="AQ506" s="1133"/>
      <c r="AR506" s="72"/>
    </row>
    <row r="507" spans="1:44" ht="27" customHeight="1">
      <c r="A507" s="911">
        <f t="shared" si="15"/>
        <v>50</v>
      </c>
      <c r="B507" s="65"/>
      <c r="E507" s="66"/>
      <c r="F507" s="1064" t="s">
        <v>1030</v>
      </c>
      <c r="G507" s="1065"/>
      <c r="H507" s="1093" t="s">
        <v>332</v>
      </c>
      <c r="I507" s="1093"/>
      <c r="J507" s="1093"/>
      <c r="K507" s="1093"/>
      <c r="L507" s="1093"/>
      <c r="M507" s="1093"/>
      <c r="N507" s="1093"/>
      <c r="O507" s="1093"/>
      <c r="P507" s="1093"/>
      <c r="Q507" s="1093"/>
      <c r="R507" s="1093"/>
      <c r="S507" s="1093"/>
      <c r="T507" s="1093"/>
      <c r="U507" s="1093"/>
      <c r="V507" s="1093"/>
      <c r="W507" s="1093"/>
      <c r="X507" s="1093"/>
      <c r="Y507" s="1093"/>
      <c r="Z507" s="1093"/>
      <c r="AA507" s="1093"/>
      <c r="AB507" s="1093"/>
      <c r="AC507" s="1093"/>
      <c r="AD507" s="1093"/>
      <c r="AF507" s="69"/>
      <c r="AG507" s="304">
        <v>50</v>
      </c>
      <c r="AH507" s="1113" t="s">
        <v>109</v>
      </c>
      <c r="AI507" s="1114"/>
      <c r="AJ507" s="1115"/>
      <c r="AK507" s="11"/>
      <c r="AL507" s="1131" t="s">
        <v>719</v>
      </c>
      <c r="AM507" s="1132"/>
      <c r="AN507" s="1132"/>
      <c r="AO507" s="1132"/>
      <c r="AP507" s="1132"/>
      <c r="AQ507" s="1133"/>
      <c r="AR507" s="1173">
        <f>VLOOKUP(AH507,$CD$6:$CE$10,2,FALSE)</f>
        <v>0</v>
      </c>
    </row>
    <row r="508" spans="1:44" ht="27" customHeight="1">
      <c r="A508" s="911" t="str">
        <f t="shared" si="15"/>
        <v/>
      </c>
      <c r="B508" s="65"/>
      <c r="E508" s="66"/>
      <c r="AF508" s="69"/>
      <c r="AK508" s="11"/>
      <c r="AL508" s="1131"/>
      <c r="AM508" s="1132"/>
      <c r="AN508" s="1132"/>
      <c r="AO508" s="1132"/>
      <c r="AP508" s="1132"/>
      <c r="AQ508" s="1133"/>
      <c r="AR508" s="1173"/>
    </row>
    <row r="509" spans="1:44" ht="27" customHeight="1">
      <c r="A509" s="911" t="str">
        <f t="shared" si="15"/>
        <v/>
      </c>
      <c r="B509" s="65"/>
      <c r="E509" s="66"/>
      <c r="AF509" s="69"/>
      <c r="AK509" s="11"/>
      <c r="AL509" s="1131"/>
      <c r="AM509" s="1132"/>
      <c r="AN509" s="1132"/>
      <c r="AO509" s="1132"/>
      <c r="AP509" s="1132"/>
      <c r="AQ509" s="1133"/>
      <c r="AR509" s="72"/>
    </row>
    <row r="510" spans="1:44" ht="27" customHeight="1">
      <c r="A510" s="911">
        <f t="shared" si="15"/>
        <v>51</v>
      </c>
      <c r="B510" s="65"/>
      <c r="E510" s="66"/>
      <c r="F510" s="1064" t="s">
        <v>1035</v>
      </c>
      <c r="G510" s="1065"/>
      <c r="H510" s="1093" t="s">
        <v>333</v>
      </c>
      <c r="I510" s="1093"/>
      <c r="J510" s="1093"/>
      <c r="K510" s="1093"/>
      <c r="L510" s="1093"/>
      <c r="M510" s="1093"/>
      <c r="N510" s="1093"/>
      <c r="O510" s="1093"/>
      <c r="P510" s="1093"/>
      <c r="Q510" s="1093"/>
      <c r="R510" s="1093"/>
      <c r="S510" s="1093"/>
      <c r="T510" s="1093"/>
      <c r="U510" s="1093"/>
      <c r="V510" s="1093"/>
      <c r="W510" s="1093"/>
      <c r="X510" s="1093"/>
      <c r="Y510" s="1093"/>
      <c r="Z510" s="1093"/>
      <c r="AA510" s="1093"/>
      <c r="AB510" s="1093"/>
      <c r="AC510" s="1093"/>
      <c r="AD510" s="1093"/>
      <c r="AF510" s="69"/>
      <c r="AG510" s="304">
        <v>51</v>
      </c>
      <c r="AH510" s="1113" t="s">
        <v>109</v>
      </c>
      <c r="AI510" s="1114"/>
      <c r="AJ510" s="1115"/>
      <c r="AK510" s="11"/>
      <c r="AL510" s="1131" t="s">
        <v>719</v>
      </c>
      <c r="AM510" s="1132"/>
      <c r="AN510" s="1132"/>
      <c r="AO510" s="1132"/>
      <c r="AP510" s="1132"/>
      <c r="AQ510" s="1133"/>
      <c r="AR510" s="1173">
        <f>VLOOKUP(AH510,$CD$6:$CE$10,2,FALSE)</f>
        <v>0</v>
      </c>
    </row>
    <row r="511" spans="1:44" ht="27" customHeight="1">
      <c r="A511" s="911" t="str">
        <f t="shared" si="15"/>
        <v/>
      </c>
      <c r="B511" s="65"/>
      <c r="E511" s="66"/>
      <c r="H511" s="1093"/>
      <c r="I511" s="1093"/>
      <c r="J511" s="1093"/>
      <c r="K511" s="1093"/>
      <c r="L511" s="1093"/>
      <c r="M511" s="1093"/>
      <c r="N511" s="1093"/>
      <c r="O511" s="1093"/>
      <c r="P511" s="1093"/>
      <c r="Q511" s="1093"/>
      <c r="R511" s="1093"/>
      <c r="S511" s="1093"/>
      <c r="T511" s="1093"/>
      <c r="U511" s="1093"/>
      <c r="V511" s="1093"/>
      <c r="W511" s="1093"/>
      <c r="X511" s="1093"/>
      <c r="Y511" s="1093"/>
      <c r="Z511" s="1093"/>
      <c r="AA511" s="1093"/>
      <c r="AB511" s="1093"/>
      <c r="AC511" s="1093"/>
      <c r="AD511" s="1093"/>
      <c r="AF511" s="69"/>
      <c r="AK511" s="11"/>
      <c r="AL511" s="1131"/>
      <c r="AM511" s="1132"/>
      <c r="AN511" s="1132"/>
      <c r="AO511" s="1132"/>
      <c r="AP511" s="1132"/>
      <c r="AQ511" s="1133"/>
      <c r="AR511" s="1173"/>
    </row>
    <row r="512" spans="1:44" ht="27" customHeight="1">
      <c r="A512" s="911" t="str">
        <f t="shared" si="15"/>
        <v/>
      </c>
      <c r="B512" s="65"/>
      <c r="E512" s="66"/>
      <c r="H512" s="1093"/>
      <c r="I512" s="1093"/>
      <c r="J512" s="1093"/>
      <c r="K512" s="1093"/>
      <c r="L512" s="1093"/>
      <c r="M512" s="1093"/>
      <c r="N512" s="1093"/>
      <c r="O512" s="1093"/>
      <c r="P512" s="1093"/>
      <c r="Q512" s="1093"/>
      <c r="R512" s="1093"/>
      <c r="S512" s="1093"/>
      <c r="T512" s="1093"/>
      <c r="U512" s="1093"/>
      <c r="V512" s="1093"/>
      <c r="W512" s="1093"/>
      <c r="X512" s="1093"/>
      <c r="Y512" s="1093"/>
      <c r="Z512" s="1093"/>
      <c r="AA512" s="1093"/>
      <c r="AB512" s="1093"/>
      <c r="AC512" s="1093"/>
      <c r="AD512" s="1093"/>
      <c r="AF512" s="69"/>
      <c r="AK512" s="11"/>
      <c r="AL512" s="1131"/>
      <c r="AM512" s="1132"/>
      <c r="AN512" s="1132"/>
      <c r="AO512" s="1132"/>
      <c r="AP512" s="1132"/>
      <c r="AQ512" s="1133"/>
      <c r="AR512" s="72"/>
    </row>
    <row r="513" spans="1:44" ht="26.1" customHeight="1">
      <c r="A513" s="911" t="str">
        <f t="shared" si="15"/>
        <v/>
      </c>
      <c r="B513" s="65"/>
      <c r="E513" s="66"/>
      <c r="H513" s="96"/>
      <c r="I513" s="1481"/>
      <c r="J513" s="1691"/>
      <c r="K513" s="1691"/>
      <c r="L513" s="1691"/>
      <c r="M513" s="1691"/>
      <c r="N513" s="1691"/>
      <c r="O513" s="1691"/>
      <c r="P513" s="1691"/>
      <c r="Q513" s="1691"/>
      <c r="R513" s="1691"/>
      <c r="S513" s="1691"/>
      <c r="T513" s="1691"/>
      <c r="U513" s="1691"/>
      <c r="V513" s="1691"/>
      <c r="W513" s="1691"/>
      <c r="X513" s="1691"/>
      <c r="Y513" s="1691"/>
      <c r="Z513" s="1691"/>
      <c r="AA513" s="1691"/>
      <c r="AB513" s="96"/>
      <c r="AC513" s="96"/>
      <c r="AD513" s="96"/>
      <c r="AF513" s="69"/>
      <c r="AK513" s="11"/>
      <c r="AL513" s="203"/>
      <c r="AM513" s="204"/>
      <c r="AN513" s="204"/>
      <c r="AO513" s="204"/>
      <c r="AP513" s="204"/>
      <c r="AQ513" s="205"/>
      <c r="AR513" s="72"/>
    </row>
    <row r="514" spans="1:44" ht="27" customHeight="1">
      <c r="A514" s="911" t="str">
        <f t="shared" si="15"/>
        <v/>
      </c>
      <c r="B514" s="65"/>
      <c r="E514" s="66"/>
      <c r="AF514" s="69"/>
      <c r="AK514" s="11"/>
      <c r="AL514" s="209"/>
      <c r="AM514" s="20"/>
      <c r="AN514" s="20"/>
      <c r="AO514" s="20"/>
      <c r="AP514" s="20"/>
      <c r="AQ514" s="210"/>
      <c r="AR514" s="72"/>
    </row>
    <row r="515" spans="1:44" ht="27" customHeight="1">
      <c r="A515" s="911">
        <f t="shared" si="15"/>
        <v>52</v>
      </c>
      <c r="B515" s="65"/>
      <c r="E515" s="66"/>
      <c r="H515" s="1093" t="s">
        <v>334</v>
      </c>
      <c r="I515" s="1093"/>
      <c r="J515" s="1093"/>
      <c r="K515" s="1093"/>
      <c r="L515" s="1093"/>
      <c r="M515" s="1093"/>
      <c r="N515" s="1093"/>
      <c r="O515" s="1093"/>
      <c r="P515" s="1093"/>
      <c r="Q515" s="1093"/>
      <c r="R515" s="1093"/>
      <c r="S515" s="1093"/>
      <c r="T515" s="1093"/>
      <c r="U515" s="1093"/>
      <c r="V515" s="1093"/>
      <c r="W515" s="1093"/>
      <c r="X515" s="1093"/>
      <c r="Y515" s="1093"/>
      <c r="Z515" s="1093"/>
      <c r="AA515" s="1093"/>
      <c r="AB515" s="1093"/>
      <c r="AC515" s="1093"/>
      <c r="AD515" s="1093"/>
      <c r="AF515" s="69"/>
      <c r="AG515" s="304">
        <v>52</v>
      </c>
      <c r="AH515" s="1113" t="s">
        <v>109</v>
      </c>
      <c r="AI515" s="1114"/>
      <c r="AJ515" s="1115"/>
      <c r="AK515" s="11"/>
      <c r="AL515" s="1131" t="s">
        <v>720</v>
      </c>
      <c r="AM515" s="1132"/>
      <c r="AN515" s="1132"/>
      <c r="AO515" s="1132"/>
      <c r="AP515" s="1132"/>
      <c r="AQ515" s="1133"/>
      <c r="AR515" s="1173">
        <f>VLOOKUP(AH515,$CD$6:$CE$10,2,FALSE)</f>
        <v>0</v>
      </c>
    </row>
    <row r="516" spans="1:44" ht="27" customHeight="1">
      <c r="A516" s="911" t="str">
        <f t="shared" si="15"/>
        <v/>
      </c>
      <c r="B516" s="65"/>
      <c r="E516" s="66"/>
      <c r="H516" s="1093"/>
      <c r="I516" s="1093"/>
      <c r="J516" s="1093"/>
      <c r="K516" s="1093"/>
      <c r="L516" s="1093"/>
      <c r="M516" s="1093"/>
      <c r="N516" s="1093"/>
      <c r="O516" s="1093"/>
      <c r="P516" s="1093"/>
      <c r="Q516" s="1093"/>
      <c r="R516" s="1093"/>
      <c r="S516" s="1093"/>
      <c r="T516" s="1093"/>
      <c r="U516" s="1093"/>
      <c r="V516" s="1093"/>
      <c r="W516" s="1093"/>
      <c r="X516" s="1093"/>
      <c r="Y516" s="1093"/>
      <c r="Z516" s="1093"/>
      <c r="AA516" s="1093"/>
      <c r="AB516" s="1093"/>
      <c r="AC516" s="1093"/>
      <c r="AD516" s="1093"/>
      <c r="AF516" s="69"/>
      <c r="AK516" s="11"/>
      <c r="AL516" s="1131"/>
      <c r="AM516" s="1132"/>
      <c r="AN516" s="1132"/>
      <c r="AO516" s="1132"/>
      <c r="AP516" s="1132"/>
      <c r="AQ516" s="1133"/>
      <c r="AR516" s="1173"/>
    </row>
    <row r="517" spans="1:44" ht="27" customHeight="1">
      <c r="A517" s="911" t="str">
        <f t="shared" si="15"/>
        <v/>
      </c>
      <c r="B517" s="65"/>
      <c r="E517" s="66"/>
      <c r="H517" s="1093"/>
      <c r="I517" s="1093"/>
      <c r="J517" s="1093"/>
      <c r="K517" s="1093"/>
      <c r="L517" s="1093"/>
      <c r="M517" s="1093"/>
      <c r="N517" s="1093"/>
      <c r="O517" s="1093"/>
      <c r="P517" s="1093"/>
      <c r="Q517" s="1093"/>
      <c r="R517" s="1093"/>
      <c r="S517" s="1093"/>
      <c r="T517" s="1093"/>
      <c r="U517" s="1093"/>
      <c r="V517" s="1093"/>
      <c r="W517" s="1093"/>
      <c r="X517" s="1093"/>
      <c r="Y517" s="1093"/>
      <c r="Z517" s="1093"/>
      <c r="AA517" s="1093"/>
      <c r="AB517" s="1093"/>
      <c r="AC517" s="1093"/>
      <c r="AD517" s="1093"/>
      <c r="AF517" s="69"/>
      <c r="AK517" s="11"/>
      <c r="AL517" s="1131"/>
      <c r="AM517" s="1132"/>
      <c r="AN517" s="1132"/>
      <c r="AO517" s="1132"/>
      <c r="AP517" s="1132"/>
      <c r="AQ517" s="1133"/>
      <c r="AR517" s="72"/>
    </row>
    <row r="518" spans="1:44" ht="27" customHeight="1">
      <c r="A518" s="911" t="str">
        <f t="shared" si="15"/>
        <v/>
      </c>
      <c r="B518" s="65"/>
      <c r="E518" s="66"/>
      <c r="H518" s="1093"/>
      <c r="I518" s="1093"/>
      <c r="J518" s="1093"/>
      <c r="K518" s="1093"/>
      <c r="L518" s="1093"/>
      <c r="M518" s="1093"/>
      <c r="N518" s="1093"/>
      <c r="O518" s="1093"/>
      <c r="P518" s="1093"/>
      <c r="Q518" s="1093"/>
      <c r="R518" s="1093"/>
      <c r="S518" s="1093"/>
      <c r="T518" s="1093"/>
      <c r="U518" s="1093"/>
      <c r="V518" s="1093"/>
      <c r="W518" s="1093"/>
      <c r="X518" s="1093"/>
      <c r="Y518" s="1093"/>
      <c r="Z518" s="1093"/>
      <c r="AA518" s="1093"/>
      <c r="AB518" s="1093"/>
      <c r="AC518" s="1093"/>
      <c r="AD518" s="1093"/>
      <c r="AF518" s="69"/>
      <c r="AK518" s="11"/>
      <c r="AL518" s="209"/>
      <c r="AM518" s="20"/>
      <c r="AN518" s="20"/>
      <c r="AO518" s="20"/>
      <c r="AP518" s="20"/>
      <c r="AQ518" s="210"/>
      <c r="AR518" s="72"/>
    </row>
    <row r="519" spans="1:44" ht="27" customHeight="1">
      <c r="A519" s="911" t="str">
        <f t="shared" si="15"/>
        <v/>
      </c>
      <c r="B519" s="65"/>
      <c r="E519" s="66"/>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F519" s="69"/>
      <c r="AK519" s="11"/>
      <c r="AL519" s="209"/>
      <c r="AM519" s="20"/>
      <c r="AN519" s="20"/>
      <c r="AO519" s="20"/>
      <c r="AP519" s="20"/>
      <c r="AQ519" s="210"/>
      <c r="AR519" s="72"/>
    </row>
    <row r="520" spans="1:44" ht="27" customHeight="1">
      <c r="A520" s="911">
        <f t="shared" si="15"/>
        <v>53</v>
      </c>
      <c r="B520" s="65"/>
      <c r="E520" s="66"/>
      <c r="F520" s="1064" t="s">
        <v>1041</v>
      </c>
      <c r="G520" s="1065"/>
      <c r="H520" s="1070" t="s">
        <v>335</v>
      </c>
      <c r="I520" s="1070"/>
      <c r="J520" s="1070"/>
      <c r="K520" s="1070"/>
      <c r="L520" s="1070"/>
      <c r="M520" s="1070"/>
      <c r="N520" s="1070"/>
      <c r="O520" s="1070"/>
      <c r="P520" s="1070"/>
      <c r="Q520" s="1070"/>
      <c r="R520" s="1070"/>
      <c r="S520" s="1070"/>
      <c r="T520" s="1070"/>
      <c r="U520" s="1070"/>
      <c r="V520" s="1070"/>
      <c r="W520" s="1070"/>
      <c r="X520" s="1070"/>
      <c r="Y520" s="1070"/>
      <c r="Z520" s="1070"/>
      <c r="AA520" s="1070"/>
      <c r="AB520" s="1070"/>
      <c r="AC520" s="1070"/>
      <c r="AD520" s="1070"/>
      <c r="AF520" s="69"/>
      <c r="AG520" s="304">
        <v>53</v>
      </c>
      <c r="AH520" s="1113" t="s">
        <v>109</v>
      </c>
      <c r="AI520" s="1114"/>
      <c r="AJ520" s="1115"/>
      <c r="AK520" s="11"/>
      <c r="AL520" s="209"/>
      <c r="AM520" s="20"/>
      <c r="AN520" s="20"/>
      <c r="AO520" s="20"/>
      <c r="AP520" s="20"/>
      <c r="AQ520" s="210"/>
      <c r="AR520" s="1173">
        <f>VLOOKUP(AH520,$CD$6:$CE$10,2,FALSE)</f>
        <v>0</v>
      </c>
    </row>
    <row r="521" spans="1:44" ht="27" customHeight="1" thickBot="1">
      <c r="A521" s="911" t="str">
        <f t="shared" si="15"/>
        <v/>
      </c>
      <c r="B521" s="56"/>
      <c r="C521" s="6"/>
      <c r="D521" s="6"/>
      <c r="E521" s="57"/>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58"/>
      <c r="AG521" s="307"/>
      <c r="AH521" s="59"/>
      <c r="AI521" s="59"/>
      <c r="AJ521" s="59"/>
      <c r="AK521" s="15"/>
      <c r="AL521" s="206"/>
      <c r="AM521" s="207"/>
      <c r="AN521" s="207"/>
      <c r="AO521" s="207"/>
      <c r="AP521" s="207"/>
      <c r="AQ521" s="208"/>
      <c r="AR521" s="1173"/>
    </row>
    <row r="522" spans="1:44" ht="27" customHeight="1">
      <c r="A522" s="911" t="str">
        <f t="shared" si="15"/>
        <v/>
      </c>
      <c r="B522" s="47"/>
      <c r="C522" s="12"/>
      <c r="D522" s="12"/>
      <c r="E522" s="48"/>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03"/>
      <c r="AG522" s="308"/>
      <c r="AH522" s="104"/>
      <c r="AI522" s="104"/>
      <c r="AJ522" s="104"/>
      <c r="AK522" s="26"/>
      <c r="AL522" s="199"/>
      <c r="AM522" s="200"/>
      <c r="AN522" s="200"/>
      <c r="AO522" s="200"/>
      <c r="AP522" s="200"/>
      <c r="AQ522" s="201"/>
      <c r="AR522" s="72"/>
    </row>
    <row r="523" spans="1:44" ht="27" customHeight="1">
      <c r="A523" s="911">
        <f t="shared" si="15"/>
        <v>54</v>
      </c>
      <c r="B523" s="1078" t="s">
        <v>721</v>
      </c>
      <c r="C523" s="1079"/>
      <c r="D523" s="1079"/>
      <c r="E523" s="1080"/>
      <c r="H523" s="1093" t="s">
        <v>336</v>
      </c>
      <c r="I523" s="1093"/>
      <c r="J523" s="1093"/>
      <c r="K523" s="1093"/>
      <c r="L523" s="1093"/>
      <c r="M523" s="1093"/>
      <c r="N523" s="1093"/>
      <c r="O523" s="1093"/>
      <c r="P523" s="1093"/>
      <c r="Q523" s="1093"/>
      <c r="R523" s="1093"/>
      <c r="S523" s="1093"/>
      <c r="T523" s="1093"/>
      <c r="U523" s="1093"/>
      <c r="V523" s="1093"/>
      <c r="W523" s="1093"/>
      <c r="X523" s="1093"/>
      <c r="Y523" s="1093"/>
      <c r="Z523" s="1093"/>
      <c r="AA523" s="1093"/>
      <c r="AB523" s="1093"/>
      <c r="AC523" s="1093"/>
      <c r="AD523" s="1093"/>
      <c r="AF523" s="69"/>
      <c r="AG523" s="304">
        <v>54</v>
      </c>
      <c r="AH523" s="1113" t="s">
        <v>109</v>
      </c>
      <c r="AI523" s="1114"/>
      <c r="AJ523" s="1115"/>
      <c r="AK523" s="11"/>
      <c r="AL523" s="1131" t="s">
        <v>722</v>
      </c>
      <c r="AM523" s="1132"/>
      <c r="AN523" s="1132"/>
      <c r="AO523" s="1132"/>
      <c r="AP523" s="1132"/>
      <c r="AQ523" s="1133"/>
      <c r="AR523" s="1173">
        <f>VLOOKUP(AH523,$CD$6:$CE$10,2,FALSE)</f>
        <v>0</v>
      </c>
    </row>
    <row r="524" spans="1:44" ht="27" customHeight="1">
      <c r="A524" s="911" t="str">
        <f t="shared" si="15"/>
        <v/>
      </c>
      <c r="B524" s="1078"/>
      <c r="C524" s="1079"/>
      <c r="D524" s="1079"/>
      <c r="E524" s="1080"/>
      <c r="H524" s="1093"/>
      <c r="I524" s="1093"/>
      <c r="J524" s="1093"/>
      <c r="K524" s="1093"/>
      <c r="L524" s="1093"/>
      <c r="M524" s="1093"/>
      <c r="N524" s="1093"/>
      <c r="O524" s="1093"/>
      <c r="P524" s="1093"/>
      <c r="Q524" s="1093"/>
      <c r="R524" s="1093"/>
      <c r="S524" s="1093"/>
      <c r="T524" s="1093"/>
      <c r="U524" s="1093"/>
      <c r="V524" s="1093"/>
      <c r="W524" s="1093"/>
      <c r="X524" s="1093"/>
      <c r="Y524" s="1093"/>
      <c r="Z524" s="1093"/>
      <c r="AA524" s="1093"/>
      <c r="AB524" s="1093"/>
      <c r="AC524" s="1093"/>
      <c r="AD524" s="1093"/>
      <c r="AF524" s="69"/>
      <c r="AK524" s="11"/>
      <c r="AL524" s="1131"/>
      <c r="AM524" s="1132"/>
      <c r="AN524" s="1132"/>
      <c r="AO524" s="1132"/>
      <c r="AP524" s="1132"/>
      <c r="AQ524" s="1133"/>
      <c r="AR524" s="1173"/>
    </row>
    <row r="525" spans="1:44" ht="27" customHeight="1">
      <c r="A525" s="911" t="str">
        <f t="shared" si="15"/>
        <v/>
      </c>
      <c r="B525" s="1078"/>
      <c r="C525" s="1079"/>
      <c r="D525" s="1079"/>
      <c r="E525" s="1080"/>
      <c r="H525" s="1093"/>
      <c r="I525" s="1093"/>
      <c r="J525" s="1093"/>
      <c r="K525" s="1093"/>
      <c r="L525" s="1093"/>
      <c r="M525" s="1093"/>
      <c r="N525" s="1093"/>
      <c r="O525" s="1093"/>
      <c r="P525" s="1093"/>
      <c r="Q525" s="1093"/>
      <c r="R525" s="1093"/>
      <c r="S525" s="1093"/>
      <c r="T525" s="1093"/>
      <c r="U525" s="1093"/>
      <c r="V525" s="1093"/>
      <c r="W525" s="1093"/>
      <c r="X525" s="1093"/>
      <c r="Y525" s="1093"/>
      <c r="Z525" s="1093"/>
      <c r="AA525" s="1093"/>
      <c r="AB525" s="1093"/>
      <c r="AC525" s="1093"/>
      <c r="AD525" s="1093"/>
      <c r="AF525" s="69"/>
      <c r="AK525" s="11"/>
      <c r="AL525" s="1131"/>
      <c r="AM525" s="1132"/>
      <c r="AN525" s="1132"/>
      <c r="AO525" s="1132"/>
      <c r="AP525" s="1132"/>
      <c r="AQ525" s="1133"/>
      <c r="AR525" s="72"/>
    </row>
    <row r="526" spans="1:44" ht="27" customHeight="1">
      <c r="A526" s="911" t="str">
        <f t="shared" si="15"/>
        <v/>
      </c>
      <c r="B526" s="1078"/>
      <c r="C526" s="1079"/>
      <c r="D526" s="1079"/>
      <c r="E526" s="1080"/>
      <c r="H526" s="1093"/>
      <c r="I526" s="1093"/>
      <c r="J526" s="1093"/>
      <c r="K526" s="1093"/>
      <c r="L526" s="1093"/>
      <c r="M526" s="1093"/>
      <c r="N526" s="1093"/>
      <c r="O526" s="1093"/>
      <c r="P526" s="1093"/>
      <c r="Q526" s="1093"/>
      <c r="R526" s="1093"/>
      <c r="S526" s="1093"/>
      <c r="T526" s="1093"/>
      <c r="U526" s="1093"/>
      <c r="V526" s="1093"/>
      <c r="W526" s="1093"/>
      <c r="X526" s="1093"/>
      <c r="Y526" s="1093"/>
      <c r="Z526" s="1093"/>
      <c r="AA526" s="1093"/>
      <c r="AB526" s="1093"/>
      <c r="AC526" s="1093"/>
      <c r="AD526" s="1093"/>
      <c r="AF526" s="69"/>
      <c r="AK526" s="11"/>
      <c r="AL526" s="209"/>
      <c r="AM526" s="20"/>
      <c r="AN526" s="20"/>
      <c r="AO526" s="20"/>
      <c r="AP526" s="20"/>
      <c r="AQ526" s="210"/>
      <c r="AR526" s="72"/>
    </row>
    <row r="527" spans="1:44" ht="27" customHeight="1">
      <c r="A527" s="911" t="str">
        <f t="shared" si="15"/>
        <v/>
      </c>
      <c r="B527" s="215"/>
      <c r="C527" s="141"/>
      <c r="D527" s="141"/>
      <c r="E527" s="21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F527" s="69"/>
      <c r="AK527" s="11"/>
      <c r="AL527" s="209"/>
      <c r="AM527" s="20"/>
      <c r="AN527" s="20"/>
      <c r="AO527" s="20"/>
      <c r="AP527" s="20"/>
      <c r="AQ527" s="210"/>
      <c r="AR527" s="72"/>
    </row>
    <row r="528" spans="1:44" ht="27" customHeight="1">
      <c r="A528" s="911">
        <f t="shared" si="15"/>
        <v>55</v>
      </c>
      <c r="B528" s="65"/>
      <c r="E528" s="66"/>
      <c r="H528" s="1093" t="s">
        <v>337</v>
      </c>
      <c r="I528" s="1093"/>
      <c r="J528" s="1093"/>
      <c r="K528" s="1093"/>
      <c r="L528" s="1093"/>
      <c r="M528" s="1093"/>
      <c r="N528" s="1093"/>
      <c r="O528" s="1093"/>
      <c r="P528" s="1093"/>
      <c r="Q528" s="1093"/>
      <c r="R528" s="1093"/>
      <c r="S528" s="1093"/>
      <c r="T528" s="1093"/>
      <c r="U528" s="1093"/>
      <c r="V528" s="1093"/>
      <c r="W528" s="1093"/>
      <c r="X528" s="1093"/>
      <c r="Y528" s="1093"/>
      <c r="Z528" s="1093"/>
      <c r="AA528" s="1093"/>
      <c r="AB528" s="1093"/>
      <c r="AC528" s="1093"/>
      <c r="AD528" s="1093"/>
      <c r="AF528" s="69"/>
      <c r="AG528" s="304">
        <v>55</v>
      </c>
      <c r="AH528" s="1113" t="s">
        <v>109</v>
      </c>
      <c r="AI528" s="1114"/>
      <c r="AJ528" s="1115"/>
      <c r="AK528" s="11"/>
      <c r="AL528" s="1131" t="s">
        <v>723</v>
      </c>
      <c r="AM528" s="1132"/>
      <c r="AN528" s="1132"/>
      <c r="AO528" s="1132"/>
      <c r="AP528" s="1132"/>
      <c r="AQ528" s="1133"/>
      <c r="AR528" s="1173">
        <f>VLOOKUP(AH528,$CD$6:$CE$10,2,FALSE)</f>
        <v>0</v>
      </c>
    </row>
    <row r="529" spans="1:44" ht="27" customHeight="1">
      <c r="A529" s="911" t="str">
        <f t="shared" si="15"/>
        <v/>
      </c>
      <c r="B529" s="1564"/>
      <c r="C529" s="1565"/>
      <c r="D529" s="1565"/>
      <c r="E529" s="1566"/>
      <c r="H529" s="1093"/>
      <c r="I529" s="1093"/>
      <c r="J529" s="1093"/>
      <c r="K529" s="1093"/>
      <c r="L529" s="1093"/>
      <c r="M529" s="1093"/>
      <c r="N529" s="1093"/>
      <c r="O529" s="1093"/>
      <c r="P529" s="1093"/>
      <c r="Q529" s="1093"/>
      <c r="R529" s="1093"/>
      <c r="S529" s="1093"/>
      <c r="T529" s="1093"/>
      <c r="U529" s="1093"/>
      <c r="V529" s="1093"/>
      <c r="W529" s="1093"/>
      <c r="X529" s="1093"/>
      <c r="Y529" s="1093"/>
      <c r="Z529" s="1093"/>
      <c r="AA529" s="1093"/>
      <c r="AB529" s="1093"/>
      <c r="AC529" s="1093"/>
      <c r="AD529" s="1093"/>
      <c r="AF529" s="69"/>
      <c r="AK529" s="11"/>
      <c r="AL529" s="1131"/>
      <c r="AM529" s="1132"/>
      <c r="AN529" s="1132"/>
      <c r="AO529" s="1132"/>
      <c r="AP529" s="1132"/>
      <c r="AQ529" s="1133"/>
      <c r="AR529" s="1173"/>
    </row>
    <row r="530" spans="1:44" ht="27" customHeight="1">
      <c r="A530" s="911" t="str">
        <f t="shared" si="15"/>
        <v/>
      </c>
      <c r="B530" s="1564"/>
      <c r="C530" s="1565"/>
      <c r="D530" s="1565"/>
      <c r="E530" s="1566"/>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F530" s="69"/>
      <c r="AK530" s="11"/>
      <c r="AL530" s="84"/>
      <c r="AM530" s="85"/>
      <c r="AN530" s="85"/>
      <c r="AO530" s="85"/>
      <c r="AP530" s="85"/>
      <c r="AQ530" s="86"/>
      <c r="AR530" s="72"/>
    </row>
    <row r="531" spans="1:44" ht="27" customHeight="1">
      <c r="A531" s="911">
        <f t="shared" si="15"/>
        <v>56</v>
      </c>
      <c r="B531" s="1564"/>
      <c r="C531" s="1565"/>
      <c r="D531" s="1565"/>
      <c r="E531" s="1566"/>
      <c r="H531" s="1093" t="s">
        <v>338</v>
      </c>
      <c r="I531" s="1093"/>
      <c r="J531" s="1093"/>
      <c r="K531" s="1093"/>
      <c r="L531" s="1093"/>
      <c r="M531" s="1093"/>
      <c r="N531" s="1093"/>
      <c r="O531" s="1093"/>
      <c r="P531" s="1093"/>
      <c r="Q531" s="1093"/>
      <c r="R531" s="1093"/>
      <c r="S531" s="1093"/>
      <c r="T531" s="1093"/>
      <c r="U531" s="1093"/>
      <c r="V531" s="1093"/>
      <c r="W531" s="1093"/>
      <c r="X531" s="1093"/>
      <c r="Y531" s="1093"/>
      <c r="Z531" s="1093"/>
      <c r="AA531" s="1093"/>
      <c r="AB531" s="1093"/>
      <c r="AC531" s="1093"/>
      <c r="AD531" s="1093"/>
      <c r="AF531" s="69"/>
      <c r="AG531" s="304">
        <v>56</v>
      </c>
      <c r="AH531" s="1113" t="s">
        <v>109</v>
      </c>
      <c r="AI531" s="1114"/>
      <c r="AJ531" s="1115"/>
      <c r="AK531" s="11"/>
      <c r="AL531" s="1131" t="s">
        <v>724</v>
      </c>
      <c r="AM531" s="1132"/>
      <c r="AN531" s="1132"/>
      <c r="AO531" s="1132"/>
      <c r="AP531" s="1132"/>
      <c r="AQ531" s="1133"/>
      <c r="AR531" s="1173">
        <f>VLOOKUP(AH531,$CD$6:$CE$10,2,FALSE)</f>
        <v>0</v>
      </c>
    </row>
    <row r="532" spans="1:44" ht="27" customHeight="1">
      <c r="A532" s="911" t="str">
        <f t="shared" si="15"/>
        <v/>
      </c>
      <c r="B532" s="1564"/>
      <c r="C532" s="1565"/>
      <c r="D532" s="1565"/>
      <c r="E532" s="1566"/>
      <c r="H532" s="1093"/>
      <c r="I532" s="1093"/>
      <c r="J532" s="1093"/>
      <c r="K532" s="1093"/>
      <c r="L532" s="1093"/>
      <c r="M532" s="1093"/>
      <c r="N532" s="1093"/>
      <c r="O532" s="1093"/>
      <c r="P532" s="1093"/>
      <c r="Q532" s="1093"/>
      <c r="R532" s="1093"/>
      <c r="S532" s="1093"/>
      <c r="T532" s="1093"/>
      <c r="U532" s="1093"/>
      <c r="V532" s="1093"/>
      <c r="W532" s="1093"/>
      <c r="X532" s="1093"/>
      <c r="Y532" s="1093"/>
      <c r="Z532" s="1093"/>
      <c r="AA532" s="1093"/>
      <c r="AB532" s="1093"/>
      <c r="AC532" s="1093"/>
      <c r="AD532" s="1093"/>
      <c r="AF532" s="69"/>
      <c r="AK532" s="11"/>
      <c r="AL532" s="1131"/>
      <c r="AM532" s="1132"/>
      <c r="AN532" s="1132"/>
      <c r="AO532" s="1132"/>
      <c r="AP532" s="1132"/>
      <c r="AQ532" s="1133"/>
      <c r="AR532" s="1173"/>
    </row>
    <row r="533" spans="1:44" ht="43.95" customHeight="1" thickBot="1">
      <c r="A533" s="911" t="str">
        <f t="shared" si="15"/>
        <v/>
      </c>
      <c r="B533" s="1564"/>
      <c r="C533" s="1565"/>
      <c r="D533" s="1565"/>
      <c r="E533" s="1566"/>
      <c r="G533" s="973"/>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F533" s="69"/>
      <c r="AK533" s="11"/>
      <c r="AL533" s="209"/>
      <c r="AM533" s="20"/>
      <c r="AN533" s="20"/>
      <c r="AO533" s="20"/>
      <c r="AP533" s="20"/>
      <c r="AQ533" s="210"/>
      <c r="AR533" s="72"/>
    </row>
    <row r="534" spans="1:44" ht="27" customHeight="1">
      <c r="A534" s="911" t="str">
        <f t="shared" ref="A534:A599" si="16">_xlfn.IFS(AG534=0,"",AG534&gt;0,AG534,AG534&lt;&gt;"","")</f>
        <v/>
      </c>
      <c r="B534" s="1564"/>
      <c r="C534" s="1565"/>
      <c r="D534" s="1565"/>
      <c r="E534" s="1566"/>
      <c r="G534" s="74" t="s">
        <v>340</v>
      </c>
      <c r="H534" s="1090" t="s">
        <v>341</v>
      </c>
      <c r="I534" s="1090"/>
      <c r="J534" s="1090"/>
      <c r="K534" s="1090"/>
      <c r="L534" s="1090"/>
      <c r="M534" s="1090"/>
      <c r="N534" s="1090"/>
      <c r="O534" s="1090"/>
      <c r="P534" s="1090"/>
      <c r="Q534" s="1090"/>
      <c r="R534" s="1090"/>
      <c r="S534" s="1090"/>
      <c r="T534" s="1090"/>
      <c r="U534" s="1090"/>
      <c r="V534" s="1090"/>
      <c r="W534" s="1090"/>
      <c r="X534" s="1090"/>
      <c r="Y534" s="1090"/>
      <c r="Z534" s="1090"/>
      <c r="AA534" s="1090"/>
      <c r="AB534" s="1090"/>
      <c r="AC534" s="1090"/>
      <c r="AD534" s="1091"/>
      <c r="AF534" s="69"/>
      <c r="AK534" s="11"/>
      <c r="AL534" s="209"/>
      <c r="AM534" s="20"/>
      <c r="AN534" s="20"/>
      <c r="AO534" s="20"/>
      <c r="AP534" s="20"/>
      <c r="AQ534" s="210"/>
      <c r="AR534" s="72"/>
    </row>
    <row r="535" spans="1:44" ht="27" customHeight="1">
      <c r="A535" s="911" t="str">
        <f t="shared" si="16"/>
        <v/>
      </c>
      <c r="B535" s="1564"/>
      <c r="C535" s="1565"/>
      <c r="D535" s="1565"/>
      <c r="E535" s="1566"/>
      <c r="G535" s="67"/>
      <c r="H535" s="1093"/>
      <c r="I535" s="1093"/>
      <c r="J535" s="1093"/>
      <c r="K535" s="1093"/>
      <c r="L535" s="1093"/>
      <c r="M535" s="1093"/>
      <c r="N535" s="1093"/>
      <c r="O535" s="1093"/>
      <c r="P535" s="1093"/>
      <c r="Q535" s="1093"/>
      <c r="R535" s="1093"/>
      <c r="S535" s="1093"/>
      <c r="T535" s="1093"/>
      <c r="U535" s="1093"/>
      <c r="V535" s="1093"/>
      <c r="W535" s="1093"/>
      <c r="X535" s="1093"/>
      <c r="Y535" s="1093"/>
      <c r="Z535" s="1093"/>
      <c r="AA535" s="1093"/>
      <c r="AB535" s="1093"/>
      <c r="AC535" s="1093"/>
      <c r="AD535" s="1094"/>
      <c r="AF535" s="69"/>
      <c r="AK535" s="11"/>
      <c r="AL535" s="209"/>
      <c r="AM535" s="20"/>
      <c r="AN535" s="20"/>
      <c r="AO535" s="20"/>
      <c r="AP535" s="20"/>
      <c r="AQ535" s="210"/>
      <c r="AR535" s="72"/>
    </row>
    <row r="536" spans="1:44" ht="27" customHeight="1">
      <c r="A536" s="911" t="str">
        <f t="shared" si="16"/>
        <v/>
      </c>
      <c r="B536" s="65"/>
      <c r="E536" s="66"/>
      <c r="G536" s="67"/>
      <c r="H536" s="1093"/>
      <c r="I536" s="1093"/>
      <c r="J536" s="1093"/>
      <c r="K536" s="1093"/>
      <c r="L536" s="1093"/>
      <c r="M536" s="1093"/>
      <c r="N536" s="1093"/>
      <c r="O536" s="1093"/>
      <c r="P536" s="1093"/>
      <c r="Q536" s="1093"/>
      <c r="R536" s="1093"/>
      <c r="S536" s="1093"/>
      <c r="T536" s="1093"/>
      <c r="U536" s="1093"/>
      <c r="V536" s="1093"/>
      <c r="W536" s="1093"/>
      <c r="X536" s="1093"/>
      <c r="Y536" s="1093"/>
      <c r="Z536" s="1093"/>
      <c r="AA536" s="1093"/>
      <c r="AB536" s="1093"/>
      <c r="AC536" s="1093"/>
      <c r="AD536" s="1094"/>
      <c r="AF536" s="69"/>
      <c r="AK536" s="11"/>
      <c r="AL536" s="209"/>
      <c r="AM536" s="20"/>
      <c r="AN536" s="20"/>
      <c r="AO536" s="20"/>
      <c r="AP536" s="20"/>
      <c r="AQ536" s="210"/>
      <c r="AR536" s="72"/>
    </row>
    <row r="537" spans="1:44" ht="27" customHeight="1">
      <c r="A537" s="911" t="str">
        <f t="shared" si="16"/>
        <v/>
      </c>
      <c r="B537" s="65"/>
      <c r="E537" s="66"/>
      <c r="G537" s="67"/>
      <c r="H537" s="1093"/>
      <c r="I537" s="1093"/>
      <c r="J537" s="1093"/>
      <c r="K537" s="1093"/>
      <c r="L537" s="1093"/>
      <c r="M537" s="1093"/>
      <c r="N537" s="1093"/>
      <c r="O537" s="1093"/>
      <c r="P537" s="1093"/>
      <c r="Q537" s="1093"/>
      <c r="R537" s="1093"/>
      <c r="S537" s="1093"/>
      <c r="T537" s="1093"/>
      <c r="U537" s="1093"/>
      <c r="V537" s="1093"/>
      <c r="W537" s="1093"/>
      <c r="X537" s="1093"/>
      <c r="Y537" s="1093"/>
      <c r="Z537" s="1093"/>
      <c r="AA537" s="1093"/>
      <c r="AB537" s="1093"/>
      <c r="AC537" s="1093"/>
      <c r="AD537" s="1094"/>
      <c r="AF537" s="69"/>
      <c r="AK537" s="11"/>
      <c r="AL537" s="209"/>
      <c r="AM537" s="20"/>
      <c r="AN537" s="20"/>
      <c r="AO537" s="20"/>
      <c r="AP537" s="20"/>
      <c r="AQ537" s="210"/>
      <c r="AR537" s="72"/>
    </row>
    <row r="538" spans="1:44" ht="27" customHeight="1">
      <c r="A538" s="911" t="str">
        <f t="shared" si="16"/>
        <v/>
      </c>
      <c r="B538" s="65"/>
      <c r="E538" s="66"/>
      <c r="G538" s="67"/>
      <c r="H538" s="1093"/>
      <c r="I538" s="1093"/>
      <c r="J538" s="1093"/>
      <c r="K538" s="1093"/>
      <c r="L538" s="1093"/>
      <c r="M538" s="1093"/>
      <c r="N538" s="1093"/>
      <c r="O538" s="1093"/>
      <c r="P538" s="1093"/>
      <c r="Q538" s="1093"/>
      <c r="R538" s="1093"/>
      <c r="S538" s="1093"/>
      <c r="T538" s="1093"/>
      <c r="U538" s="1093"/>
      <c r="V538" s="1093"/>
      <c r="W538" s="1093"/>
      <c r="X538" s="1093"/>
      <c r="Y538" s="1093"/>
      <c r="Z538" s="1093"/>
      <c r="AA538" s="1093"/>
      <c r="AB538" s="1093"/>
      <c r="AC538" s="1093"/>
      <c r="AD538" s="1094"/>
      <c r="AF538" s="69"/>
      <c r="AK538" s="11"/>
      <c r="AL538" s="209"/>
      <c r="AM538" s="20"/>
      <c r="AN538" s="20"/>
      <c r="AO538" s="20"/>
      <c r="AP538" s="20"/>
      <c r="AQ538" s="210"/>
      <c r="AR538" s="72"/>
    </row>
    <row r="539" spans="1:44" ht="27" customHeight="1">
      <c r="A539" s="911" t="str">
        <f t="shared" si="16"/>
        <v/>
      </c>
      <c r="B539" s="65"/>
      <c r="E539" s="66"/>
      <c r="G539" s="67"/>
      <c r="H539" s="1093"/>
      <c r="I539" s="1093"/>
      <c r="J539" s="1093"/>
      <c r="K539" s="1093"/>
      <c r="L539" s="1093"/>
      <c r="M539" s="1093"/>
      <c r="N539" s="1093"/>
      <c r="O539" s="1093"/>
      <c r="P539" s="1093"/>
      <c r="Q539" s="1093"/>
      <c r="R539" s="1093"/>
      <c r="S539" s="1093"/>
      <c r="T539" s="1093"/>
      <c r="U539" s="1093"/>
      <c r="V539" s="1093"/>
      <c r="W539" s="1093"/>
      <c r="X539" s="1093"/>
      <c r="Y539" s="1093"/>
      <c r="Z539" s="1093"/>
      <c r="AA539" s="1093"/>
      <c r="AB539" s="1093"/>
      <c r="AC539" s="1093"/>
      <c r="AD539" s="1094"/>
      <c r="AF539" s="69"/>
      <c r="AK539" s="11"/>
      <c r="AL539" s="209"/>
      <c r="AM539" s="20"/>
      <c r="AN539" s="20"/>
      <c r="AO539" s="20"/>
      <c r="AP539" s="20"/>
      <c r="AQ539" s="210"/>
      <c r="AR539" s="72"/>
    </row>
    <row r="540" spans="1:44" ht="27" customHeight="1">
      <c r="A540" s="911" t="str">
        <f t="shared" si="16"/>
        <v/>
      </c>
      <c r="B540" s="65"/>
      <c r="E540" s="66"/>
      <c r="G540" s="67"/>
      <c r="H540" s="1093"/>
      <c r="I540" s="1093"/>
      <c r="J540" s="1093"/>
      <c r="K540" s="1093"/>
      <c r="L540" s="1093"/>
      <c r="M540" s="1093"/>
      <c r="N540" s="1093"/>
      <c r="O540" s="1093"/>
      <c r="P540" s="1093"/>
      <c r="Q540" s="1093"/>
      <c r="R540" s="1093"/>
      <c r="S540" s="1093"/>
      <c r="T540" s="1093"/>
      <c r="U540" s="1093"/>
      <c r="V540" s="1093"/>
      <c r="W540" s="1093"/>
      <c r="X540" s="1093"/>
      <c r="Y540" s="1093"/>
      <c r="Z540" s="1093"/>
      <c r="AA540" s="1093"/>
      <c r="AB540" s="1093"/>
      <c r="AC540" s="1093"/>
      <c r="AD540" s="1094"/>
      <c r="AF540" s="69"/>
      <c r="AK540" s="11"/>
      <c r="AL540" s="209"/>
      <c r="AM540" s="20"/>
      <c r="AN540" s="20"/>
      <c r="AO540" s="20"/>
      <c r="AP540" s="20"/>
      <c r="AQ540" s="210"/>
      <c r="AR540" s="72"/>
    </row>
    <row r="541" spans="1:44" ht="27" customHeight="1" thickBot="1">
      <c r="A541" s="911" t="str">
        <f t="shared" si="16"/>
        <v/>
      </c>
      <c r="B541" s="65"/>
      <c r="E541" s="66"/>
      <c r="G541" s="82"/>
      <c r="H541" s="1096"/>
      <c r="I541" s="1096"/>
      <c r="J541" s="1096"/>
      <c r="K541" s="1096"/>
      <c r="L541" s="1096"/>
      <c r="M541" s="1096"/>
      <c r="N541" s="1096"/>
      <c r="O541" s="1096"/>
      <c r="P541" s="1096"/>
      <c r="Q541" s="1096"/>
      <c r="R541" s="1096"/>
      <c r="S541" s="1096"/>
      <c r="T541" s="1096"/>
      <c r="U541" s="1096"/>
      <c r="V541" s="1096"/>
      <c r="W541" s="1096"/>
      <c r="X541" s="1096"/>
      <c r="Y541" s="1096"/>
      <c r="Z541" s="1096"/>
      <c r="AA541" s="1096"/>
      <c r="AB541" s="1096"/>
      <c r="AC541" s="1096"/>
      <c r="AD541" s="1097"/>
      <c r="AF541" s="69"/>
      <c r="AK541" s="11"/>
      <c r="AL541" s="209"/>
      <c r="AM541" s="20"/>
      <c r="AN541" s="20"/>
      <c r="AO541" s="20"/>
      <c r="AP541" s="20"/>
      <c r="AQ541" s="210"/>
      <c r="AR541" s="72"/>
    </row>
    <row r="542" spans="1:44" ht="27" customHeight="1" thickBot="1">
      <c r="A542" s="911" t="str">
        <f t="shared" si="16"/>
        <v/>
      </c>
      <c r="B542" s="65"/>
      <c r="E542" s="66"/>
      <c r="F542" s="67"/>
      <c r="I542" s="96"/>
      <c r="J542" s="96"/>
      <c r="K542" s="96"/>
      <c r="L542" s="96"/>
      <c r="M542" s="96"/>
      <c r="N542" s="96"/>
      <c r="O542" s="96"/>
      <c r="P542" s="96"/>
      <c r="Q542" s="96"/>
      <c r="R542" s="96"/>
      <c r="S542" s="96"/>
      <c r="T542" s="96"/>
      <c r="U542" s="96"/>
      <c r="V542" s="96"/>
      <c r="W542" s="96"/>
      <c r="X542" s="96"/>
      <c r="Y542" s="96"/>
      <c r="Z542" s="96"/>
      <c r="AA542" s="96"/>
      <c r="AB542" s="96"/>
      <c r="AC542" s="96"/>
      <c r="AD542" s="96"/>
      <c r="AF542" s="69"/>
      <c r="AK542" s="11"/>
      <c r="AL542" s="209"/>
      <c r="AM542" s="20"/>
      <c r="AN542" s="20"/>
      <c r="AO542" s="20"/>
      <c r="AP542" s="20"/>
      <c r="AQ542" s="210"/>
      <c r="AR542" s="72"/>
    </row>
    <row r="543" spans="1:44" ht="27" customHeight="1">
      <c r="A543" s="911" t="str">
        <f t="shared" si="16"/>
        <v/>
      </c>
      <c r="B543" s="65"/>
      <c r="E543" s="66"/>
      <c r="G543" s="230" t="s">
        <v>340</v>
      </c>
      <c r="H543" s="1090" t="s">
        <v>2735</v>
      </c>
      <c r="I543" s="1090"/>
      <c r="J543" s="1090"/>
      <c r="K543" s="1090"/>
      <c r="L543" s="1090"/>
      <c r="M543" s="1090"/>
      <c r="N543" s="1090"/>
      <c r="O543" s="1090"/>
      <c r="P543" s="1090"/>
      <c r="Q543" s="1090"/>
      <c r="R543" s="1090"/>
      <c r="S543" s="1090"/>
      <c r="T543" s="1090"/>
      <c r="U543" s="1090"/>
      <c r="V543" s="1090"/>
      <c r="W543" s="1090"/>
      <c r="X543" s="1090"/>
      <c r="Y543" s="1090"/>
      <c r="Z543" s="1090"/>
      <c r="AA543" s="1090"/>
      <c r="AB543" s="1090"/>
      <c r="AC543" s="1090"/>
      <c r="AD543" s="1091"/>
      <c r="AF543" s="69"/>
      <c r="AK543" s="11"/>
      <c r="AL543" s="209"/>
      <c r="AM543" s="20"/>
      <c r="AN543" s="20"/>
      <c r="AO543" s="20"/>
      <c r="AP543" s="20"/>
      <c r="AQ543" s="210"/>
      <c r="AR543" s="72"/>
    </row>
    <row r="544" spans="1:44" ht="27" customHeight="1">
      <c r="A544" s="911" t="str">
        <f t="shared" si="16"/>
        <v/>
      </c>
      <c r="B544" s="65"/>
      <c r="E544" s="66"/>
      <c r="G544" s="67"/>
      <c r="H544" s="1093"/>
      <c r="I544" s="1093"/>
      <c r="J544" s="1093"/>
      <c r="K544" s="1093"/>
      <c r="L544" s="1093"/>
      <c r="M544" s="1093"/>
      <c r="N544" s="1093"/>
      <c r="O544" s="1093"/>
      <c r="P544" s="1093"/>
      <c r="Q544" s="1093"/>
      <c r="R544" s="1093"/>
      <c r="S544" s="1093"/>
      <c r="T544" s="1093"/>
      <c r="U544" s="1093"/>
      <c r="V544" s="1093"/>
      <c r="W544" s="1093"/>
      <c r="X544" s="1093"/>
      <c r="Y544" s="1093"/>
      <c r="Z544" s="1093"/>
      <c r="AA544" s="1093"/>
      <c r="AB544" s="1093"/>
      <c r="AC544" s="1093"/>
      <c r="AD544" s="1094"/>
      <c r="AF544" s="69"/>
      <c r="AK544" s="11"/>
      <c r="AL544" s="209"/>
      <c r="AM544" s="20"/>
      <c r="AN544" s="20"/>
      <c r="AO544" s="20"/>
      <c r="AP544" s="20"/>
      <c r="AQ544" s="210"/>
      <c r="AR544" s="72"/>
    </row>
    <row r="545" spans="1:44" ht="27" customHeight="1">
      <c r="A545" s="911" t="str">
        <f t="shared" si="16"/>
        <v/>
      </c>
      <c r="B545" s="65"/>
      <c r="E545" s="66"/>
      <c r="G545" s="67"/>
      <c r="H545" s="1093"/>
      <c r="I545" s="1093"/>
      <c r="J545" s="1093"/>
      <c r="K545" s="1093"/>
      <c r="L545" s="1093"/>
      <c r="M545" s="1093"/>
      <c r="N545" s="1093"/>
      <c r="O545" s="1093"/>
      <c r="P545" s="1093"/>
      <c r="Q545" s="1093"/>
      <c r="R545" s="1093"/>
      <c r="S545" s="1093"/>
      <c r="T545" s="1093"/>
      <c r="U545" s="1093"/>
      <c r="V545" s="1093"/>
      <c r="W545" s="1093"/>
      <c r="X545" s="1093"/>
      <c r="Y545" s="1093"/>
      <c r="Z545" s="1093"/>
      <c r="AA545" s="1093"/>
      <c r="AB545" s="1093"/>
      <c r="AC545" s="1093"/>
      <c r="AD545" s="1094"/>
      <c r="AF545" s="69"/>
      <c r="AK545" s="11"/>
      <c r="AL545" s="209"/>
      <c r="AM545" s="20"/>
      <c r="AN545" s="20"/>
      <c r="AO545" s="20"/>
      <c r="AP545" s="20"/>
      <c r="AQ545" s="210"/>
      <c r="AR545" s="72"/>
    </row>
    <row r="546" spans="1:44" ht="27" customHeight="1">
      <c r="A546" s="911" t="str">
        <f t="shared" si="16"/>
        <v/>
      </c>
      <c r="B546" s="65"/>
      <c r="E546" s="66"/>
      <c r="G546" s="67"/>
      <c r="H546" s="1093"/>
      <c r="I546" s="1093"/>
      <c r="J546" s="1093"/>
      <c r="K546" s="1093"/>
      <c r="L546" s="1093"/>
      <c r="M546" s="1093"/>
      <c r="N546" s="1093"/>
      <c r="O546" s="1093"/>
      <c r="P546" s="1093"/>
      <c r="Q546" s="1093"/>
      <c r="R546" s="1093"/>
      <c r="S546" s="1093"/>
      <c r="T546" s="1093"/>
      <c r="U546" s="1093"/>
      <c r="V546" s="1093"/>
      <c r="W546" s="1093"/>
      <c r="X546" s="1093"/>
      <c r="Y546" s="1093"/>
      <c r="Z546" s="1093"/>
      <c r="AA546" s="1093"/>
      <c r="AB546" s="1093"/>
      <c r="AC546" s="1093"/>
      <c r="AD546" s="1094"/>
      <c r="AF546" s="69"/>
      <c r="AK546" s="11"/>
      <c r="AL546" s="209"/>
      <c r="AM546" s="20"/>
      <c r="AN546" s="20"/>
      <c r="AO546" s="20"/>
      <c r="AP546" s="20"/>
      <c r="AQ546" s="210"/>
      <c r="AR546" s="72"/>
    </row>
    <row r="547" spans="1:44" ht="27" customHeight="1">
      <c r="A547" s="911" t="str">
        <f t="shared" si="16"/>
        <v/>
      </c>
      <c r="B547" s="65"/>
      <c r="E547" s="66"/>
      <c r="G547" s="67"/>
      <c r="H547" s="1093"/>
      <c r="I547" s="1093"/>
      <c r="J547" s="1093"/>
      <c r="K547" s="1093"/>
      <c r="L547" s="1093"/>
      <c r="M547" s="1093"/>
      <c r="N547" s="1093"/>
      <c r="O547" s="1093"/>
      <c r="P547" s="1093"/>
      <c r="Q547" s="1093"/>
      <c r="R547" s="1093"/>
      <c r="S547" s="1093"/>
      <c r="T547" s="1093"/>
      <c r="U547" s="1093"/>
      <c r="V547" s="1093"/>
      <c r="W547" s="1093"/>
      <c r="X547" s="1093"/>
      <c r="Y547" s="1093"/>
      <c r="Z547" s="1093"/>
      <c r="AA547" s="1093"/>
      <c r="AB547" s="1093"/>
      <c r="AC547" s="1093"/>
      <c r="AD547" s="1094"/>
      <c r="AF547" s="69"/>
      <c r="AK547" s="11"/>
      <c r="AL547" s="209"/>
      <c r="AM547" s="20"/>
      <c r="AN547" s="20"/>
      <c r="AO547" s="20"/>
      <c r="AP547" s="20"/>
      <c r="AQ547" s="210"/>
      <c r="AR547" s="72"/>
    </row>
    <row r="548" spans="1:44" ht="27" customHeight="1">
      <c r="A548" s="911" t="str">
        <f t="shared" si="16"/>
        <v/>
      </c>
      <c r="B548" s="65"/>
      <c r="E548" s="66"/>
      <c r="G548" s="67"/>
      <c r="H548" s="1093"/>
      <c r="I548" s="1093"/>
      <c r="J548" s="1093"/>
      <c r="K548" s="1093"/>
      <c r="L548" s="1093"/>
      <c r="M548" s="1093"/>
      <c r="N548" s="1093"/>
      <c r="O548" s="1093"/>
      <c r="P548" s="1093"/>
      <c r="Q548" s="1093"/>
      <c r="R548" s="1093"/>
      <c r="S548" s="1093"/>
      <c r="T548" s="1093"/>
      <c r="U548" s="1093"/>
      <c r="V548" s="1093"/>
      <c r="W548" s="1093"/>
      <c r="X548" s="1093"/>
      <c r="Y548" s="1093"/>
      <c r="Z548" s="1093"/>
      <c r="AA548" s="1093"/>
      <c r="AB548" s="1093"/>
      <c r="AC548" s="1093"/>
      <c r="AD548" s="1094"/>
      <c r="AF548" s="69"/>
      <c r="AK548" s="11"/>
      <c r="AL548" s="209"/>
      <c r="AM548" s="20"/>
      <c r="AN548" s="20"/>
      <c r="AO548" s="20"/>
      <c r="AP548" s="20"/>
      <c r="AQ548" s="210"/>
      <c r="AR548" s="72"/>
    </row>
    <row r="549" spans="1:44" ht="27" customHeight="1">
      <c r="A549" s="911"/>
      <c r="B549" s="65"/>
      <c r="E549" s="66"/>
      <c r="G549" s="67"/>
      <c r="H549" s="1093" t="s">
        <v>2612</v>
      </c>
      <c r="I549" s="1093"/>
      <c r="J549" s="1093"/>
      <c r="K549" s="1093"/>
      <c r="L549" s="1093"/>
      <c r="M549" s="1093"/>
      <c r="N549" s="1093"/>
      <c r="O549" s="1093"/>
      <c r="P549" s="1093"/>
      <c r="Q549" s="1093"/>
      <c r="R549" s="1093"/>
      <c r="S549" s="1093"/>
      <c r="T549" s="1093"/>
      <c r="U549" s="1093"/>
      <c r="V549" s="1093"/>
      <c r="W549" s="1093"/>
      <c r="X549" s="1093"/>
      <c r="Y549" s="1093"/>
      <c r="Z549" s="1093"/>
      <c r="AA549" s="1093"/>
      <c r="AB549" s="1093"/>
      <c r="AC549" s="1093"/>
      <c r="AD549" s="1094"/>
      <c r="AF549" s="69"/>
      <c r="AK549" s="11"/>
      <c r="AL549" s="1170" t="s">
        <v>2522</v>
      </c>
      <c r="AM549" s="1171"/>
      <c r="AN549" s="1171"/>
      <c r="AO549" s="1171"/>
      <c r="AP549" s="1171"/>
      <c r="AQ549" s="1172"/>
      <c r="AR549" s="72"/>
    </row>
    <row r="550" spans="1:44" ht="27" customHeight="1">
      <c r="A550" s="911"/>
      <c r="B550" s="65"/>
      <c r="E550" s="66"/>
      <c r="G550" s="67"/>
      <c r="H550" s="1093"/>
      <c r="I550" s="1093"/>
      <c r="J550" s="1093"/>
      <c r="K550" s="1093"/>
      <c r="L550" s="1093"/>
      <c r="M550" s="1093"/>
      <c r="N550" s="1093"/>
      <c r="O550" s="1093"/>
      <c r="P550" s="1093"/>
      <c r="Q550" s="1093"/>
      <c r="R550" s="1093"/>
      <c r="S550" s="1093"/>
      <c r="T550" s="1093"/>
      <c r="U550" s="1093"/>
      <c r="V550" s="1093"/>
      <c r="W550" s="1093"/>
      <c r="X550" s="1093"/>
      <c r="Y550" s="1093"/>
      <c r="Z550" s="1093"/>
      <c r="AA550" s="1093"/>
      <c r="AB550" s="1093"/>
      <c r="AC550" s="1093"/>
      <c r="AD550" s="1094"/>
      <c r="AF550" s="69"/>
      <c r="AK550" s="11"/>
      <c r="AL550" s="1170"/>
      <c r="AM550" s="1171"/>
      <c r="AN550" s="1171"/>
      <c r="AO550" s="1171"/>
      <c r="AP550" s="1171"/>
      <c r="AQ550" s="1172"/>
      <c r="AR550" s="72"/>
    </row>
    <row r="551" spans="1:44" ht="27" customHeight="1">
      <c r="A551" s="911"/>
      <c r="B551" s="65"/>
      <c r="E551" s="66"/>
      <c r="G551" s="67"/>
      <c r="H551" s="1093"/>
      <c r="I551" s="1093"/>
      <c r="J551" s="1093"/>
      <c r="K551" s="1093"/>
      <c r="L551" s="1093"/>
      <c r="M551" s="1093"/>
      <c r="N551" s="1093"/>
      <c r="O551" s="1093"/>
      <c r="P551" s="1093"/>
      <c r="Q551" s="1093"/>
      <c r="R551" s="1093"/>
      <c r="S551" s="1093"/>
      <c r="T551" s="1093"/>
      <c r="U551" s="1093"/>
      <c r="V551" s="1093"/>
      <c r="W551" s="1093"/>
      <c r="X551" s="1093"/>
      <c r="Y551" s="1093"/>
      <c r="Z551" s="1093"/>
      <c r="AA551" s="1093"/>
      <c r="AB551" s="1093"/>
      <c r="AC551" s="1093"/>
      <c r="AD551" s="1094"/>
      <c r="AF551" s="69"/>
      <c r="AK551" s="11"/>
      <c r="AL551" s="209"/>
      <c r="AM551" s="20"/>
      <c r="AN551" s="20"/>
      <c r="AO551" s="20"/>
      <c r="AP551" s="20"/>
      <c r="AQ551" s="210"/>
      <c r="AR551" s="72"/>
    </row>
    <row r="552" spans="1:44" ht="27" customHeight="1" thickBot="1">
      <c r="A552" s="911"/>
      <c r="B552" s="65"/>
      <c r="E552" s="66"/>
      <c r="G552" s="67"/>
      <c r="H552" s="1093"/>
      <c r="I552" s="1093"/>
      <c r="J552" s="1093"/>
      <c r="K552" s="1093"/>
      <c r="L552" s="1093"/>
      <c r="M552" s="1093"/>
      <c r="N552" s="1093"/>
      <c r="O552" s="1093"/>
      <c r="P552" s="1093"/>
      <c r="Q552" s="1093"/>
      <c r="R552" s="1093"/>
      <c r="S552" s="1093"/>
      <c r="T552" s="1093"/>
      <c r="U552" s="1093"/>
      <c r="V552" s="1093"/>
      <c r="W552" s="1093"/>
      <c r="X552" s="1093"/>
      <c r="Y552" s="1093"/>
      <c r="Z552" s="1093"/>
      <c r="AA552" s="1093"/>
      <c r="AB552" s="1093"/>
      <c r="AC552" s="1093"/>
      <c r="AD552" s="1094"/>
      <c r="AF552" s="69"/>
      <c r="AK552" s="11"/>
      <c r="AL552" s="209"/>
      <c r="AM552" s="20"/>
      <c r="AN552" s="20"/>
      <c r="AO552" s="20"/>
      <c r="AP552" s="20"/>
      <c r="AQ552" s="210"/>
      <c r="AR552" s="72"/>
    </row>
    <row r="553" spans="1:44" ht="27" customHeight="1">
      <c r="A553" s="911" t="str">
        <f t="shared" si="16"/>
        <v/>
      </c>
      <c r="B553" s="65"/>
      <c r="E553" s="66"/>
      <c r="G553" s="74"/>
      <c r="H553" s="13"/>
      <c r="I553" s="231"/>
      <c r="J553" s="231"/>
      <c r="K553" s="231"/>
      <c r="L553" s="231"/>
      <c r="M553" s="231"/>
      <c r="N553" s="231"/>
      <c r="O553" s="231"/>
      <c r="P553" s="231"/>
      <c r="Q553" s="231"/>
      <c r="R553" s="231"/>
      <c r="S553" s="231"/>
      <c r="T553" s="231"/>
      <c r="U553" s="231"/>
      <c r="V553" s="231"/>
      <c r="W553" s="231"/>
      <c r="X553" s="231"/>
      <c r="Y553" s="231"/>
      <c r="Z553" s="231"/>
      <c r="AA553" s="231"/>
      <c r="AB553" s="231"/>
      <c r="AC553" s="231"/>
      <c r="AD553" s="232"/>
      <c r="AF553" s="69"/>
      <c r="AH553" s="1687" t="s">
        <v>726</v>
      </c>
      <c r="AI553" s="1687"/>
      <c r="AJ553" s="1687"/>
      <c r="AK553" s="11"/>
      <c r="AL553" s="209"/>
      <c r="AM553" s="20"/>
      <c r="AN553" s="20"/>
      <c r="AO553" s="20"/>
      <c r="AP553" s="20"/>
      <c r="AQ553" s="210"/>
      <c r="AR553" s="72"/>
    </row>
    <row r="554" spans="1:44" ht="27" customHeight="1">
      <c r="A554" s="911">
        <f t="shared" si="16"/>
        <v>57</v>
      </c>
      <c r="B554" s="65"/>
      <c r="E554" s="66"/>
      <c r="G554" s="67"/>
      <c r="H554" s="1093" t="s">
        <v>342</v>
      </c>
      <c r="I554" s="1093"/>
      <c r="J554" s="1093"/>
      <c r="K554" s="1093"/>
      <c r="L554" s="1093"/>
      <c r="M554" s="1093"/>
      <c r="N554" s="1093"/>
      <c r="O554" s="1093"/>
      <c r="P554" s="1093"/>
      <c r="Q554" s="1093"/>
      <c r="R554" s="1093"/>
      <c r="S554" s="1093"/>
      <c r="T554" s="1093"/>
      <c r="U554" s="1093"/>
      <c r="V554" s="1093"/>
      <c r="W554" s="1093"/>
      <c r="X554" s="1093"/>
      <c r="Y554" s="1093"/>
      <c r="Z554" s="1093"/>
      <c r="AA554" s="1093"/>
      <c r="AB554" s="1093"/>
      <c r="AC554" s="1093"/>
      <c r="AD554" s="1094"/>
      <c r="AF554" s="69"/>
      <c r="AG554" s="304">
        <v>57</v>
      </c>
      <c r="AH554" s="1458" t="s">
        <v>343</v>
      </c>
      <c r="AI554" s="1459"/>
      <c r="AJ554" s="1460"/>
      <c r="AK554" s="11"/>
      <c r="AL554" s="209"/>
      <c r="AM554" s="20"/>
      <c r="AN554" s="20"/>
      <c r="AO554" s="20"/>
      <c r="AP554" s="20"/>
      <c r="AQ554" s="210"/>
      <c r="AR554" s="1667">
        <f>VLOOKUP(AH554,$CD$18:$CE$20,2,FALSE)</f>
        <v>0</v>
      </c>
    </row>
    <row r="555" spans="1:44" ht="27" customHeight="1">
      <c r="A555" s="911" t="str">
        <f t="shared" si="16"/>
        <v/>
      </c>
      <c r="B555" s="65"/>
      <c r="E555" s="66"/>
      <c r="G555" s="67"/>
      <c r="H555" s="109"/>
      <c r="I555" s="1093" t="s">
        <v>1213</v>
      </c>
      <c r="J555" s="1093"/>
      <c r="K555" s="1093"/>
      <c r="L555" s="1093"/>
      <c r="M555" s="1093"/>
      <c r="N555" s="1093"/>
      <c r="O555" s="1093"/>
      <c r="P555" s="1093"/>
      <c r="Q555" s="1093"/>
      <c r="R555" s="1093"/>
      <c r="S555" s="1093"/>
      <c r="T555" s="1093"/>
      <c r="U555" s="1093"/>
      <c r="V555" s="1093"/>
      <c r="W555" s="1093"/>
      <c r="X555" s="1093"/>
      <c r="Y555" s="1093"/>
      <c r="Z555" s="1093"/>
      <c r="AA555" s="1093"/>
      <c r="AB555" s="1093"/>
      <c r="AC555" s="1093"/>
      <c r="AD555" s="1094"/>
      <c r="AF555" s="69"/>
      <c r="AK555" s="11"/>
      <c r="AL555" s="209"/>
      <c r="AM555" s="20"/>
      <c r="AN555" s="20"/>
      <c r="AO555" s="20"/>
      <c r="AP555" s="20"/>
      <c r="AQ555" s="210"/>
      <c r="AR555" s="1667"/>
    </row>
    <row r="556" spans="1:44" ht="27" customHeight="1">
      <c r="A556" s="911" t="str">
        <f t="shared" si="16"/>
        <v/>
      </c>
      <c r="B556" s="65"/>
      <c r="E556" s="66"/>
      <c r="G556" s="67"/>
      <c r="H556" s="109"/>
      <c r="I556" s="1093"/>
      <c r="J556" s="1093"/>
      <c r="K556" s="1093"/>
      <c r="L556" s="1093"/>
      <c r="M556" s="1093"/>
      <c r="N556" s="1093"/>
      <c r="O556" s="1093"/>
      <c r="P556" s="1093"/>
      <c r="Q556" s="1093"/>
      <c r="R556" s="1093"/>
      <c r="S556" s="1093"/>
      <c r="T556" s="1093"/>
      <c r="U556" s="1093"/>
      <c r="V556" s="1093"/>
      <c r="W556" s="1093"/>
      <c r="X556" s="1093"/>
      <c r="Y556" s="1093"/>
      <c r="Z556" s="1093"/>
      <c r="AA556" s="1093"/>
      <c r="AB556" s="1093"/>
      <c r="AC556" s="1093"/>
      <c r="AD556" s="1094"/>
      <c r="AF556" s="69"/>
      <c r="AK556" s="11"/>
      <c r="AL556" s="209"/>
      <c r="AM556" s="20"/>
      <c r="AN556" s="20"/>
      <c r="AO556" s="20"/>
      <c r="AP556" s="20"/>
      <c r="AQ556" s="210"/>
      <c r="AR556" s="72"/>
    </row>
    <row r="557" spans="1:44" ht="27" customHeight="1">
      <c r="A557" s="911" t="str">
        <f t="shared" si="16"/>
        <v/>
      </c>
      <c r="B557" s="65"/>
      <c r="E557" s="66"/>
      <c r="G557" s="67"/>
      <c r="H557" s="109"/>
      <c r="I557" s="1093" t="s">
        <v>347</v>
      </c>
      <c r="J557" s="1093"/>
      <c r="K557" s="1093"/>
      <c r="L557" s="1093"/>
      <c r="M557" s="1093"/>
      <c r="N557" s="1093"/>
      <c r="O557" s="1093"/>
      <c r="P557" s="1093"/>
      <c r="Q557" s="1093"/>
      <c r="R557" s="1093"/>
      <c r="S557" s="1093"/>
      <c r="T557" s="1093"/>
      <c r="U557" s="1093"/>
      <c r="V557" s="1093"/>
      <c r="W557" s="1093"/>
      <c r="X557" s="1093"/>
      <c r="Y557" s="1093"/>
      <c r="Z557" s="1093"/>
      <c r="AA557" s="1093"/>
      <c r="AB557" s="1093"/>
      <c r="AC557" s="1093"/>
      <c r="AD557" s="1094"/>
      <c r="AF557" s="69"/>
      <c r="AK557" s="11"/>
      <c r="AL557" s="209"/>
      <c r="AM557" s="20"/>
      <c r="AN557" s="20"/>
      <c r="AO557" s="20"/>
      <c r="AP557" s="20"/>
      <c r="AQ557" s="210"/>
      <c r="AR557" s="72"/>
    </row>
    <row r="558" spans="1:44" ht="27" customHeight="1">
      <c r="A558" s="911" t="str">
        <f t="shared" si="16"/>
        <v/>
      </c>
      <c r="B558" s="65"/>
      <c r="E558" s="66"/>
      <c r="G558" s="67"/>
      <c r="H558" s="109"/>
      <c r="I558" s="1180" t="s">
        <v>1214</v>
      </c>
      <c r="J558" s="1180"/>
      <c r="K558" s="1180"/>
      <c r="L558" s="1180"/>
      <c r="M558" s="1180"/>
      <c r="N558" s="1180"/>
      <c r="O558" s="1180"/>
      <c r="P558" s="1180"/>
      <c r="Q558" s="1180"/>
      <c r="R558" s="1180"/>
      <c r="S558" s="1180"/>
      <c r="T558" s="1180"/>
      <c r="U558" s="1180"/>
      <c r="V558" s="1180"/>
      <c r="W558" s="1180"/>
      <c r="X558" s="1180"/>
      <c r="Y558" s="1180"/>
      <c r="Z558" s="1180"/>
      <c r="AA558" s="1180"/>
      <c r="AB558" s="1180"/>
      <c r="AC558" s="1180"/>
      <c r="AD558" s="1181"/>
      <c r="AF558" s="69"/>
      <c r="AK558" s="11"/>
      <c r="AL558" s="209"/>
      <c r="AM558" s="20"/>
      <c r="AN558" s="20"/>
      <c r="AO558" s="20"/>
      <c r="AP558" s="20"/>
      <c r="AQ558" s="210"/>
      <c r="AR558" s="72"/>
    </row>
    <row r="559" spans="1:44" ht="27" customHeight="1">
      <c r="A559" s="911" t="str">
        <f t="shared" si="16"/>
        <v/>
      </c>
      <c r="B559" s="65"/>
      <c r="E559" s="66"/>
      <c r="G559" s="67"/>
      <c r="H559" s="109"/>
      <c r="I559" s="1180"/>
      <c r="J559" s="1180"/>
      <c r="K559" s="1180"/>
      <c r="L559" s="1180"/>
      <c r="M559" s="1180"/>
      <c r="N559" s="1180"/>
      <c r="O559" s="1180"/>
      <c r="P559" s="1180"/>
      <c r="Q559" s="1180"/>
      <c r="R559" s="1180"/>
      <c r="S559" s="1180"/>
      <c r="T559" s="1180"/>
      <c r="U559" s="1180"/>
      <c r="V559" s="1180"/>
      <c r="W559" s="1180"/>
      <c r="X559" s="1180"/>
      <c r="Y559" s="1180"/>
      <c r="Z559" s="1180"/>
      <c r="AA559" s="1180"/>
      <c r="AB559" s="1180"/>
      <c r="AC559" s="1180"/>
      <c r="AD559" s="1181"/>
      <c r="AF559" s="69"/>
      <c r="AK559" s="11"/>
      <c r="AL559" s="209"/>
      <c r="AM559" s="20"/>
      <c r="AN559" s="20"/>
      <c r="AO559" s="20"/>
      <c r="AP559" s="20"/>
      <c r="AQ559" s="210"/>
      <c r="AR559" s="72"/>
    </row>
    <row r="560" spans="1:44" ht="27" customHeight="1" thickBot="1">
      <c r="A560" s="911" t="str">
        <f t="shared" si="16"/>
        <v/>
      </c>
      <c r="B560" s="65"/>
      <c r="E560" s="66"/>
      <c r="G560" s="82"/>
      <c r="H560" s="233"/>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234"/>
      <c r="AF560" s="69"/>
      <c r="AK560" s="11"/>
      <c r="AL560" s="209"/>
      <c r="AM560" s="20"/>
      <c r="AN560" s="20"/>
      <c r="AO560" s="20"/>
      <c r="AP560" s="20"/>
      <c r="AQ560" s="210"/>
      <c r="AR560" s="72"/>
    </row>
    <row r="561" spans="1:44" ht="27" customHeight="1">
      <c r="A561" s="911" t="str">
        <f t="shared" si="16"/>
        <v/>
      </c>
      <c r="B561" s="65"/>
      <c r="E561" s="66"/>
      <c r="G561" s="74"/>
      <c r="H561" s="235"/>
      <c r="I561" s="236"/>
      <c r="J561" s="236"/>
      <c r="K561" s="236"/>
      <c r="L561" s="236"/>
      <c r="M561" s="236"/>
      <c r="N561" s="236"/>
      <c r="O561" s="236"/>
      <c r="P561" s="236"/>
      <c r="Q561" s="236"/>
      <c r="R561" s="236"/>
      <c r="S561" s="236"/>
      <c r="T561" s="236"/>
      <c r="U561" s="236"/>
      <c r="V561" s="236"/>
      <c r="W561" s="236"/>
      <c r="X561" s="236"/>
      <c r="Y561" s="236"/>
      <c r="Z561" s="236"/>
      <c r="AA561" s="236"/>
      <c r="AB561" s="236"/>
      <c r="AC561" s="236"/>
      <c r="AD561" s="237"/>
      <c r="AF561" s="69"/>
      <c r="AH561" s="1687" t="s">
        <v>725</v>
      </c>
      <c r="AI561" s="1687"/>
      <c r="AJ561" s="1687"/>
      <c r="AK561" s="11"/>
      <c r="AL561" s="209"/>
      <c r="AM561" s="20"/>
      <c r="AN561" s="20"/>
      <c r="AO561" s="20"/>
      <c r="AP561" s="20"/>
      <c r="AQ561" s="210"/>
      <c r="AR561" s="72"/>
    </row>
    <row r="562" spans="1:44" ht="27" customHeight="1">
      <c r="A562" s="911">
        <f t="shared" si="16"/>
        <v>58</v>
      </c>
      <c r="B562" s="65"/>
      <c r="E562" s="66"/>
      <c r="G562" s="67"/>
      <c r="H562" s="1639" t="s">
        <v>348</v>
      </c>
      <c r="I562" s="1639"/>
      <c r="J562" s="1639"/>
      <c r="K562" s="1639"/>
      <c r="L562" s="1639"/>
      <c r="M562" s="1639"/>
      <c r="N562" s="1639"/>
      <c r="O562" s="1639"/>
      <c r="P562" s="1639"/>
      <c r="Q562" s="1639"/>
      <c r="R562" s="1639"/>
      <c r="S562" s="1639"/>
      <c r="T562" s="1639"/>
      <c r="U562" s="1639"/>
      <c r="V562" s="1639"/>
      <c r="W562" s="1639"/>
      <c r="X562" s="1639"/>
      <c r="Y562" s="1639"/>
      <c r="Z562" s="1639"/>
      <c r="AA562" s="1639"/>
      <c r="AB562" s="1639"/>
      <c r="AC562" s="1639"/>
      <c r="AD562" s="1688"/>
      <c r="AF562" s="69"/>
      <c r="AG562" s="304">
        <v>58</v>
      </c>
      <c r="AH562" s="1458" t="s">
        <v>343</v>
      </c>
      <c r="AI562" s="1459"/>
      <c r="AJ562" s="1460"/>
      <c r="AK562" s="11"/>
      <c r="AL562" s="209"/>
      <c r="AM562" s="20"/>
      <c r="AN562" s="20"/>
      <c r="AO562" s="20"/>
      <c r="AP562" s="20"/>
      <c r="AQ562" s="210"/>
      <c r="AR562" s="1667">
        <f>VLOOKUP(AH562,$CD$18:$CE$20,2,FALSE)</f>
        <v>0</v>
      </c>
    </row>
    <row r="563" spans="1:44" ht="27" customHeight="1">
      <c r="A563" s="911" t="str">
        <f t="shared" si="16"/>
        <v/>
      </c>
      <c r="B563" s="65"/>
      <c r="E563" s="66"/>
      <c r="G563" s="67"/>
      <c r="I563" s="1093" t="s">
        <v>1215</v>
      </c>
      <c r="J563" s="1093"/>
      <c r="K563" s="1093"/>
      <c r="L563" s="1093"/>
      <c r="M563" s="1093"/>
      <c r="N563" s="1093"/>
      <c r="O563" s="1093"/>
      <c r="P563" s="1093"/>
      <c r="Q563" s="1093"/>
      <c r="R563" s="1093"/>
      <c r="S563" s="1093"/>
      <c r="T563" s="1093"/>
      <c r="U563" s="1093"/>
      <c r="V563" s="1093"/>
      <c r="W563" s="1093"/>
      <c r="X563" s="1093"/>
      <c r="Y563" s="1093"/>
      <c r="Z563" s="1093"/>
      <c r="AA563" s="1093"/>
      <c r="AB563" s="1093"/>
      <c r="AC563" s="1093"/>
      <c r="AD563" s="1094"/>
      <c r="AF563" s="69"/>
      <c r="AK563" s="11"/>
      <c r="AL563" s="209"/>
      <c r="AM563" s="20"/>
      <c r="AN563" s="20"/>
      <c r="AO563" s="20"/>
      <c r="AP563" s="20"/>
      <c r="AQ563" s="210"/>
      <c r="AR563" s="1667"/>
    </row>
    <row r="564" spans="1:44" ht="27" customHeight="1">
      <c r="A564" s="911" t="str">
        <f t="shared" si="16"/>
        <v/>
      </c>
      <c r="B564" s="65"/>
      <c r="E564" s="66"/>
      <c r="G564" s="67"/>
      <c r="I564" s="1093"/>
      <c r="J564" s="1093"/>
      <c r="K564" s="1093"/>
      <c r="L564" s="1093"/>
      <c r="M564" s="1093"/>
      <c r="N564" s="1093"/>
      <c r="O564" s="1093"/>
      <c r="P564" s="1093"/>
      <c r="Q564" s="1093"/>
      <c r="R564" s="1093"/>
      <c r="S564" s="1093"/>
      <c r="T564" s="1093"/>
      <c r="U564" s="1093"/>
      <c r="V564" s="1093"/>
      <c r="W564" s="1093"/>
      <c r="X564" s="1093"/>
      <c r="Y564" s="1093"/>
      <c r="Z564" s="1093"/>
      <c r="AA564" s="1093"/>
      <c r="AB564" s="1093"/>
      <c r="AC564" s="1093"/>
      <c r="AD564" s="1094"/>
      <c r="AF564" s="69"/>
      <c r="AK564" s="11"/>
      <c r="AL564" s="209"/>
      <c r="AM564" s="20"/>
      <c r="AN564" s="20"/>
      <c r="AO564" s="20"/>
      <c r="AP564" s="20"/>
      <c r="AQ564" s="210"/>
      <c r="AR564" s="238"/>
    </row>
    <row r="565" spans="1:44" ht="27" customHeight="1">
      <c r="A565" s="911" t="str">
        <f t="shared" si="16"/>
        <v/>
      </c>
      <c r="B565" s="65"/>
      <c r="E565" s="66"/>
      <c r="G565" s="67"/>
      <c r="I565" s="1116" t="s">
        <v>349</v>
      </c>
      <c r="J565" s="1116"/>
      <c r="K565" s="1116"/>
      <c r="L565" s="1116"/>
      <c r="M565" s="1116"/>
      <c r="N565" s="1116"/>
      <c r="O565" s="1116"/>
      <c r="P565" s="1116"/>
      <c r="Q565" s="1116"/>
      <c r="R565" s="1116"/>
      <c r="S565" s="1116"/>
      <c r="T565" s="1116"/>
      <c r="U565" s="1116"/>
      <c r="V565" s="1116"/>
      <c r="W565" s="1116"/>
      <c r="X565" s="1116"/>
      <c r="Y565" s="1116"/>
      <c r="Z565" s="1116"/>
      <c r="AA565" s="1116"/>
      <c r="AB565" s="1116"/>
      <c r="AC565" s="1116"/>
      <c r="AD565" s="1117"/>
      <c r="AF565" s="69"/>
      <c r="AK565" s="11"/>
      <c r="AL565" s="209"/>
      <c r="AM565" s="20"/>
      <c r="AN565" s="20"/>
      <c r="AO565" s="20"/>
      <c r="AP565" s="20"/>
      <c r="AQ565" s="210"/>
      <c r="AR565" s="72"/>
    </row>
    <row r="566" spans="1:44" ht="27" customHeight="1">
      <c r="A566" s="911" t="str">
        <f t="shared" si="16"/>
        <v/>
      </c>
      <c r="B566" s="65"/>
      <c r="E566" s="66"/>
      <c r="G566" s="67"/>
      <c r="I566" s="1116" t="s">
        <v>350</v>
      </c>
      <c r="J566" s="1116"/>
      <c r="K566" s="1116"/>
      <c r="L566" s="1116"/>
      <c r="M566" s="1116"/>
      <c r="N566" s="1116"/>
      <c r="O566" s="1116"/>
      <c r="P566" s="1116"/>
      <c r="Q566" s="1116"/>
      <c r="R566" s="1116"/>
      <c r="S566" s="1116"/>
      <c r="T566" s="1116"/>
      <c r="U566" s="1116"/>
      <c r="V566" s="1116"/>
      <c r="W566" s="1116"/>
      <c r="X566" s="1116"/>
      <c r="Y566" s="1116"/>
      <c r="Z566" s="1116"/>
      <c r="AA566" s="1116"/>
      <c r="AB566" s="1116"/>
      <c r="AC566" s="1116"/>
      <c r="AD566" s="1117"/>
      <c r="AF566" s="69"/>
      <c r="AK566" s="11"/>
      <c r="AL566" s="209"/>
      <c r="AM566" s="20"/>
      <c r="AN566" s="20"/>
      <c r="AO566" s="20"/>
      <c r="AP566" s="20"/>
      <c r="AQ566" s="210"/>
      <c r="AR566" s="72"/>
    </row>
    <row r="567" spans="1:44" ht="27" customHeight="1" thickBot="1">
      <c r="A567" s="911" t="str">
        <f t="shared" si="16"/>
        <v/>
      </c>
      <c r="B567" s="65"/>
      <c r="E567" s="66"/>
      <c r="G567" s="82"/>
      <c r="H567" s="60"/>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40"/>
      <c r="AF567" s="69"/>
      <c r="AK567" s="11"/>
      <c r="AL567" s="209"/>
      <c r="AM567" s="20"/>
      <c r="AN567" s="20"/>
      <c r="AO567" s="20"/>
      <c r="AP567" s="20"/>
      <c r="AQ567" s="210"/>
      <c r="AR567" s="72"/>
    </row>
    <row r="568" spans="1:44" ht="27" customHeight="1">
      <c r="A568" s="911" t="str">
        <f t="shared" si="16"/>
        <v/>
      </c>
      <c r="B568" s="65"/>
      <c r="E568" s="66"/>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F568" s="69"/>
      <c r="AK568" s="11"/>
      <c r="AL568" s="209"/>
      <c r="AM568" s="20"/>
      <c r="AN568" s="20"/>
      <c r="AO568" s="20"/>
      <c r="AP568" s="20"/>
      <c r="AQ568" s="210"/>
      <c r="AR568" s="72"/>
    </row>
    <row r="569" spans="1:44" ht="27" customHeight="1" thickBot="1">
      <c r="A569" s="911" t="str">
        <f t="shared" si="16"/>
        <v/>
      </c>
      <c r="B569" s="65"/>
      <c r="E569" s="66"/>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F569" s="69"/>
      <c r="AK569" s="11"/>
      <c r="AL569" s="209"/>
      <c r="AM569" s="20"/>
      <c r="AN569" s="20"/>
      <c r="AO569" s="20"/>
      <c r="AP569" s="20"/>
      <c r="AQ569" s="210"/>
      <c r="AR569" s="72"/>
    </row>
    <row r="570" spans="1:44" ht="27" customHeight="1">
      <c r="A570" s="911" t="str">
        <f t="shared" si="16"/>
        <v/>
      </c>
      <c r="B570" s="65"/>
      <c r="E570" s="66"/>
      <c r="G570" s="74"/>
      <c r="H570" s="13"/>
      <c r="I570" s="241"/>
      <c r="J570" s="241"/>
      <c r="K570" s="241"/>
      <c r="L570" s="241"/>
      <c r="M570" s="241"/>
      <c r="N570" s="241"/>
      <c r="O570" s="241"/>
      <c r="P570" s="241"/>
      <c r="Q570" s="241"/>
      <c r="R570" s="241"/>
      <c r="S570" s="241"/>
      <c r="T570" s="241"/>
      <c r="U570" s="241"/>
      <c r="V570" s="241"/>
      <c r="W570" s="241"/>
      <c r="X570" s="241"/>
      <c r="Y570" s="241"/>
      <c r="Z570" s="241"/>
      <c r="AA570" s="241"/>
      <c r="AB570" s="241"/>
      <c r="AC570" s="241"/>
      <c r="AD570" s="242"/>
      <c r="AF570" s="69"/>
      <c r="AK570" s="11"/>
      <c r="AL570" s="209"/>
      <c r="AM570" s="20"/>
      <c r="AN570" s="20"/>
      <c r="AO570" s="20"/>
      <c r="AP570" s="20"/>
      <c r="AQ570" s="210"/>
      <c r="AR570" s="72"/>
    </row>
    <row r="571" spans="1:44" ht="27" customHeight="1">
      <c r="A571" s="911" t="str">
        <f t="shared" si="16"/>
        <v/>
      </c>
      <c r="B571" s="65"/>
      <c r="E571" s="66"/>
      <c r="G571" s="243" t="s">
        <v>339</v>
      </c>
      <c r="H571" s="1093" t="s">
        <v>351</v>
      </c>
      <c r="I571" s="1093"/>
      <c r="J571" s="1093"/>
      <c r="K571" s="1093"/>
      <c r="L571" s="1093"/>
      <c r="M571" s="1093"/>
      <c r="N571" s="1093"/>
      <c r="O571" s="1093"/>
      <c r="P571" s="1093"/>
      <c r="Q571" s="1093"/>
      <c r="R571" s="1093"/>
      <c r="S571" s="1093"/>
      <c r="T571" s="1093"/>
      <c r="U571" s="1093"/>
      <c r="V571" s="1093"/>
      <c r="W571" s="1093"/>
      <c r="X571" s="1093"/>
      <c r="Y571" s="1093"/>
      <c r="Z571" s="1093"/>
      <c r="AA571" s="1093"/>
      <c r="AB571" s="1093"/>
      <c r="AC571" s="1093"/>
      <c r="AD571" s="1094"/>
      <c r="AF571" s="1607" t="s">
        <v>352</v>
      </c>
      <c r="AG571" s="1568"/>
      <c r="AH571" s="1568"/>
      <c r="AI571" s="1568"/>
      <c r="AJ571" s="1568"/>
      <c r="AK571" s="1608"/>
      <c r="AL571" s="209"/>
      <c r="AM571" s="20"/>
      <c r="AN571" s="20"/>
      <c r="AO571" s="20"/>
      <c r="AP571" s="20"/>
      <c r="AQ571" s="210"/>
      <c r="AR571" s="72"/>
    </row>
    <row r="572" spans="1:44" ht="27" customHeight="1">
      <c r="A572" s="911">
        <f t="shared" si="16"/>
        <v>59</v>
      </c>
      <c r="B572" s="65"/>
      <c r="E572" s="66"/>
      <c r="G572" s="67"/>
      <c r="H572" s="1093"/>
      <c r="I572" s="1093"/>
      <c r="J572" s="1093"/>
      <c r="K572" s="1093"/>
      <c r="L572" s="1093"/>
      <c r="M572" s="1093"/>
      <c r="N572" s="1093"/>
      <c r="O572" s="1093"/>
      <c r="P572" s="1093"/>
      <c r="Q572" s="1093"/>
      <c r="R572" s="1093"/>
      <c r="S572" s="1093"/>
      <c r="T572" s="1093"/>
      <c r="U572" s="1093"/>
      <c r="V572" s="1093"/>
      <c r="W572" s="1093"/>
      <c r="X572" s="1093"/>
      <c r="Y572" s="1093"/>
      <c r="Z572" s="1093"/>
      <c r="AA572" s="1093"/>
      <c r="AB572" s="1093"/>
      <c r="AC572" s="1093"/>
      <c r="AD572" s="1094"/>
      <c r="AF572" s="69"/>
      <c r="AG572" s="304">
        <v>59</v>
      </c>
      <c r="AH572" s="1458" t="s">
        <v>357</v>
      </c>
      <c r="AI572" s="1459"/>
      <c r="AJ572" s="1460"/>
      <c r="AK572" s="11"/>
      <c r="AL572" s="209"/>
      <c r="AM572" s="20"/>
      <c r="AN572" s="20"/>
      <c r="AO572" s="20"/>
      <c r="AP572" s="20"/>
      <c r="AQ572" s="210"/>
      <c r="AR572" s="1667">
        <f>VLOOKUP(AH572,$CD$23:$CE$26,2,FALSE)</f>
        <v>0</v>
      </c>
    </row>
    <row r="573" spans="1:44" ht="27" customHeight="1">
      <c r="A573" s="911" t="str">
        <f t="shared" si="16"/>
        <v/>
      </c>
      <c r="B573" s="65"/>
      <c r="E573" s="66"/>
      <c r="G573" s="67"/>
      <c r="H573" s="1093"/>
      <c r="I573" s="1093"/>
      <c r="J573" s="1093"/>
      <c r="K573" s="1093"/>
      <c r="L573" s="1093"/>
      <c r="M573" s="1093"/>
      <c r="N573" s="1093"/>
      <c r="O573" s="1093"/>
      <c r="P573" s="1093"/>
      <c r="Q573" s="1093"/>
      <c r="R573" s="1093"/>
      <c r="S573" s="1093"/>
      <c r="T573" s="1093"/>
      <c r="U573" s="1093"/>
      <c r="V573" s="1093"/>
      <c r="W573" s="1093"/>
      <c r="X573" s="1093"/>
      <c r="Y573" s="1093"/>
      <c r="Z573" s="1093"/>
      <c r="AA573" s="1093"/>
      <c r="AB573" s="1093"/>
      <c r="AC573" s="1093"/>
      <c r="AD573" s="1094"/>
      <c r="AF573" s="69"/>
      <c r="AH573" s="244"/>
      <c r="AI573" s="244"/>
      <c r="AJ573" s="244"/>
      <c r="AK573" s="11"/>
      <c r="AL573" s="209"/>
      <c r="AM573" s="20"/>
      <c r="AN573" s="20"/>
      <c r="AO573" s="20"/>
      <c r="AP573" s="20"/>
      <c r="AQ573" s="210"/>
      <c r="AR573" s="1667"/>
    </row>
    <row r="574" spans="1:44" ht="27" customHeight="1">
      <c r="A574" s="911" t="str">
        <f t="shared" si="16"/>
        <v/>
      </c>
      <c r="B574" s="65"/>
      <c r="E574" s="66"/>
      <c r="G574" s="67"/>
      <c r="H574" s="1093"/>
      <c r="I574" s="1093"/>
      <c r="J574" s="1093"/>
      <c r="K574" s="1093"/>
      <c r="L574" s="1093"/>
      <c r="M574" s="1093"/>
      <c r="N574" s="1093"/>
      <c r="O574" s="1093"/>
      <c r="P574" s="1093"/>
      <c r="Q574" s="1093"/>
      <c r="R574" s="1093"/>
      <c r="S574" s="1093"/>
      <c r="T574" s="1093"/>
      <c r="U574" s="1093"/>
      <c r="V574" s="1093"/>
      <c r="W574" s="1093"/>
      <c r="X574" s="1093"/>
      <c r="Y574" s="1093"/>
      <c r="Z574" s="1093"/>
      <c r="AA574" s="1093"/>
      <c r="AB574" s="1093"/>
      <c r="AC574" s="1093"/>
      <c r="AD574" s="1094"/>
      <c r="AF574" s="1607" t="s">
        <v>360</v>
      </c>
      <c r="AG574" s="1568"/>
      <c r="AH574" s="1568"/>
      <c r="AI574" s="1568"/>
      <c r="AJ574" s="1568"/>
      <c r="AK574" s="1608"/>
      <c r="AL574" s="209"/>
      <c r="AM574" s="20"/>
      <c r="AN574" s="20"/>
      <c r="AO574" s="20"/>
      <c r="AP574" s="20"/>
      <c r="AQ574" s="210"/>
      <c r="AR574" s="72"/>
    </row>
    <row r="575" spans="1:44" ht="27" customHeight="1">
      <c r="A575" s="911">
        <f t="shared" si="16"/>
        <v>60</v>
      </c>
      <c r="B575" s="65"/>
      <c r="E575" s="66"/>
      <c r="G575" s="67"/>
      <c r="H575" s="1093"/>
      <c r="I575" s="1093"/>
      <c r="J575" s="1093"/>
      <c r="K575" s="1093"/>
      <c r="L575" s="1093"/>
      <c r="M575" s="1093"/>
      <c r="N575" s="1093"/>
      <c r="O575" s="1093"/>
      <c r="P575" s="1093"/>
      <c r="Q575" s="1093"/>
      <c r="R575" s="1093"/>
      <c r="S575" s="1093"/>
      <c r="T575" s="1093"/>
      <c r="U575" s="1093"/>
      <c r="V575" s="1093"/>
      <c r="W575" s="1093"/>
      <c r="X575" s="1093"/>
      <c r="Y575" s="1093"/>
      <c r="Z575" s="1093"/>
      <c r="AA575" s="1093"/>
      <c r="AB575" s="1093"/>
      <c r="AC575" s="1093"/>
      <c r="AD575" s="1094"/>
      <c r="AF575" s="69"/>
      <c r="AG575" s="304">
        <v>60</v>
      </c>
      <c r="AH575" s="1458" t="s">
        <v>357</v>
      </c>
      <c r="AI575" s="1459"/>
      <c r="AJ575" s="1460"/>
      <c r="AK575" s="11"/>
      <c r="AL575" s="209"/>
      <c r="AM575" s="20"/>
      <c r="AN575" s="20"/>
      <c r="AO575" s="20"/>
      <c r="AP575" s="20"/>
      <c r="AQ575" s="210"/>
      <c r="AR575" s="1667">
        <f>VLOOKUP(AH575,$CD$23:$CE$26,2,FALSE)</f>
        <v>0</v>
      </c>
    </row>
    <row r="576" spans="1:44" ht="27" customHeight="1">
      <c r="A576" s="911" t="str">
        <f t="shared" si="16"/>
        <v/>
      </c>
      <c r="B576" s="65"/>
      <c r="E576" s="66"/>
      <c r="G576" s="67"/>
      <c r="H576" s="1093"/>
      <c r="I576" s="1093"/>
      <c r="J576" s="1093"/>
      <c r="K576" s="1093"/>
      <c r="L576" s="1093"/>
      <c r="M576" s="1093"/>
      <c r="N576" s="1093"/>
      <c r="O576" s="1093"/>
      <c r="P576" s="1093"/>
      <c r="Q576" s="1093"/>
      <c r="R576" s="1093"/>
      <c r="S576" s="1093"/>
      <c r="T576" s="1093"/>
      <c r="U576" s="1093"/>
      <c r="V576" s="1093"/>
      <c r="W576" s="1093"/>
      <c r="X576" s="1093"/>
      <c r="Y576" s="1093"/>
      <c r="Z576" s="1093"/>
      <c r="AA576" s="1093"/>
      <c r="AB576" s="1093"/>
      <c r="AC576" s="1093"/>
      <c r="AD576" s="1094"/>
      <c r="AF576" s="69"/>
      <c r="AK576" s="11"/>
      <c r="AL576" s="209"/>
      <c r="AM576" s="20"/>
      <c r="AN576" s="20"/>
      <c r="AO576" s="20"/>
      <c r="AP576" s="20"/>
      <c r="AQ576" s="210"/>
      <c r="AR576" s="1667"/>
    </row>
    <row r="577" spans="1:44" ht="27" customHeight="1">
      <c r="A577" s="911" t="str">
        <f t="shared" si="16"/>
        <v/>
      </c>
      <c r="B577" s="65"/>
      <c r="E577" s="66"/>
      <c r="G577" s="67"/>
      <c r="H577" s="1093"/>
      <c r="I577" s="1093"/>
      <c r="J577" s="1093"/>
      <c r="K577" s="1093"/>
      <c r="L577" s="1093"/>
      <c r="M577" s="1093"/>
      <c r="N577" s="1093"/>
      <c r="O577" s="1093"/>
      <c r="P577" s="1093"/>
      <c r="Q577" s="1093"/>
      <c r="R577" s="1093"/>
      <c r="S577" s="1093"/>
      <c r="T577" s="1093"/>
      <c r="U577" s="1093"/>
      <c r="V577" s="1093"/>
      <c r="W577" s="1093"/>
      <c r="X577" s="1093"/>
      <c r="Y577" s="1093"/>
      <c r="Z577" s="1093"/>
      <c r="AA577" s="1093"/>
      <c r="AB577" s="1093"/>
      <c r="AC577" s="1093"/>
      <c r="AD577" s="1094"/>
      <c r="AF577" s="69"/>
      <c r="AK577" s="11"/>
      <c r="AL577" s="209"/>
      <c r="AM577" s="20"/>
      <c r="AN577" s="20"/>
      <c r="AO577" s="20"/>
      <c r="AP577" s="20"/>
      <c r="AQ577" s="210"/>
      <c r="AR577" s="72"/>
    </row>
    <row r="578" spans="1:44" ht="27" customHeight="1" thickBot="1">
      <c r="A578" s="911" t="str">
        <f t="shared" si="16"/>
        <v/>
      </c>
      <c r="B578" s="65"/>
      <c r="E578" s="66"/>
      <c r="G578" s="82"/>
      <c r="H578" s="1096"/>
      <c r="I578" s="1096"/>
      <c r="J578" s="1096"/>
      <c r="K578" s="1096"/>
      <c r="L578" s="1096"/>
      <c r="M578" s="1096"/>
      <c r="N578" s="1096"/>
      <c r="O578" s="1096"/>
      <c r="P578" s="1096"/>
      <c r="Q578" s="1096"/>
      <c r="R578" s="1096"/>
      <c r="S578" s="1096"/>
      <c r="T578" s="1096"/>
      <c r="U578" s="1096"/>
      <c r="V578" s="1096"/>
      <c r="W578" s="1096"/>
      <c r="X578" s="1096"/>
      <c r="Y578" s="1096"/>
      <c r="Z578" s="1096"/>
      <c r="AA578" s="1096"/>
      <c r="AB578" s="1096"/>
      <c r="AC578" s="1096"/>
      <c r="AD578" s="1097"/>
      <c r="AF578" s="69"/>
      <c r="AK578" s="11"/>
      <c r="AL578" s="209"/>
      <c r="AM578" s="20"/>
      <c r="AN578" s="20"/>
      <c r="AO578" s="20"/>
      <c r="AP578" s="20"/>
      <c r="AQ578" s="210"/>
      <c r="AR578" s="72"/>
    </row>
    <row r="579" spans="1:44" ht="27" customHeight="1">
      <c r="A579" s="911" t="str">
        <f t="shared" si="16"/>
        <v/>
      </c>
      <c r="B579" s="65"/>
      <c r="E579" s="66"/>
      <c r="G579" s="74"/>
      <c r="H579" s="231"/>
      <c r="I579" s="231"/>
      <c r="J579" s="231"/>
      <c r="K579" s="231"/>
      <c r="L579" s="231"/>
      <c r="M579" s="231"/>
      <c r="N579" s="231"/>
      <c r="O579" s="231"/>
      <c r="P579" s="231"/>
      <c r="Q579" s="231"/>
      <c r="R579" s="231"/>
      <c r="S579" s="231"/>
      <c r="T579" s="231"/>
      <c r="U579" s="231"/>
      <c r="V579" s="231"/>
      <c r="W579" s="231"/>
      <c r="X579" s="231"/>
      <c r="Y579" s="231"/>
      <c r="Z579" s="231"/>
      <c r="AA579" s="231"/>
      <c r="AB579" s="231"/>
      <c r="AC579" s="231"/>
      <c r="AD579" s="232"/>
      <c r="AF579" s="69"/>
      <c r="AK579" s="11"/>
      <c r="AL579" s="209"/>
      <c r="AM579" s="20"/>
      <c r="AN579" s="20"/>
      <c r="AO579" s="20"/>
      <c r="AP579" s="20"/>
      <c r="AQ579" s="210"/>
      <c r="AR579" s="72"/>
    </row>
    <row r="580" spans="1:44" ht="27" customHeight="1">
      <c r="A580" s="911" t="str">
        <f t="shared" si="16"/>
        <v/>
      </c>
      <c r="B580" s="65"/>
      <c r="E580" s="66"/>
      <c r="G580" s="243" t="s">
        <v>339</v>
      </c>
      <c r="H580" s="1093" t="s">
        <v>361</v>
      </c>
      <c r="I580" s="1093"/>
      <c r="J580" s="1093"/>
      <c r="K580" s="1093"/>
      <c r="L580" s="1093"/>
      <c r="M580" s="1093"/>
      <c r="N580" s="1093"/>
      <c r="O580" s="1093"/>
      <c r="P580" s="1093"/>
      <c r="Q580" s="1093"/>
      <c r="R580" s="1093"/>
      <c r="S580" s="1093"/>
      <c r="T580" s="1093"/>
      <c r="U580" s="1093"/>
      <c r="V580" s="1093"/>
      <c r="W580" s="1093"/>
      <c r="X580" s="1093"/>
      <c r="Y580" s="1093"/>
      <c r="Z580" s="1093"/>
      <c r="AA580" s="1093"/>
      <c r="AB580" s="1093"/>
      <c r="AC580" s="1093"/>
      <c r="AD580" s="1094"/>
      <c r="AF580" s="1607" t="s">
        <v>362</v>
      </c>
      <c r="AG580" s="1568"/>
      <c r="AH580" s="1568"/>
      <c r="AI580" s="1568"/>
      <c r="AJ580" s="1568"/>
      <c r="AK580" s="1608"/>
      <c r="AL580" s="209"/>
      <c r="AM580" s="20"/>
      <c r="AN580" s="20"/>
      <c r="AO580" s="20"/>
      <c r="AP580" s="20"/>
      <c r="AQ580" s="210"/>
      <c r="AR580" s="72"/>
    </row>
    <row r="581" spans="1:44" ht="27" customHeight="1">
      <c r="A581" s="911">
        <f t="shared" si="16"/>
        <v>61</v>
      </c>
      <c r="B581" s="65"/>
      <c r="E581" s="66"/>
      <c r="G581" s="67"/>
      <c r="H581" s="1093"/>
      <c r="I581" s="1093"/>
      <c r="J581" s="1093"/>
      <c r="K581" s="1093"/>
      <c r="L581" s="1093"/>
      <c r="M581" s="1093"/>
      <c r="N581" s="1093"/>
      <c r="O581" s="1093"/>
      <c r="P581" s="1093"/>
      <c r="Q581" s="1093"/>
      <c r="R581" s="1093"/>
      <c r="S581" s="1093"/>
      <c r="T581" s="1093"/>
      <c r="U581" s="1093"/>
      <c r="V581" s="1093"/>
      <c r="W581" s="1093"/>
      <c r="X581" s="1093"/>
      <c r="Y581" s="1093"/>
      <c r="Z581" s="1093"/>
      <c r="AA581" s="1093"/>
      <c r="AB581" s="1093"/>
      <c r="AC581" s="1093"/>
      <c r="AD581" s="1094"/>
      <c r="AF581" s="69"/>
      <c r="AG581" s="304">
        <v>61</v>
      </c>
      <c r="AH581" s="1458" t="s">
        <v>357</v>
      </c>
      <c r="AI581" s="1459"/>
      <c r="AJ581" s="1460"/>
      <c r="AK581" s="11"/>
      <c r="AL581" s="209"/>
      <c r="AM581" s="20"/>
      <c r="AN581" s="20"/>
      <c r="AO581" s="20"/>
      <c r="AP581" s="20"/>
      <c r="AQ581" s="210"/>
      <c r="AR581" s="1667">
        <f>VLOOKUP(AH581,$CD$23:$CE$26,2,FALSE)</f>
        <v>0</v>
      </c>
    </row>
    <row r="582" spans="1:44" ht="27" customHeight="1">
      <c r="A582" s="911" t="str">
        <f t="shared" si="16"/>
        <v/>
      </c>
      <c r="B582" s="65"/>
      <c r="E582" s="66"/>
      <c r="G582" s="67"/>
      <c r="H582" s="1093"/>
      <c r="I582" s="1093"/>
      <c r="J582" s="1093"/>
      <c r="K582" s="1093"/>
      <c r="L582" s="1093"/>
      <c r="M582" s="1093"/>
      <c r="N582" s="1093"/>
      <c r="O582" s="1093"/>
      <c r="P582" s="1093"/>
      <c r="Q582" s="1093"/>
      <c r="R582" s="1093"/>
      <c r="S582" s="1093"/>
      <c r="T582" s="1093"/>
      <c r="U582" s="1093"/>
      <c r="V582" s="1093"/>
      <c r="W582" s="1093"/>
      <c r="X582" s="1093"/>
      <c r="Y582" s="1093"/>
      <c r="Z582" s="1093"/>
      <c r="AA582" s="1093"/>
      <c r="AB582" s="1093"/>
      <c r="AC582" s="1093"/>
      <c r="AD582" s="1094"/>
      <c r="AF582" s="69"/>
      <c r="AK582" s="11"/>
      <c r="AL582" s="209"/>
      <c r="AM582" s="20"/>
      <c r="AN582" s="20"/>
      <c r="AO582" s="20"/>
      <c r="AP582" s="20"/>
      <c r="AQ582" s="210"/>
      <c r="AR582" s="1667"/>
    </row>
    <row r="583" spans="1:44" ht="27" customHeight="1">
      <c r="A583" s="911" t="str">
        <f t="shared" si="16"/>
        <v/>
      </c>
      <c r="B583" s="65"/>
      <c r="E583" s="66"/>
      <c r="G583" s="67"/>
      <c r="H583" s="1093"/>
      <c r="I583" s="1093"/>
      <c r="J583" s="1093"/>
      <c r="K583" s="1093"/>
      <c r="L583" s="1093"/>
      <c r="M583" s="1093"/>
      <c r="N583" s="1093"/>
      <c r="O583" s="1093"/>
      <c r="P583" s="1093"/>
      <c r="Q583" s="1093"/>
      <c r="R583" s="1093"/>
      <c r="S583" s="1093"/>
      <c r="T583" s="1093"/>
      <c r="U583" s="1093"/>
      <c r="V583" s="1093"/>
      <c r="W583" s="1093"/>
      <c r="X583" s="1093"/>
      <c r="Y583" s="1093"/>
      <c r="Z583" s="1093"/>
      <c r="AA583" s="1093"/>
      <c r="AB583" s="1093"/>
      <c r="AC583" s="1093"/>
      <c r="AD583" s="1094"/>
      <c r="AF583" s="69"/>
      <c r="AK583" s="11"/>
      <c r="AL583" s="209"/>
      <c r="AM583" s="20"/>
      <c r="AN583" s="20"/>
      <c r="AO583" s="20"/>
      <c r="AP583" s="20"/>
      <c r="AQ583" s="210"/>
      <c r="AR583" s="72"/>
    </row>
    <row r="584" spans="1:44" ht="27" customHeight="1">
      <c r="A584" s="911" t="str">
        <f t="shared" si="16"/>
        <v/>
      </c>
      <c r="B584" s="65"/>
      <c r="E584" s="66"/>
      <c r="G584" s="67"/>
      <c r="H584" s="1093"/>
      <c r="I584" s="1093"/>
      <c r="J584" s="1093"/>
      <c r="K584" s="1093"/>
      <c r="L584" s="1093"/>
      <c r="M584" s="1093"/>
      <c r="N584" s="1093"/>
      <c r="O584" s="1093"/>
      <c r="P584" s="1093"/>
      <c r="Q584" s="1093"/>
      <c r="R584" s="1093"/>
      <c r="S584" s="1093"/>
      <c r="T584" s="1093"/>
      <c r="U584" s="1093"/>
      <c r="V584" s="1093"/>
      <c r="W584" s="1093"/>
      <c r="X584" s="1093"/>
      <c r="Y584" s="1093"/>
      <c r="Z584" s="1093"/>
      <c r="AA584" s="1093"/>
      <c r="AB584" s="1093"/>
      <c r="AC584" s="1093"/>
      <c r="AD584" s="1094"/>
      <c r="AF584" s="1607" t="s">
        <v>353</v>
      </c>
      <c r="AG584" s="1568"/>
      <c r="AH584" s="1568"/>
      <c r="AI584" s="1568"/>
      <c r="AJ584" s="1568"/>
      <c r="AK584" s="1608"/>
      <c r="AL584" s="209"/>
      <c r="AM584" s="20"/>
      <c r="AN584" s="20"/>
      <c r="AO584" s="20"/>
      <c r="AP584" s="20"/>
      <c r="AQ584" s="210"/>
      <c r="AR584" s="72"/>
    </row>
    <row r="585" spans="1:44" ht="27" customHeight="1">
      <c r="A585" s="911">
        <f t="shared" si="16"/>
        <v>62</v>
      </c>
      <c r="B585" s="65"/>
      <c r="E585" s="66"/>
      <c r="G585" s="67"/>
      <c r="H585" s="1093"/>
      <c r="I585" s="1093"/>
      <c r="J585" s="1093"/>
      <c r="K585" s="1093"/>
      <c r="L585" s="1093"/>
      <c r="M585" s="1093"/>
      <c r="N585" s="1093"/>
      <c r="O585" s="1093"/>
      <c r="P585" s="1093"/>
      <c r="Q585" s="1093"/>
      <c r="R585" s="1093"/>
      <c r="S585" s="1093"/>
      <c r="T585" s="1093"/>
      <c r="U585" s="1093"/>
      <c r="V585" s="1093"/>
      <c r="W585" s="1093"/>
      <c r="X585" s="1093"/>
      <c r="Y585" s="1093"/>
      <c r="Z585" s="1093"/>
      <c r="AA585" s="1093"/>
      <c r="AB585" s="1093"/>
      <c r="AC585" s="1093"/>
      <c r="AD585" s="1094"/>
      <c r="AF585" s="69"/>
      <c r="AG585" s="304">
        <v>62</v>
      </c>
      <c r="AH585" s="1458" t="s">
        <v>357</v>
      </c>
      <c r="AI585" s="1459"/>
      <c r="AJ585" s="1460"/>
      <c r="AK585" s="11"/>
      <c r="AL585" s="209"/>
      <c r="AM585" s="20"/>
      <c r="AN585" s="20"/>
      <c r="AO585" s="20"/>
      <c r="AP585" s="20"/>
      <c r="AQ585" s="210"/>
      <c r="AR585" s="1667">
        <f>VLOOKUP(AH585,$CD$23:$CE$26,2,FALSE)</f>
        <v>0</v>
      </c>
    </row>
    <row r="586" spans="1:44" ht="27" customHeight="1" thickBot="1">
      <c r="A586" s="911" t="str">
        <f t="shared" si="16"/>
        <v/>
      </c>
      <c r="B586" s="65"/>
      <c r="E586" s="66"/>
      <c r="G586" s="82"/>
      <c r="H586" s="1096"/>
      <c r="I586" s="1096"/>
      <c r="J586" s="1096"/>
      <c r="K586" s="1096"/>
      <c r="L586" s="1096"/>
      <c r="M586" s="1096"/>
      <c r="N586" s="1096"/>
      <c r="O586" s="1096"/>
      <c r="P586" s="1096"/>
      <c r="Q586" s="1096"/>
      <c r="R586" s="1096"/>
      <c r="S586" s="1096"/>
      <c r="T586" s="1096"/>
      <c r="U586" s="1096"/>
      <c r="V586" s="1096"/>
      <c r="W586" s="1096"/>
      <c r="X586" s="1096"/>
      <c r="Y586" s="1096"/>
      <c r="Z586" s="1096"/>
      <c r="AA586" s="1096"/>
      <c r="AB586" s="1096"/>
      <c r="AC586" s="1096"/>
      <c r="AD586" s="1097"/>
      <c r="AF586" s="69"/>
      <c r="AK586" s="11"/>
      <c r="AL586" s="209"/>
      <c r="AM586" s="20"/>
      <c r="AN586" s="20"/>
      <c r="AO586" s="20"/>
      <c r="AP586" s="20"/>
      <c r="AQ586" s="210"/>
      <c r="AR586" s="1667"/>
    </row>
    <row r="587" spans="1:44" ht="27" customHeight="1">
      <c r="A587" s="911" t="str">
        <f t="shared" si="16"/>
        <v/>
      </c>
      <c r="B587" s="65"/>
      <c r="E587" s="66"/>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F587" s="69"/>
      <c r="AK587" s="11"/>
      <c r="AL587" s="209"/>
      <c r="AM587" s="20"/>
      <c r="AN587" s="20"/>
      <c r="AO587" s="20"/>
      <c r="AP587" s="20"/>
      <c r="AQ587" s="210"/>
      <c r="AR587" s="72"/>
    </row>
    <row r="588" spans="1:44" ht="27" customHeight="1" thickBot="1">
      <c r="A588" s="911" t="str">
        <f t="shared" si="16"/>
        <v/>
      </c>
      <c r="B588" s="65"/>
      <c r="E588" s="66"/>
      <c r="I588" s="87"/>
      <c r="J588" s="87"/>
      <c r="K588" s="87"/>
      <c r="L588" s="87"/>
      <c r="M588" s="87"/>
      <c r="N588" s="87"/>
      <c r="O588" s="87"/>
      <c r="P588" s="87"/>
      <c r="Q588" s="87"/>
      <c r="R588" s="87"/>
      <c r="S588" s="87"/>
      <c r="T588" s="87"/>
      <c r="U588" s="87"/>
      <c r="V588" s="87"/>
      <c r="W588" s="87"/>
      <c r="X588" s="87"/>
      <c r="Y588" s="87"/>
      <c r="Z588" s="87"/>
      <c r="AA588" s="87"/>
      <c r="AB588" s="87"/>
      <c r="AC588" s="87"/>
      <c r="AD588" s="87"/>
      <c r="AF588" s="69"/>
      <c r="AK588" s="11"/>
      <c r="AL588" s="209"/>
      <c r="AM588" s="20"/>
      <c r="AN588" s="20"/>
      <c r="AO588" s="20"/>
      <c r="AP588" s="20"/>
      <c r="AQ588" s="210"/>
      <c r="AR588" s="72"/>
    </row>
    <row r="589" spans="1:44" ht="27" customHeight="1">
      <c r="A589" s="911" t="str">
        <f t="shared" si="16"/>
        <v/>
      </c>
      <c r="B589" s="47"/>
      <c r="C589" s="12"/>
      <c r="D589" s="12"/>
      <c r="E589" s="48"/>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03"/>
      <c r="AG589" s="308"/>
      <c r="AH589" s="104"/>
      <c r="AI589" s="104"/>
      <c r="AJ589" s="104"/>
      <c r="AK589" s="26"/>
      <c r="AL589" s="199"/>
      <c r="AM589" s="200"/>
      <c r="AN589" s="200"/>
      <c r="AO589" s="200"/>
      <c r="AP589" s="200"/>
      <c r="AQ589" s="201"/>
      <c r="AR589" s="72"/>
    </row>
    <row r="590" spans="1:44" ht="27" customHeight="1">
      <c r="A590" s="911">
        <f t="shared" si="16"/>
        <v>63</v>
      </c>
      <c r="B590" s="1078" t="s">
        <v>809</v>
      </c>
      <c r="C590" s="1079"/>
      <c r="D590" s="1079"/>
      <c r="E590" s="1080"/>
      <c r="H590" s="1180" t="s">
        <v>363</v>
      </c>
      <c r="I590" s="1180"/>
      <c r="J590" s="1180"/>
      <c r="K590" s="1180"/>
      <c r="L590" s="1180"/>
      <c r="M590" s="1180"/>
      <c r="N590" s="1180"/>
      <c r="O590" s="1180"/>
      <c r="P590" s="1180"/>
      <c r="Q590" s="1180"/>
      <c r="R590" s="1180"/>
      <c r="S590" s="1180"/>
      <c r="T590" s="1180"/>
      <c r="U590" s="1180"/>
      <c r="V590" s="1180"/>
      <c r="W590" s="1180"/>
      <c r="X590" s="1180"/>
      <c r="Y590" s="1180"/>
      <c r="Z590" s="1180"/>
      <c r="AA590" s="1180"/>
      <c r="AB590" s="1180"/>
      <c r="AC590" s="1180"/>
      <c r="AD590" s="1180"/>
      <c r="AF590" s="69"/>
      <c r="AG590" s="304">
        <v>63</v>
      </c>
      <c r="AH590" s="1113" t="s">
        <v>109</v>
      </c>
      <c r="AI590" s="1114"/>
      <c r="AJ590" s="1115"/>
      <c r="AK590" s="11"/>
      <c r="AL590" s="1131" t="s">
        <v>732</v>
      </c>
      <c r="AM590" s="1132"/>
      <c r="AN590" s="1132"/>
      <c r="AO590" s="1132"/>
      <c r="AP590" s="1132"/>
      <c r="AQ590" s="1133"/>
      <c r="AR590" s="1173">
        <f>VLOOKUP(AH590,$CD$6:$CE$10,2,FALSE)</f>
        <v>0</v>
      </c>
    </row>
    <row r="591" spans="1:44" ht="27" customHeight="1" thickBot="1">
      <c r="A591" s="911" t="str">
        <f t="shared" si="16"/>
        <v/>
      </c>
      <c r="B591" s="1078"/>
      <c r="C591" s="1079"/>
      <c r="D591" s="1079"/>
      <c r="E591" s="1080"/>
      <c r="W591" s="17" t="s">
        <v>364</v>
      </c>
      <c r="AF591" s="69"/>
      <c r="AK591" s="11"/>
      <c r="AL591" s="1131"/>
      <c r="AM591" s="1132"/>
      <c r="AN591" s="1132"/>
      <c r="AO591" s="1132"/>
      <c r="AP591" s="1132"/>
      <c r="AQ591" s="1133"/>
      <c r="AR591" s="1173"/>
    </row>
    <row r="592" spans="1:44" ht="27" customHeight="1" thickBot="1">
      <c r="A592" s="911" t="str">
        <f t="shared" si="16"/>
        <v/>
      </c>
      <c r="B592" s="1078"/>
      <c r="C592" s="1079"/>
      <c r="D592" s="1079"/>
      <c r="E592" s="1080"/>
      <c r="H592" s="1348" t="s">
        <v>365</v>
      </c>
      <c r="I592" s="1349"/>
      <c r="J592" s="1349"/>
      <c r="K592" s="1349"/>
      <c r="L592" s="1349"/>
      <c r="M592" s="1349"/>
      <c r="N592" s="1349"/>
      <c r="O592" s="1349"/>
      <c r="P592" s="1349"/>
      <c r="Q592" s="1349"/>
      <c r="R592" s="1349"/>
      <c r="S592" s="1349"/>
      <c r="T592" s="1349"/>
      <c r="U592" s="1350"/>
      <c r="V592" s="1348" t="s">
        <v>2789</v>
      </c>
      <c r="W592" s="1349"/>
      <c r="X592" s="1349"/>
      <c r="Y592" s="1349"/>
      <c r="Z592" s="1349"/>
      <c r="AA592" s="1349"/>
      <c r="AB592" s="1349"/>
      <c r="AC592" s="1350"/>
      <c r="AD592" s="79"/>
      <c r="AF592" s="69"/>
      <c r="AK592" s="11"/>
      <c r="AL592" s="1131" t="s">
        <v>378</v>
      </c>
      <c r="AM592" s="1132"/>
      <c r="AN592" s="1132"/>
      <c r="AO592" s="1132"/>
      <c r="AP592" s="1132"/>
      <c r="AQ592" s="1133"/>
      <c r="AR592" s="72"/>
    </row>
    <row r="593" spans="1:44" ht="27" customHeight="1" thickBot="1">
      <c r="A593" s="911" t="str">
        <f t="shared" si="16"/>
        <v/>
      </c>
      <c r="B593" s="228"/>
      <c r="C593" s="142"/>
      <c r="D593" s="142"/>
      <c r="E593" s="229"/>
      <c r="H593" s="1692" t="s">
        <v>368</v>
      </c>
      <c r="I593" s="1693"/>
      <c r="J593" s="1693"/>
      <c r="K593" s="1693"/>
      <c r="L593" s="1693"/>
      <c r="M593" s="1694"/>
      <c r="N593" s="1348" t="s">
        <v>367</v>
      </c>
      <c r="O593" s="1349"/>
      <c r="P593" s="1349"/>
      <c r="Q593" s="1349"/>
      <c r="R593" s="1349"/>
      <c r="S593" s="1349"/>
      <c r="T593" s="1349"/>
      <c r="U593" s="1349"/>
      <c r="V593" s="1349"/>
      <c r="W593" s="1349"/>
      <c r="X593" s="1349"/>
      <c r="Y593" s="1349"/>
      <c r="Z593" s="1349"/>
      <c r="AA593" s="1349"/>
      <c r="AB593" s="1349"/>
      <c r="AC593" s="1350"/>
      <c r="AD593" s="79"/>
      <c r="AF593" s="69"/>
      <c r="AK593" s="11"/>
      <c r="AL593" s="1131"/>
      <c r="AM593" s="1132"/>
      <c r="AN593" s="1132"/>
      <c r="AO593" s="1132"/>
      <c r="AP593" s="1132"/>
      <c r="AQ593" s="1133"/>
      <c r="AR593" s="72"/>
    </row>
    <row r="594" spans="1:44" ht="27" customHeight="1">
      <c r="A594" s="911" t="str">
        <f t="shared" si="16"/>
        <v/>
      </c>
      <c r="B594" s="65"/>
      <c r="E594" s="66"/>
      <c r="H594" s="1597" t="s">
        <v>727</v>
      </c>
      <c r="I594" s="1598"/>
      <c r="J594" s="1598"/>
      <c r="K594" s="1598"/>
      <c r="L594" s="1598"/>
      <c r="M594" s="1685"/>
      <c r="N594" s="1671">
        <v>1</v>
      </c>
      <c r="O594" s="1672"/>
      <c r="P594" s="1672"/>
      <c r="Q594" s="245" t="s">
        <v>375</v>
      </c>
      <c r="R594" s="1754"/>
      <c r="S594" s="1754"/>
      <c r="T594" s="1754"/>
      <c r="U594" s="1755"/>
      <c r="V594" s="1530"/>
      <c r="W594" s="17" t="s">
        <v>42</v>
      </c>
      <c r="AA594" s="1331"/>
      <c r="AB594" s="1331"/>
      <c r="AC594" s="1332"/>
      <c r="AF594" s="69"/>
      <c r="AK594" s="11"/>
      <c r="AL594" s="209"/>
      <c r="AM594" s="20"/>
      <c r="AN594" s="20"/>
      <c r="AO594" s="20"/>
      <c r="AP594" s="20"/>
      <c r="AQ594" s="210"/>
      <c r="AR594" s="72"/>
    </row>
    <row r="595" spans="1:44" ht="27" customHeight="1">
      <c r="A595" s="911" t="str">
        <f t="shared" si="16"/>
        <v/>
      </c>
      <c r="B595" s="65"/>
      <c r="E595" s="66"/>
      <c r="H595" s="1616" t="s">
        <v>728</v>
      </c>
      <c r="I595" s="1617"/>
      <c r="J595" s="1617"/>
      <c r="K595" s="1617"/>
      <c r="L595" s="1617"/>
      <c r="M595" s="1686"/>
      <c r="N595" s="1562">
        <v>2</v>
      </c>
      <c r="O595" s="1563"/>
      <c r="P595" s="1563"/>
      <c r="Q595" s="246" t="s">
        <v>375</v>
      </c>
      <c r="R595" s="1689"/>
      <c r="S595" s="1689"/>
      <c r="T595" s="1689"/>
      <c r="U595" s="1690"/>
      <c r="V595" s="1362"/>
      <c r="W595" s="1134"/>
      <c r="X595" s="1134"/>
      <c r="Y595" s="1657"/>
      <c r="Z595" s="1657"/>
      <c r="AA595" s="1657"/>
      <c r="AB595" s="1174" t="s">
        <v>375</v>
      </c>
      <c r="AC595" s="1175"/>
      <c r="AF595" s="69"/>
      <c r="AK595" s="11"/>
      <c r="AL595" s="209"/>
      <c r="AM595" s="20"/>
      <c r="AN595" s="20"/>
      <c r="AO595" s="20"/>
      <c r="AP595" s="20"/>
      <c r="AQ595" s="210"/>
      <c r="AR595" s="72"/>
    </row>
    <row r="596" spans="1:44" ht="27" customHeight="1">
      <c r="A596" s="911" t="str">
        <f t="shared" si="16"/>
        <v/>
      </c>
      <c r="B596" s="65"/>
      <c r="E596" s="66"/>
      <c r="H596" s="1616" t="s">
        <v>729</v>
      </c>
      <c r="I596" s="1617"/>
      <c r="J596" s="1617"/>
      <c r="K596" s="1617"/>
      <c r="L596" s="1617"/>
      <c r="M596" s="1686"/>
      <c r="N596" s="1562">
        <v>3</v>
      </c>
      <c r="O596" s="1563"/>
      <c r="P596" s="1563"/>
      <c r="Q596" s="246" t="s">
        <v>375</v>
      </c>
      <c r="R596" s="1689"/>
      <c r="S596" s="1689"/>
      <c r="T596" s="1689"/>
      <c r="U596" s="1690"/>
      <c r="V596" s="1362"/>
      <c r="X596" s="1772" t="s">
        <v>379</v>
      </c>
      <c r="Y596" s="1772"/>
      <c r="Z596" s="1772"/>
      <c r="AA596" s="1772"/>
      <c r="AB596" s="1772"/>
      <c r="AC596" s="1773"/>
      <c r="AD596" s="79"/>
      <c r="AF596" s="69"/>
      <c r="AK596" s="11"/>
      <c r="AL596" s="209"/>
      <c r="AM596" s="20"/>
      <c r="AN596" s="20"/>
      <c r="AO596" s="20"/>
      <c r="AP596" s="20"/>
      <c r="AQ596" s="210"/>
      <c r="AR596" s="72"/>
    </row>
    <row r="597" spans="1:44" ht="27" customHeight="1">
      <c r="A597" s="911" t="str">
        <f t="shared" si="16"/>
        <v/>
      </c>
      <c r="B597" s="65"/>
      <c r="E597" s="66"/>
      <c r="H597" s="1616" t="s">
        <v>730</v>
      </c>
      <c r="I597" s="1617"/>
      <c r="J597" s="1617"/>
      <c r="K597" s="1617"/>
      <c r="L597" s="1617"/>
      <c r="M597" s="1686"/>
      <c r="N597" s="1562">
        <v>4</v>
      </c>
      <c r="O597" s="1563"/>
      <c r="P597" s="1563"/>
      <c r="Q597" s="246" t="s">
        <v>375</v>
      </c>
      <c r="R597" s="1689"/>
      <c r="S597" s="1689"/>
      <c r="T597" s="1689"/>
      <c r="U597" s="1690"/>
      <c r="V597" s="1362"/>
      <c r="W597" s="1134" t="s">
        <v>376</v>
      </c>
      <c r="X597" s="1134"/>
      <c r="Y597" s="1134"/>
      <c r="Z597" s="1657" t="s">
        <v>530</v>
      </c>
      <c r="AA597" s="1657"/>
      <c r="AB597" s="1174" t="s">
        <v>375</v>
      </c>
      <c r="AC597" s="1175"/>
      <c r="AF597" s="69"/>
      <c r="AK597" s="11"/>
      <c r="AL597" s="209"/>
      <c r="AM597" s="20"/>
      <c r="AN597" s="20"/>
      <c r="AO597" s="20"/>
      <c r="AP597" s="20"/>
      <c r="AQ597" s="210"/>
      <c r="AR597" s="72"/>
    </row>
    <row r="598" spans="1:44" ht="27" customHeight="1" thickBot="1">
      <c r="A598" s="911" t="str">
        <f t="shared" si="16"/>
        <v/>
      </c>
      <c r="B598" s="65"/>
      <c r="E598" s="66"/>
      <c r="H598" s="1601" t="s">
        <v>731</v>
      </c>
      <c r="I598" s="1602"/>
      <c r="J598" s="1602"/>
      <c r="K598" s="1602"/>
      <c r="L598" s="1602"/>
      <c r="M598" s="1753"/>
      <c r="N598" s="1354" t="s">
        <v>374</v>
      </c>
      <c r="O598" s="1683"/>
      <c r="P598" s="1683"/>
      <c r="Q598" s="1683"/>
      <c r="R598" s="1683"/>
      <c r="S598" s="1683"/>
      <c r="T598" s="1683"/>
      <c r="U598" s="1684"/>
      <c r="V598" s="1447"/>
      <c r="W598" s="1328" t="s">
        <v>377</v>
      </c>
      <c r="X598" s="1328"/>
      <c r="Y598" s="1328"/>
      <c r="Z598" s="1752" t="s">
        <v>530</v>
      </c>
      <c r="AA598" s="1752"/>
      <c r="AB598" s="239" t="s">
        <v>375</v>
      </c>
      <c r="AC598" s="240"/>
      <c r="AF598" s="69"/>
      <c r="AK598" s="11"/>
      <c r="AL598" s="209"/>
      <c r="AM598" s="20"/>
      <c r="AN598" s="20"/>
      <c r="AO598" s="20"/>
      <c r="AP598" s="20"/>
      <c r="AQ598" s="210"/>
      <c r="AR598" s="72"/>
    </row>
    <row r="599" spans="1:44" ht="47.25" customHeight="1">
      <c r="A599" s="911" t="str">
        <f t="shared" si="16"/>
        <v/>
      </c>
      <c r="B599" s="65"/>
      <c r="E599" s="66"/>
      <c r="I599" s="1407" t="s">
        <v>2754</v>
      </c>
      <c r="J599" s="1407"/>
      <c r="K599" s="1407"/>
      <c r="L599" s="1407"/>
      <c r="M599" s="1407"/>
      <c r="N599" s="1407"/>
      <c r="O599" s="1407"/>
      <c r="P599" s="1407"/>
      <c r="Q599" s="1407"/>
      <c r="R599" s="1407"/>
      <c r="S599" s="1407"/>
      <c r="T599" s="1407"/>
      <c r="U599" s="1407"/>
      <c r="V599" s="1407"/>
      <c r="W599" s="1407"/>
      <c r="X599" s="1407"/>
      <c r="Y599" s="1407"/>
      <c r="Z599" s="1407"/>
      <c r="AA599" s="1407"/>
      <c r="AB599" s="1407"/>
      <c r="AF599" s="69"/>
      <c r="AK599" s="11"/>
      <c r="AL599" s="209"/>
      <c r="AM599" s="20"/>
      <c r="AN599" s="20"/>
      <c r="AO599" s="20"/>
      <c r="AP599" s="20"/>
      <c r="AQ599" s="210"/>
      <c r="AR599" s="72"/>
    </row>
    <row r="600" spans="1:44" ht="27" customHeight="1" thickBot="1">
      <c r="A600" s="911" t="str">
        <f t="shared" ref="A600:A663" si="17">_xlfn.IFS(AG600=0,"",AG600&gt;0,AG600,AG600&lt;&gt;"","")</f>
        <v/>
      </c>
      <c r="B600" s="65"/>
      <c r="E600" s="66"/>
      <c r="AF600" s="69"/>
      <c r="AK600" s="11"/>
      <c r="AL600" s="209"/>
      <c r="AM600" s="20"/>
      <c r="AN600" s="20"/>
      <c r="AO600" s="20"/>
      <c r="AP600" s="20"/>
      <c r="AQ600" s="210"/>
      <c r="AR600" s="72"/>
    </row>
    <row r="601" spans="1:44" ht="27" customHeight="1">
      <c r="A601" s="911" t="str">
        <f t="shared" si="17"/>
        <v/>
      </c>
      <c r="B601" s="65"/>
      <c r="E601" s="66"/>
      <c r="G601" s="230" t="s">
        <v>339</v>
      </c>
      <c r="H601" s="1090" t="s">
        <v>382</v>
      </c>
      <c r="I601" s="1090"/>
      <c r="J601" s="1090"/>
      <c r="K601" s="1090"/>
      <c r="L601" s="1090"/>
      <c r="M601" s="1090"/>
      <c r="N601" s="1090"/>
      <c r="O601" s="1090"/>
      <c r="P601" s="1090"/>
      <c r="Q601" s="1090"/>
      <c r="R601" s="1090"/>
      <c r="S601" s="1090"/>
      <c r="T601" s="1090"/>
      <c r="U601" s="1090"/>
      <c r="V601" s="1090"/>
      <c r="W601" s="1090"/>
      <c r="X601" s="1090"/>
      <c r="Y601" s="1090"/>
      <c r="Z601" s="1090"/>
      <c r="AA601" s="1090"/>
      <c r="AB601" s="1090"/>
      <c r="AC601" s="1090"/>
      <c r="AD601" s="1091"/>
      <c r="AF601" s="69"/>
      <c r="AK601" s="11"/>
      <c r="AL601" s="1131" t="s">
        <v>385</v>
      </c>
      <c r="AM601" s="1132"/>
      <c r="AN601" s="1132"/>
      <c r="AO601" s="1132"/>
      <c r="AP601" s="1132"/>
      <c r="AQ601" s="1133"/>
      <c r="AR601" s="72"/>
    </row>
    <row r="602" spans="1:44" ht="27" customHeight="1">
      <c r="A602" s="911" t="str">
        <f t="shared" si="17"/>
        <v/>
      </c>
      <c r="B602" s="65"/>
      <c r="E602" s="66"/>
      <c r="G602" s="67"/>
      <c r="H602" s="1093"/>
      <c r="I602" s="1093"/>
      <c r="J602" s="1093"/>
      <c r="K602" s="1093"/>
      <c r="L602" s="1093"/>
      <c r="M602" s="1093"/>
      <c r="N602" s="1093"/>
      <c r="O602" s="1093"/>
      <c r="P602" s="1093"/>
      <c r="Q602" s="1093"/>
      <c r="R602" s="1093"/>
      <c r="S602" s="1093"/>
      <c r="T602" s="1093"/>
      <c r="U602" s="1093"/>
      <c r="V602" s="1093"/>
      <c r="W602" s="1093"/>
      <c r="X602" s="1093"/>
      <c r="Y602" s="1093"/>
      <c r="Z602" s="1093"/>
      <c r="AA602" s="1093"/>
      <c r="AB602" s="1093"/>
      <c r="AC602" s="1093"/>
      <c r="AD602" s="1094"/>
      <c r="AF602" s="69"/>
      <c r="AK602" s="11"/>
      <c r="AL602" s="1131"/>
      <c r="AM602" s="1132"/>
      <c r="AN602" s="1132"/>
      <c r="AO602" s="1132"/>
      <c r="AP602" s="1132"/>
      <c r="AQ602" s="1133"/>
      <c r="AR602" s="72"/>
    </row>
    <row r="603" spans="1:44" ht="27" customHeight="1">
      <c r="A603" s="911" t="str">
        <f t="shared" si="17"/>
        <v/>
      </c>
      <c r="B603" s="65"/>
      <c r="E603" s="66"/>
      <c r="G603" s="243" t="s">
        <v>339</v>
      </c>
      <c r="H603" s="1093" t="s">
        <v>383</v>
      </c>
      <c r="I603" s="1093"/>
      <c r="J603" s="1093"/>
      <c r="K603" s="1093"/>
      <c r="L603" s="1093"/>
      <c r="M603" s="1093"/>
      <c r="N603" s="1093"/>
      <c r="O603" s="1093"/>
      <c r="P603" s="1093"/>
      <c r="Q603" s="1093"/>
      <c r="R603" s="1093"/>
      <c r="S603" s="1093"/>
      <c r="T603" s="1093"/>
      <c r="U603" s="1093"/>
      <c r="V603" s="1093"/>
      <c r="W603" s="1093"/>
      <c r="X603" s="1093"/>
      <c r="Y603" s="1093"/>
      <c r="Z603" s="1093"/>
      <c r="AA603" s="1093"/>
      <c r="AB603" s="1093"/>
      <c r="AC603" s="1093"/>
      <c r="AD603" s="1094"/>
      <c r="AF603" s="69"/>
      <c r="AK603" s="11"/>
      <c r="AL603" s="209"/>
      <c r="AM603" s="20"/>
      <c r="AN603" s="20"/>
      <c r="AO603" s="20"/>
      <c r="AP603" s="20"/>
      <c r="AQ603" s="210"/>
      <c r="AR603" s="72"/>
    </row>
    <row r="604" spans="1:44" ht="27" customHeight="1">
      <c r="A604" s="911" t="str">
        <f t="shared" si="17"/>
        <v/>
      </c>
      <c r="B604" s="65"/>
      <c r="E604" s="66"/>
      <c r="G604" s="67"/>
      <c r="H604" s="1093"/>
      <c r="I604" s="1093"/>
      <c r="J604" s="1093"/>
      <c r="K604" s="1093"/>
      <c r="L604" s="1093"/>
      <c r="M604" s="1093"/>
      <c r="N604" s="1093"/>
      <c r="O604" s="1093"/>
      <c r="P604" s="1093"/>
      <c r="Q604" s="1093"/>
      <c r="R604" s="1093"/>
      <c r="S604" s="1093"/>
      <c r="T604" s="1093"/>
      <c r="U604" s="1093"/>
      <c r="V604" s="1093"/>
      <c r="W604" s="1093"/>
      <c r="X604" s="1093"/>
      <c r="Y604" s="1093"/>
      <c r="Z604" s="1093"/>
      <c r="AA604" s="1093"/>
      <c r="AB604" s="1093"/>
      <c r="AC604" s="1093"/>
      <c r="AD604" s="1094"/>
      <c r="AF604" s="69"/>
      <c r="AK604" s="11"/>
      <c r="AL604" s="209"/>
      <c r="AM604" s="20"/>
      <c r="AN604" s="20"/>
      <c r="AO604" s="20"/>
      <c r="AP604" s="20"/>
      <c r="AQ604" s="210"/>
      <c r="AR604" s="72"/>
    </row>
    <row r="605" spans="1:44" ht="27" customHeight="1">
      <c r="A605" s="911" t="str">
        <f t="shared" si="17"/>
        <v/>
      </c>
      <c r="B605" s="65"/>
      <c r="E605" s="66"/>
      <c r="G605" s="243" t="s">
        <v>339</v>
      </c>
      <c r="H605" s="1093" t="s">
        <v>2753</v>
      </c>
      <c r="I605" s="1093"/>
      <c r="J605" s="1093"/>
      <c r="K605" s="1093"/>
      <c r="L605" s="1093"/>
      <c r="M605" s="1093"/>
      <c r="N605" s="1093"/>
      <c r="O605" s="1093"/>
      <c r="P605" s="1093"/>
      <c r="Q605" s="1093"/>
      <c r="R605" s="1093"/>
      <c r="S605" s="1093"/>
      <c r="T605" s="1093"/>
      <c r="U605" s="1093"/>
      <c r="V605" s="1093"/>
      <c r="W605" s="1093"/>
      <c r="X605" s="1093"/>
      <c r="Y605" s="1093"/>
      <c r="Z605" s="1093"/>
      <c r="AA605" s="1093"/>
      <c r="AB605" s="1093"/>
      <c r="AC605" s="1093"/>
      <c r="AD605" s="1094"/>
      <c r="AF605" s="69"/>
      <c r="AK605" s="11"/>
      <c r="AL605" s="209"/>
      <c r="AM605" s="20"/>
      <c r="AN605" s="20"/>
      <c r="AO605" s="20"/>
      <c r="AP605" s="20"/>
      <c r="AQ605" s="210"/>
      <c r="AR605" s="72"/>
    </row>
    <row r="606" spans="1:44" ht="27" customHeight="1">
      <c r="A606" s="911" t="str">
        <f t="shared" si="17"/>
        <v/>
      </c>
      <c r="B606" s="65"/>
      <c r="E606" s="66"/>
      <c r="G606" s="243"/>
      <c r="H606" s="1093"/>
      <c r="I606" s="1093"/>
      <c r="J606" s="1093"/>
      <c r="K606" s="1093"/>
      <c r="L606" s="1093"/>
      <c r="M606" s="1093"/>
      <c r="N606" s="1093"/>
      <c r="O606" s="1093"/>
      <c r="P606" s="1093"/>
      <c r="Q606" s="1093"/>
      <c r="R606" s="1093"/>
      <c r="S606" s="1093"/>
      <c r="T606" s="1093"/>
      <c r="U606" s="1093"/>
      <c r="V606" s="1093"/>
      <c r="W606" s="1093"/>
      <c r="X606" s="1093"/>
      <c r="Y606" s="1093"/>
      <c r="Z606" s="1093"/>
      <c r="AA606" s="1093"/>
      <c r="AB606" s="1093"/>
      <c r="AC606" s="1093"/>
      <c r="AD606" s="1094"/>
      <c r="AF606" s="69"/>
      <c r="AK606" s="11"/>
      <c r="AL606" s="209"/>
      <c r="AM606" s="20"/>
      <c r="AN606" s="20"/>
      <c r="AO606" s="20"/>
      <c r="AP606" s="20"/>
      <c r="AQ606" s="210"/>
      <c r="AR606" s="72"/>
    </row>
    <row r="607" spans="1:44" ht="27" customHeight="1" thickBot="1">
      <c r="A607" s="911" t="str">
        <f t="shared" si="17"/>
        <v/>
      </c>
      <c r="B607" s="65"/>
      <c r="E607" s="66"/>
      <c r="G607" s="82"/>
      <c r="H607" s="1096"/>
      <c r="I607" s="1096"/>
      <c r="J607" s="1096"/>
      <c r="K607" s="1096"/>
      <c r="L607" s="1096"/>
      <c r="M607" s="1096"/>
      <c r="N607" s="1096"/>
      <c r="O607" s="1096"/>
      <c r="P607" s="1096"/>
      <c r="Q607" s="1096"/>
      <c r="R607" s="1096"/>
      <c r="S607" s="1096"/>
      <c r="T607" s="1096"/>
      <c r="U607" s="1096"/>
      <c r="V607" s="1096"/>
      <c r="W607" s="1096"/>
      <c r="X607" s="1096"/>
      <c r="Y607" s="1096"/>
      <c r="Z607" s="1096"/>
      <c r="AA607" s="1096"/>
      <c r="AB607" s="1096"/>
      <c r="AC607" s="1096"/>
      <c r="AD607" s="1097"/>
      <c r="AF607" s="69"/>
      <c r="AK607" s="11"/>
      <c r="AL607" s="209"/>
      <c r="AM607" s="20"/>
      <c r="AN607" s="20"/>
      <c r="AO607" s="20"/>
      <c r="AP607" s="20"/>
      <c r="AQ607" s="210"/>
      <c r="AR607" s="72"/>
    </row>
    <row r="608" spans="1:44" ht="27" customHeight="1" thickBot="1">
      <c r="A608" s="911" t="str">
        <f t="shared" si="17"/>
        <v/>
      </c>
      <c r="B608" s="65"/>
      <c r="E608" s="66"/>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F608" s="69"/>
      <c r="AK608" s="11"/>
      <c r="AL608" s="209"/>
      <c r="AM608" s="20"/>
      <c r="AN608" s="20"/>
      <c r="AO608" s="20"/>
      <c r="AP608" s="20"/>
      <c r="AQ608" s="210"/>
      <c r="AR608" s="72"/>
    </row>
    <row r="609" spans="1:44" ht="27" customHeight="1">
      <c r="A609" s="911" t="str">
        <f t="shared" si="17"/>
        <v/>
      </c>
      <c r="B609" s="65"/>
      <c r="E609" s="66"/>
      <c r="G609" s="230" t="s">
        <v>339</v>
      </c>
      <c r="H609" s="1090" t="s">
        <v>2350</v>
      </c>
      <c r="I609" s="1090"/>
      <c r="J609" s="1090"/>
      <c r="K609" s="1090"/>
      <c r="L609" s="1090"/>
      <c r="M609" s="1090"/>
      <c r="N609" s="1090"/>
      <c r="O609" s="1090"/>
      <c r="P609" s="1090"/>
      <c r="Q609" s="1090"/>
      <c r="R609" s="1090"/>
      <c r="S609" s="1090"/>
      <c r="T609" s="1090"/>
      <c r="U609" s="1090"/>
      <c r="V609" s="1090"/>
      <c r="W609" s="1090"/>
      <c r="X609" s="1090"/>
      <c r="Y609" s="1090"/>
      <c r="Z609" s="1090"/>
      <c r="AA609" s="1090"/>
      <c r="AB609" s="1090"/>
      <c r="AC609" s="1090"/>
      <c r="AD609" s="1091"/>
      <c r="AF609" s="69"/>
      <c r="AK609" s="11"/>
      <c r="AL609" s="1131" t="s">
        <v>384</v>
      </c>
      <c r="AM609" s="1132"/>
      <c r="AN609" s="1132"/>
      <c r="AO609" s="1132"/>
      <c r="AP609" s="1132"/>
      <c r="AQ609" s="1133"/>
      <c r="AR609" s="72"/>
    </row>
    <row r="610" spans="1:44" ht="27" customHeight="1">
      <c r="A610" s="911" t="str">
        <f t="shared" si="17"/>
        <v/>
      </c>
      <c r="B610" s="65"/>
      <c r="E610" s="66"/>
      <c r="G610" s="67"/>
      <c r="H610" s="1093"/>
      <c r="I610" s="1093"/>
      <c r="J610" s="1093"/>
      <c r="K610" s="1093"/>
      <c r="L610" s="1093"/>
      <c r="M610" s="1093"/>
      <c r="N610" s="1093"/>
      <c r="O610" s="1093"/>
      <c r="P610" s="1093"/>
      <c r="Q610" s="1093"/>
      <c r="R610" s="1093"/>
      <c r="S610" s="1093"/>
      <c r="T610" s="1093"/>
      <c r="U610" s="1093"/>
      <c r="V610" s="1093"/>
      <c r="W610" s="1093"/>
      <c r="X610" s="1093"/>
      <c r="Y610" s="1093"/>
      <c r="Z610" s="1093"/>
      <c r="AA610" s="1093"/>
      <c r="AB610" s="1093"/>
      <c r="AC610" s="1093"/>
      <c r="AD610" s="1094"/>
      <c r="AF610" s="69"/>
      <c r="AK610" s="11"/>
      <c r="AL610" s="1131"/>
      <c r="AM610" s="1132"/>
      <c r="AN610" s="1132"/>
      <c r="AO610" s="1132"/>
      <c r="AP610" s="1132"/>
      <c r="AQ610" s="1133"/>
      <c r="AR610" s="72"/>
    </row>
    <row r="611" spans="1:44" ht="27" customHeight="1">
      <c r="A611" s="911" t="str">
        <f t="shared" si="17"/>
        <v/>
      </c>
      <c r="B611" s="65"/>
      <c r="E611" s="66"/>
      <c r="G611" s="67"/>
      <c r="H611" s="1093"/>
      <c r="I611" s="1093"/>
      <c r="J611" s="1093"/>
      <c r="K611" s="1093"/>
      <c r="L611" s="1093"/>
      <c r="M611" s="1093"/>
      <c r="N611" s="1093"/>
      <c r="O611" s="1093"/>
      <c r="P611" s="1093"/>
      <c r="Q611" s="1093"/>
      <c r="R611" s="1093"/>
      <c r="S611" s="1093"/>
      <c r="T611" s="1093"/>
      <c r="U611" s="1093"/>
      <c r="V611" s="1093"/>
      <c r="W611" s="1093"/>
      <c r="X611" s="1093"/>
      <c r="Y611" s="1093"/>
      <c r="Z611" s="1093"/>
      <c r="AA611" s="1093"/>
      <c r="AB611" s="1093"/>
      <c r="AC611" s="1093"/>
      <c r="AD611" s="1094"/>
      <c r="AF611" s="69"/>
      <c r="AK611" s="11"/>
      <c r="AL611" s="209"/>
      <c r="AM611" s="20"/>
      <c r="AN611" s="20"/>
      <c r="AO611" s="20"/>
      <c r="AP611" s="20"/>
      <c r="AQ611" s="210"/>
      <c r="AR611" s="72"/>
    </row>
    <row r="612" spans="1:44" ht="27" customHeight="1" thickBot="1">
      <c r="A612" s="911" t="str">
        <f t="shared" si="17"/>
        <v/>
      </c>
      <c r="B612" s="65"/>
      <c r="E612" s="66"/>
      <c r="G612" s="82"/>
      <c r="H612" s="1096"/>
      <c r="I612" s="1096"/>
      <c r="J612" s="1096"/>
      <c r="K612" s="1096"/>
      <c r="L612" s="1096"/>
      <c r="M612" s="1096"/>
      <c r="N612" s="1096"/>
      <c r="O612" s="1096"/>
      <c r="P612" s="1096"/>
      <c r="Q612" s="1096"/>
      <c r="R612" s="1096"/>
      <c r="S612" s="1096"/>
      <c r="T612" s="1096"/>
      <c r="U612" s="1096"/>
      <c r="V612" s="1096"/>
      <c r="W612" s="1096"/>
      <c r="X612" s="1096"/>
      <c r="Y612" s="1096"/>
      <c r="Z612" s="1096"/>
      <c r="AA612" s="1096"/>
      <c r="AB612" s="1096"/>
      <c r="AC612" s="1096"/>
      <c r="AD612" s="1097"/>
      <c r="AF612" s="69"/>
      <c r="AK612" s="11"/>
      <c r="AL612" s="209"/>
      <c r="AM612" s="20"/>
      <c r="AN612" s="20"/>
      <c r="AO612" s="20"/>
      <c r="AP612" s="20"/>
      <c r="AQ612" s="210"/>
      <c r="AR612" s="72"/>
    </row>
    <row r="613" spans="1:44" ht="27" customHeight="1">
      <c r="A613" s="911" t="str">
        <f t="shared" si="17"/>
        <v/>
      </c>
      <c r="B613" s="65"/>
      <c r="E613" s="66"/>
      <c r="I613" s="87"/>
      <c r="J613" s="87"/>
      <c r="K613" s="87"/>
      <c r="L613" s="87"/>
      <c r="M613" s="87"/>
      <c r="N613" s="87"/>
      <c r="O613" s="87"/>
      <c r="P613" s="87"/>
      <c r="Q613" s="87"/>
      <c r="R613" s="87"/>
      <c r="S613" s="87"/>
      <c r="T613" s="87"/>
      <c r="U613" s="87"/>
      <c r="V613" s="87"/>
      <c r="W613" s="87"/>
      <c r="X613" s="87"/>
      <c r="Y613" s="87"/>
      <c r="Z613" s="87"/>
      <c r="AA613" s="87"/>
      <c r="AB613" s="87"/>
      <c r="AC613" s="87"/>
      <c r="AD613" s="87"/>
      <c r="AF613" s="69"/>
      <c r="AK613" s="11"/>
      <c r="AL613" s="209"/>
      <c r="AM613" s="20"/>
      <c r="AN613" s="20"/>
      <c r="AO613" s="20"/>
      <c r="AP613" s="20"/>
      <c r="AQ613" s="210"/>
      <c r="AR613" s="72"/>
    </row>
    <row r="614" spans="1:44" ht="27" customHeight="1">
      <c r="A614" s="911" t="str">
        <f t="shared" si="17"/>
        <v/>
      </c>
      <c r="B614" s="65"/>
      <c r="E614" s="66"/>
      <c r="I614" s="87"/>
      <c r="J614" s="87"/>
      <c r="K614" s="87"/>
      <c r="L614" s="87"/>
      <c r="M614" s="87"/>
      <c r="N614" s="87"/>
      <c r="O614" s="87"/>
      <c r="P614" s="87"/>
      <c r="Q614" s="87"/>
      <c r="R614" s="87"/>
      <c r="S614" s="87"/>
      <c r="T614" s="87"/>
      <c r="U614" s="87"/>
      <c r="V614" s="87"/>
      <c r="W614" s="87"/>
      <c r="X614" s="87"/>
      <c r="Y614" s="87"/>
      <c r="Z614" s="87"/>
      <c r="AA614" s="87"/>
      <c r="AB614" s="87"/>
      <c r="AC614" s="87"/>
      <c r="AD614" s="87"/>
      <c r="AF614" s="69"/>
      <c r="AK614" s="11"/>
      <c r="AL614" s="209"/>
      <c r="AM614" s="20"/>
      <c r="AN614" s="20"/>
      <c r="AO614" s="20"/>
      <c r="AP614" s="20"/>
      <c r="AQ614" s="210"/>
      <c r="AR614" s="72"/>
    </row>
    <row r="615" spans="1:44" ht="27" customHeight="1">
      <c r="A615" s="911" t="str">
        <f t="shared" si="17"/>
        <v/>
      </c>
      <c r="B615" s="65"/>
      <c r="E615" s="66"/>
      <c r="H615" s="1070" t="s">
        <v>733</v>
      </c>
      <c r="I615" s="1070"/>
      <c r="J615" s="1070"/>
      <c r="K615" s="1070"/>
      <c r="L615" s="1070"/>
      <c r="M615" s="1070"/>
      <c r="N615" s="1070"/>
      <c r="O615" s="1070"/>
      <c r="P615" s="1070"/>
      <c r="Q615" s="1070"/>
      <c r="R615" s="1070"/>
      <c r="S615" s="1070"/>
      <c r="T615" s="1070"/>
      <c r="U615" s="1070"/>
      <c r="V615" s="1070"/>
      <c r="W615" s="1070"/>
      <c r="X615" s="1070"/>
      <c r="Y615" s="1070"/>
      <c r="Z615" s="1070"/>
      <c r="AA615" s="1070"/>
      <c r="AB615" s="1070"/>
      <c r="AC615" s="1070"/>
      <c r="AD615" s="1070"/>
      <c r="AF615" s="69"/>
      <c r="AK615" s="11"/>
      <c r="AL615" s="1131" t="s">
        <v>387</v>
      </c>
      <c r="AM615" s="1132"/>
      <c r="AN615" s="1132"/>
      <c r="AO615" s="1132"/>
      <c r="AP615" s="1132"/>
      <c r="AQ615" s="1133"/>
      <c r="AR615" s="72"/>
    </row>
    <row r="616" spans="1:44" ht="27" customHeight="1">
      <c r="A616" s="911" t="str">
        <f t="shared" si="17"/>
        <v/>
      </c>
      <c r="B616" s="65"/>
      <c r="E616" s="66"/>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F616" s="69"/>
      <c r="AK616" s="11"/>
      <c r="AL616" s="84"/>
      <c r="AM616" s="85"/>
      <c r="AN616" s="85"/>
      <c r="AO616" s="85"/>
      <c r="AP616" s="85"/>
      <c r="AQ616" s="86"/>
      <c r="AR616" s="72"/>
    </row>
    <row r="617" spans="1:44" ht="27" customHeight="1">
      <c r="A617" s="911" t="str">
        <f t="shared" si="17"/>
        <v/>
      </c>
      <c r="B617" s="65"/>
      <c r="E617" s="66"/>
      <c r="H617" s="1093" t="s">
        <v>386</v>
      </c>
      <c r="I617" s="1093"/>
      <c r="J617" s="1093"/>
      <c r="K617" s="1093"/>
      <c r="L617" s="1093"/>
      <c r="M617" s="1093"/>
      <c r="N617" s="1093"/>
      <c r="O617" s="1093"/>
      <c r="P617" s="1093"/>
      <c r="Q617" s="1093"/>
      <c r="R617" s="1093"/>
      <c r="S617" s="1093"/>
      <c r="T617" s="1093"/>
      <c r="U617" s="1093"/>
      <c r="V617" s="1093"/>
      <c r="W617" s="1093"/>
      <c r="X617" s="1093"/>
      <c r="Y617" s="1093"/>
      <c r="Z617" s="1093"/>
      <c r="AA617" s="1093"/>
      <c r="AB617" s="1093"/>
      <c r="AC617" s="1093"/>
      <c r="AD617" s="1093"/>
      <c r="AF617" s="69"/>
      <c r="AK617" s="11"/>
      <c r="AL617" s="209"/>
      <c r="AM617" s="20"/>
      <c r="AN617" s="20"/>
      <c r="AO617" s="20"/>
      <c r="AP617" s="20"/>
      <c r="AQ617" s="210"/>
      <c r="AR617" s="72"/>
    </row>
    <row r="618" spans="1:44" ht="27" customHeight="1">
      <c r="A618" s="911" t="str">
        <f t="shared" si="17"/>
        <v/>
      </c>
      <c r="B618" s="65"/>
      <c r="E618" s="66"/>
      <c r="H618" s="1093"/>
      <c r="I618" s="1093"/>
      <c r="J618" s="1093"/>
      <c r="K618" s="1093"/>
      <c r="L618" s="1093"/>
      <c r="M618" s="1093"/>
      <c r="N618" s="1093"/>
      <c r="O618" s="1093"/>
      <c r="P618" s="1093"/>
      <c r="Q618" s="1093"/>
      <c r="R618" s="1093"/>
      <c r="S618" s="1093"/>
      <c r="T618" s="1093"/>
      <c r="U618" s="1093"/>
      <c r="V618" s="1093"/>
      <c r="W618" s="1093"/>
      <c r="X618" s="1093"/>
      <c r="Y618" s="1093"/>
      <c r="Z618" s="1093"/>
      <c r="AA618" s="1093"/>
      <c r="AB618" s="1093"/>
      <c r="AC618" s="1093"/>
      <c r="AD618" s="1093"/>
      <c r="AF618" s="69"/>
      <c r="AK618" s="11"/>
      <c r="AL618" s="209"/>
      <c r="AM618" s="20"/>
      <c r="AN618" s="20"/>
      <c r="AO618" s="20"/>
      <c r="AP618" s="20"/>
      <c r="AQ618" s="210"/>
      <c r="AR618" s="72"/>
    </row>
    <row r="619" spans="1:44" ht="27" customHeight="1">
      <c r="A619" s="911" t="str">
        <f t="shared" si="17"/>
        <v/>
      </c>
      <c r="B619" s="65"/>
      <c r="E619" s="66"/>
      <c r="H619" s="1093"/>
      <c r="I619" s="1093"/>
      <c r="J619" s="1093"/>
      <c r="K619" s="1093"/>
      <c r="L619" s="1093"/>
      <c r="M619" s="1093"/>
      <c r="N619" s="1093"/>
      <c r="O619" s="1093"/>
      <c r="P619" s="1093"/>
      <c r="Q619" s="1093"/>
      <c r="R619" s="1093"/>
      <c r="S619" s="1093"/>
      <c r="T619" s="1093"/>
      <c r="U619" s="1093"/>
      <c r="V619" s="1093"/>
      <c r="W619" s="1093"/>
      <c r="X619" s="1093"/>
      <c r="Y619" s="1093"/>
      <c r="Z619" s="1093"/>
      <c r="AA619" s="1093"/>
      <c r="AB619" s="1093"/>
      <c r="AC619" s="1093"/>
      <c r="AD619" s="1093"/>
      <c r="AF619" s="69"/>
      <c r="AK619" s="11"/>
      <c r="AL619" s="209"/>
      <c r="AM619" s="20"/>
      <c r="AN619" s="20"/>
      <c r="AO619" s="20"/>
      <c r="AP619" s="20"/>
      <c r="AQ619" s="210"/>
      <c r="AR619" s="72"/>
    </row>
    <row r="620" spans="1:44" ht="27" customHeight="1">
      <c r="A620" s="911" t="str">
        <f t="shared" si="17"/>
        <v/>
      </c>
      <c r="B620" s="65"/>
      <c r="E620" s="66"/>
      <c r="H620" s="1093"/>
      <c r="I620" s="1093"/>
      <c r="J620" s="1093"/>
      <c r="K620" s="1093"/>
      <c r="L620" s="1093"/>
      <c r="M620" s="1093"/>
      <c r="N620" s="1093"/>
      <c r="O620" s="1093"/>
      <c r="P620" s="1093"/>
      <c r="Q620" s="1093"/>
      <c r="R620" s="1093"/>
      <c r="S620" s="1093"/>
      <c r="T620" s="1093"/>
      <c r="U620" s="1093"/>
      <c r="V620" s="1093"/>
      <c r="W620" s="1093"/>
      <c r="X620" s="1093"/>
      <c r="Y620" s="1093"/>
      <c r="Z620" s="1093"/>
      <c r="AA620" s="1093"/>
      <c r="AB620" s="1093"/>
      <c r="AC620" s="1093"/>
      <c r="AD620" s="1093"/>
      <c r="AF620" s="69"/>
      <c r="AK620" s="11"/>
      <c r="AL620" s="209"/>
      <c r="AM620" s="20"/>
      <c r="AN620" s="20"/>
      <c r="AO620" s="20"/>
      <c r="AP620" s="20"/>
      <c r="AQ620" s="210"/>
      <c r="AR620" s="72"/>
    </row>
    <row r="621" spans="1:44" ht="27" customHeight="1">
      <c r="A621" s="911" t="str">
        <f t="shared" si="17"/>
        <v/>
      </c>
      <c r="B621" s="65"/>
      <c r="E621" s="66"/>
      <c r="I621" s="87"/>
      <c r="J621" s="87"/>
      <c r="K621" s="87"/>
      <c r="L621" s="87"/>
      <c r="M621" s="87"/>
      <c r="N621" s="87"/>
      <c r="O621" s="87"/>
      <c r="P621" s="87"/>
      <c r="Q621" s="87"/>
      <c r="R621" s="87"/>
      <c r="S621" s="87"/>
      <c r="T621" s="87"/>
      <c r="U621" s="87"/>
      <c r="V621" s="87"/>
      <c r="W621" s="87"/>
      <c r="X621" s="87"/>
      <c r="Y621" s="87"/>
      <c r="Z621" s="87"/>
      <c r="AA621" s="87"/>
      <c r="AB621" s="87"/>
      <c r="AC621" s="87"/>
      <c r="AD621" s="87"/>
      <c r="AF621" s="69"/>
      <c r="AK621" s="11"/>
      <c r="AL621" s="209"/>
      <c r="AM621" s="20"/>
      <c r="AN621" s="20"/>
      <c r="AO621" s="20"/>
      <c r="AP621" s="20"/>
      <c r="AQ621" s="210"/>
      <c r="AR621" s="72"/>
    </row>
    <row r="622" spans="1:44" ht="27" customHeight="1">
      <c r="A622" s="911" t="str">
        <f t="shared" si="17"/>
        <v/>
      </c>
      <c r="B622" s="65"/>
      <c r="E622" s="66"/>
      <c r="H622" s="1070" t="s">
        <v>388</v>
      </c>
      <c r="I622" s="1070"/>
      <c r="J622" s="1070"/>
      <c r="K622" s="1070"/>
      <c r="L622" s="1070"/>
      <c r="M622" s="1070"/>
      <c r="N622" s="1070"/>
      <c r="O622" s="1070"/>
      <c r="P622" s="1070"/>
      <c r="Q622" s="1070"/>
      <c r="R622" s="1070"/>
      <c r="S622" s="1070"/>
      <c r="T622" s="1070"/>
      <c r="U622" s="1070"/>
      <c r="V622" s="1070"/>
      <c r="W622" s="1070"/>
      <c r="X622" s="1070"/>
      <c r="Y622" s="1070"/>
      <c r="Z622" s="1070"/>
      <c r="AA622" s="1070"/>
      <c r="AB622" s="1070"/>
      <c r="AC622" s="1070"/>
      <c r="AD622" s="1070"/>
      <c r="AF622" s="69"/>
      <c r="AK622" s="11"/>
      <c r="AL622" s="209"/>
      <c r="AM622" s="20"/>
      <c r="AN622" s="20"/>
      <c r="AO622" s="20"/>
      <c r="AP622" s="20"/>
      <c r="AQ622" s="210"/>
      <c r="AR622" s="72"/>
    </row>
    <row r="623" spans="1:44" ht="27" customHeight="1">
      <c r="A623" s="911" t="str">
        <f t="shared" si="17"/>
        <v/>
      </c>
      <c r="B623" s="65"/>
      <c r="E623" s="66"/>
      <c r="H623" s="1070"/>
      <c r="I623" s="1070"/>
      <c r="J623" s="1070"/>
      <c r="K623" s="1070"/>
      <c r="L623" s="1070"/>
      <c r="M623" s="1070"/>
      <c r="N623" s="1070"/>
      <c r="O623" s="1070"/>
      <c r="P623" s="1070"/>
      <c r="Q623" s="1070"/>
      <c r="R623" s="1070"/>
      <c r="S623" s="1070"/>
      <c r="T623" s="1070"/>
      <c r="U623" s="1070"/>
      <c r="V623" s="1070"/>
      <c r="W623" s="1070"/>
      <c r="X623" s="1070"/>
      <c r="Y623" s="1070"/>
      <c r="Z623" s="1070"/>
      <c r="AA623" s="1070"/>
      <c r="AB623" s="1070"/>
      <c r="AC623" s="1070"/>
      <c r="AD623" s="1070"/>
      <c r="AF623" s="69"/>
      <c r="AK623" s="11"/>
      <c r="AL623" s="209"/>
      <c r="AM623" s="20"/>
      <c r="AN623" s="20"/>
      <c r="AO623" s="20"/>
      <c r="AP623" s="20"/>
      <c r="AQ623" s="210"/>
      <c r="AR623" s="72"/>
    </row>
    <row r="624" spans="1:44" ht="27" customHeight="1">
      <c r="A624" s="911" t="str">
        <f t="shared" si="17"/>
        <v/>
      </c>
      <c r="B624" s="65"/>
      <c r="E624" s="66"/>
      <c r="H624" s="1070"/>
      <c r="I624" s="1070"/>
      <c r="J624" s="1070"/>
      <c r="K624" s="1070"/>
      <c r="L624" s="1070"/>
      <c r="M624" s="1070"/>
      <c r="N624" s="1070"/>
      <c r="O624" s="1070"/>
      <c r="P624" s="1070"/>
      <c r="Q624" s="1070"/>
      <c r="R624" s="1070"/>
      <c r="S624" s="1070"/>
      <c r="T624" s="1070"/>
      <c r="U624" s="1070"/>
      <c r="V624" s="1070"/>
      <c r="W624" s="1070"/>
      <c r="X624" s="1070"/>
      <c r="Y624" s="1070"/>
      <c r="Z624" s="1070"/>
      <c r="AA624" s="1070"/>
      <c r="AB624" s="1070"/>
      <c r="AC624" s="1070"/>
      <c r="AD624" s="1070"/>
      <c r="AF624" s="69"/>
      <c r="AK624" s="11"/>
      <c r="AL624" s="209"/>
      <c r="AM624" s="20"/>
      <c r="AN624" s="20"/>
      <c r="AO624" s="20"/>
      <c r="AP624" s="20"/>
      <c r="AQ624" s="210"/>
      <c r="AR624" s="72"/>
    </row>
    <row r="625" spans="1:44" ht="27" customHeight="1">
      <c r="A625" s="911" t="str">
        <f t="shared" si="17"/>
        <v/>
      </c>
      <c r="B625" s="65"/>
      <c r="E625" s="66"/>
      <c r="H625" s="1070"/>
      <c r="I625" s="1070"/>
      <c r="J625" s="1070"/>
      <c r="K625" s="1070"/>
      <c r="L625" s="1070"/>
      <c r="M625" s="1070"/>
      <c r="N625" s="1070"/>
      <c r="O625" s="1070"/>
      <c r="P625" s="1070"/>
      <c r="Q625" s="1070"/>
      <c r="R625" s="1070"/>
      <c r="S625" s="1070"/>
      <c r="T625" s="1070"/>
      <c r="U625" s="1070"/>
      <c r="V625" s="1070"/>
      <c r="W625" s="1070"/>
      <c r="X625" s="1070"/>
      <c r="Y625" s="1070"/>
      <c r="Z625" s="1070"/>
      <c r="AA625" s="1070"/>
      <c r="AB625" s="1070"/>
      <c r="AC625" s="1070"/>
      <c r="AD625" s="1070"/>
      <c r="AF625" s="69"/>
      <c r="AK625" s="11"/>
      <c r="AL625" s="209"/>
      <c r="AM625" s="20"/>
      <c r="AN625" s="20"/>
      <c r="AO625" s="20"/>
      <c r="AP625" s="20"/>
      <c r="AQ625" s="210"/>
      <c r="AR625" s="72"/>
    </row>
    <row r="626" spans="1:44" ht="27" customHeight="1">
      <c r="A626" s="911" t="str">
        <f t="shared" si="17"/>
        <v/>
      </c>
      <c r="B626" s="65"/>
      <c r="E626" s="66"/>
      <c r="AF626" s="69"/>
      <c r="AK626" s="11"/>
      <c r="AL626" s="209"/>
      <c r="AM626" s="20"/>
      <c r="AN626" s="20"/>
      <c r="AO626" s="20"/>
      <c r="AP626" s="20"/>
      <c r="AQ626" s="210"/>
      <c r="AR626" s="72"/>
    </row>
    <row r="627" spans="1:44" ht="27" customHeight="1" thickBot="1">
      <c r="A627" s="911" t="str">
        <f t="shared" si="17"/>
        <v/>
      </c>
      <c r="B627" s="65"/>
      <c r="E627" s="66"/>
      <c r="I627" s="17" t="s">
        <v>389</v>
      </c>
      <c r="AF627" s="69"/>
      <c r="AK627" s="11"/>
      <c r="AL627" s="209"/>
      <c r="AM627" s="20"/>
      <c r="AN627" s="20"/>
      <c r="AO627" s="20"/>
      <c r="AP627" s="20"/>
      <c r="AQ627" s="210"/>
      <c r="AR627" s="72"/>
    </row>
    <row r="628" spans="1:44" ht="27" customHeight="1" thickBot="1">
      <c r="A628" s="911" t="str">
        <f t="shared" si="17"/>
        <v/>
      </c>
      <c r="B628" s="65"/>
      <c r="E628" s="66"/>
      <c r="I628" s="1348" t="s">
        <v>396</v>
      </c>
      <c r="J628" s="1349"/>
      <c r="K628" s="1349"/>
      <c r="L628" s="1349"/>
      <c r="M628" s="1350"/>
      <c r="N628" s="1075" t="s">
        <v>395</v>
      </c>
      <c r="O628" s="1076"/>
      <c r="P628" s="1076"/>
      <c r="Q628" s="1076"/>
      <c r="R628" s="1076"/>
      <c r="S628" s="1076"/>
      <c r="T628" s="1076"/>
      <c r="U628" s="1076"/>
      <c r="V628" s="1076"/>
      <c r="W628" s="1076"/>
      <c r="X628" s="1076"/>
      <c r="Y628" s="1077"/>
      <c r="AF628" s="69"/>
      <c r="AK628" s="11"/>
      <c r="AL628" s="209"/>
      <c r="AM628" s="20"/>
      <c r="AN628" s="20"/>
      <c r="AO628" s="20"/>
      <c r="AP628" s="20"/>
      <c r="AQ628" s="210"/>
      <c r="AR628" s="72"/>
    </row>
    <row r="629" spans="1:44" ht="27" customHeight="1">
      <c r="A629" s="911" t="str">
        <f t="shared" si="17"/>
        <v/>
      </c>
      <c r="B629" s="65"/>
      <c r="E629" s="66"/>
      <c r="I629" s="1597" t="s">
        <v>369</v>
      </c>
      <c r="J629" s="1598"/>
      <c r="K629" s="1598"/>
      <c r="L629" s="1598"/>
      <c r="M629" s="1599"/>
      <c r="N629" s="1745" t="s">
        <v>390</v>
      </c>
      <c r="O629" s="1672"/>
      <c r="P629" s="1672"/>
      <c r="Q629" s="1672"/>
      <c r="R629" s="1672"/>
      <c r="S629" s="1672"/>
      <c r="T629" s="1672"/>
      <c r="U629" s="1672"/>
      <c r="V629" s="1672"/>
      <c r="W629" s="1724"/>
      <c r="X629" s="1724"/>
      <c r="Y629" s="1725"/>
      <c r="AF629" s="69"/>
      <c r="AK629" s="11"/>
      <c r="AL629" s="209"/>
      <c r="AM629" s="20"/>
      <c r="AN629" s="20"/>
      <c r="AO629" s="20"/>
      <c r="AP629" s="20"/>
      <c r="AQ629" s="210"/>
      <c r="AR629" s="72"/>
    </row>
    <row r="630" spans="1:44" ht="27" customHeight="1">
      <c r="A630" s="911" t="str">
        <f t="shared" si="17"/>
        <v/>
      </c>
      <c r="B630" s="65"/>
      <c r="E630" s="66"/>
      <c r="I630" s="1616" t="s">
        <v>370</v>
      </c>
      <c r="J630" s="1617"/>
      <c r="K630" s="1617"/>
      <c r="L630" s="1617"/>
      <c r="M630" s="1618"/>
      <c r="N630" s="1676" t="s">
        <v>391</v>
      </c>
      <c r="O630" s="1563"/>
      <c r="P630" s="1563"/>
      <c r="Q630" s="1563"/>
      <c r="R630" s="1563"/>
      <c r="S630" s="1563"/>
      <c r="T630" s="1563"/>
      <c r="U630" s="1563"/>
      <c r="V630" s="1563"/>
      <c r="W630" s="1795"/>
      <c r="X630" s="1795"/>
      <c r="Y630" s="1796"/>
      <c r="AF630" s="69"/>
      <c r="AK630" s="11"/>
      <c r="AL630" s="209"/>
      <c r="AM630" s="20"/>
      <c r="AN630" s="20"/>
      <c r="AO630" s="20"/>
      <c r="AP630" s="20"/>
      <c r="AQ630" s="210"/>
      <c r="AR630" s="72"/>
    </row>
    <row r="631" spans="1:44" ht="27" customHeight="1">
      <c r="A631" s="911" t="str">
        <f t="shared" si="17"/>
        <v/>
      </c>
      <c r="B631" s="65"/>
      <c r="E631" s="66"/>
      <c r="I631" s="1616" t="s">
        <v>371</v>
      </c>
      <c r="J631" s="1617"/>
      <c r="K631" s="1617"/>
      <c r="L631" s="1617"/>
      <c r="M631" s="1618"/>
      <c r="N631" s="1676" t="s">
        <v>392</v>
      </c>
      <c r="O631" s="1563"/>
      <c r="P631" s="1563"/>
      <c r="Q631" s="1563"/>
      <c r="R631" s="1563"/>
      <c r="S631" s="1563"/>
      <c r="T631" s="1563"/>
      <c r="U631" s="1563"/>
      <c r="V631" s="1563"/>
      <c r="W631" s="1795"/>
      <c r="X631" s="1795"/>
      <c r="Y631" s="1796"/>
      <c r="AF631" s="69"/>
      <c r="AK631" s="11"/>
      <c r="AL631" s="209"/>
      <c r="AM631" s="20"/>
      <c r="AN631" s="20"/>
      <c r="AO631" s="20"/>
      <c r="AP631" s="20"/>
      <c r="AQ631" s="210"/>
      <c r="AR631" s="72"/>
    </row>
    <row r="632" spans="1:44" ht="27" customHeight="1">
      <c r="A632" s="911" t="str">
        <f t="shared" si="17"/>
        <v/>
      </c>
      <c r="B632" s="65"/>
      <c r="E632" s="66"/>
      <c r="I632" s="1616" t="s">
        <v>372</v>
      </c>
      <c r="J632" s="1617"/>
      <c r="K632" s="1617"/>
      <c r="L632" s="1617"/>
      <c r="M632" s="1618"/>
      <c r="N632" s="1676" t="s">
        <v>393</v>
      </c>
      <c r="O632" s="1563"/>
      <c r="P632" s="1563"/>
      <c r="Q632" s="1563"/>
      <c r="R632" s="1563"/>
      <c r="S632" s="1563"/>
      <c r="T632" s="1563"/>
      <c r="U632" s="1563"/>
      <c r="V632" s="1563"/>
      <c r="W632" s="1795"/>
      <c r="X632" s="1795"/>
      <c r="Y632" s="1796"/>
      <c r="AF632" s="69"/>
      <c r="AK632" s="11"/>
      <c r="AL632" s="209"/>
      <c r="AM632" s="20"/>
      <c r="AN632" s="20"/>
      <c r="AO632" s="20"/>
      <c r="AP632" s="20"/>
      <c r="AQ632" s="210"/>
      <c r="AR632" s="72"/>
    </row>
    <row r="633" spans="1:44" ht="27" customHeight="1">
      <c r="A633" s="911" t="str">
        <f t="shared" si="17"/>
        <v/>
      </c>
      <c r="B633" s="65"/>
      <c r="E633" s="66"/>
      <c r="I633" s="1668" t="s">
        <v>373</v>
      </c>
      <c r="J633" s="1669"/>
      <c r="K633" s="1669"/>
      <c r="L633" s="1669"/>
      <c r="M633" s="1670"/>
      <c r="N633" s="1677" t="s">
        <v>394</v>
      </c>
      <c r="O633" s="1678"/>
      <c r="P633" s="1678"/>
      <c r="Q633" s="1678"/>
      <c r="R633" s="1678"/>
      <c r="S633" s="1678"/>
      <c r="T633" s="1678"/>
      <c r="U633" s="1678"/>
      <c r="V633" s="1678"/>
      <c r="W633" s="1678"/>
      <c r="X633" s="1678"/>
      <c r="Y633" s="1679"/>
      <c r="AF633" s="69"/>
      <c r="AK633" s="11"/>
      <c r="AL633" s="209"/>
      <c r="AM633" s="20"/>
      <c r="AN633" s="20"/>
      <c r="AO633" s="20"/>
      <c r="AP633" s="20"/>
      <c r="AQ633" s="210"/>
      <c r="AR633" s="72"/>
    </row>
    <row r="634" spans="1:44" ht="27" customHeight="1" thickBot="1">
      <c r="A634" s="911" t="str">
        <f t="shared" si="17"/>
        <v/>
      </c>
      <c r="B634" s="65"/>
      <c r="E634" s="66"/>
      <c r="I634" s="1447"/>
      <c r="J634" s="1328"/>
      <c r="K634" s="1328"/>
      <c r="L634" s="1328"/>
      <c r="M634" s="1067"/>
      <c r="N634" s="1680"/>
      <c r="O634" s="1681"/>
      <c r="P634" s="1681"/>
      <c r="Q634" s="1681"/>
      <c r="R634" s="1681"/>
      <c r="S634" s="1681"/>
      <c r="T634" s="1681"/>
      <c r="U634" s="1681"/>
      <c r="V634" s="1681"/>
      <c r="W634" s="1681"/>
      <c r="X634" s="1681"/>
      <c r="Y634" s="1682"/>
      <c r="AF634" s="69"/>
      <c r="AK634" s="11"/>
      <c r="AL634" s="209"/>
      <c r="AM634" s="20"/>
      <c r="AN634" s="20"/>
      <c r="AO634" s="20"/>
      <c r="AP634" s="20"/>
      <c r="AQ634" s="210"/>
      <c r="AR634" s="72"/>
    </row>
    <row r="635" spans="1:44" ht="27" customHeight="1">
      <c r="A635" s="911" t="str">
        <f t="shared" si="17"/>
        <v/>
      </c>
      <c r="B635" s="65"/>
      <c r="E635" s="66"/>
      <c r="AF635" s="69"/>
      <c r="AK635" s="11"/>
      <c r="AL635" s="209"/>
      <c r="AM635" s="20"/>
      <c r="AN635" s="20"/>
      <c r="AO635" s="20"/>
      <c r="AP635" s="20"/>
      <c r="AQ635" s="210"/>
      <c r="AR635" s="72"/>
    </row>
    <row r="636" spans="1:44" ht="27" customHeight="1">
      <c r="A636" s="911" t="str">
        <f t="shared" si="17"/>
        <v/>
      </c>
      <c r="B636" s="65"/>
      <c r="E636" s="66"/>
      <c r="I636" s="1134" t="s">
        <v>397</v>
      </c>
      <c r="J636" s="1134"/>
      <c r="AF636" s="69"/>
      <c r="AK636" s="11"/>
      <c r="AL636" s="209"/>
      <c r="AM636" s="20"/>
      <c r="AN636" s="20"/>
      <c r="AO636" s="20"/>
      <c r="AP636" s="20"/>
      <c r="AQ636" s="210"/>
      <c r="AR636" s="72"/>
    </row>
    <row r="637" spans="1:44" ht="27" customHeight="1">
      <c r="A637" s="911" t="str">
        <f t="shared" si="17"/>
        <v/>
      </c>
      <c r="B637" s="65"/>
      <c r="E637" s="66"/>
      <c r="I637" s="1087" t="s">
        <v>398</v>
      </c>
      <c r="J637" s="1087"/>
      <c r="K637" s="1087"/>
      <c r="L637" s="1087"/>
      <c r="M637" s="1087"/>
      <c r="N637" s="1087"/>
      <c r="O637" s="1087"/>
      <c r="P637" s="1087"/>
      <c r="Q637" s="1087"/>
      <c r="R637" s="1087"/>
      <c r="S637" s="1087"/>
      <c r="T637" s="1087"/>
      <c r="U637" s="1087"/>
      <c r="V637" s="1087"/>
      <c r="W637" s="1087"/>
      <c r="X637" s="1087"/>
      <c r="Y637" s="1087"/>
      <c r="Z637" s="1087"/>
      <c r="AA637" s="1087"/>
      <c r="AB637" s="1087"/>
      <c r="AC637" s="1087"/>
      <c r="AD637" s="1087"/>
      <c r="AF637" s="69"/>
      <c r="AK637" s="11"/>
      <c r="AL637" s="209"/>
      <c r="AM637" s="20"/>
      <c r="AN637" s="20"/>
      <c r="AO637" s="20"/>
      <c r="AP637" s="20"/>
      <c r="AQ637" s="210"/>
      <c r="AR637" s="72"/>
    </row>
    <row r="638" spans="1:44" ht="27" customHeight="1">
      <c r="A638" s="911" t="str">
        <f t="shared" si="17"/>
        <v/>
      </c>
      <c r="B638" s="65"/>
      <c r="E638" s="66"/>
      <c r="I638" s="1087" t="s">
        <v>399</v>
      </c>
      <c r="J638" s="1087"/>
      <c r="K638" s="1087"/>
      <c r="L638" s="1087"/>
      <c r="M638" s="1087"/>
      <c r="N638" s="1087"/>
      <c r="O638" s="1087"/>
      <c r="P638" s="1087"/>
      <c r="Q638" s="1087"/>
      <c r="R638" s="1087"/>
      <c r="S638" s="1087"/>
      <c r="T638" s="1087"/>
      <c r="U638" s="1087"/>
      <c r="V638" s="1087"/>
      <c r="W638" s="1087"/>
      <c r="X638" s="1087"/>
      <c r="Y638" s="1087"/>
      <c r="Z638" s="1087"/>
      <c r="AA638" s="1087"/>
      <c r="AB638" s="1087"/>
      <c r="AC638" s="1087"/>
      <c r="AD638" s="1087"/>
      <c r="AF638" s="69"/>
      <c r="AK638" s="11"/>
      <c r="AL638" s="209"/>
      <c r="AM638" s="20"/>
      <c r="AN638" s="20"/>
      <c r="AO638" s="20"/>
      <c r="AP638" s="20"/>
      <c r="AQ638" s="210"/>
      <c r="AR638" s="72"/>
    </row>
    <row r="639" spans="1:44" ht="27" customHeight="1">
      <c r="A639" s="911" t="str">
        <f t="shared" si="17"/>
        <v/>
      </c>
      <c r="B639" s="65"/>
      <c r="E639" s="66"/>
      <c r="I639" s="1087" t="s">
        <v>400</v>
      </c>
      <c r="J639" s="1087"/>
      <c r="K639" s="1087"/>
      <c r="L639" s="1087"/>
      <c r="M639" s="1087"/>
      <c r="N639" s="1087"/>
      <c r="O639" s="1087"/>
      <c r="P639" s="1087"/>
      <c r="Q639" s="1087"/>
      <c r="R639" s="1087"/>
      <c r="S639" s="1087"/>
      <c r="T639" s="1087"/>
      <c r="U639" s="1087"/>
      <c r="V639" s="1087"/>
      <c r="W639" s="1087"/>
      <c r="X639" s="1087"/>
      <c r="Y639" s="1087"/>
      <c r="Z639" s="1087"/>
      <c r="AA639" s="1087"/>
      <c r="AB639" s="1087"/>
      <c r="AC639" s="1087"/>
      <c r="AD639" s="1087"/>
      <c r="AF639" s="69"/>
      <c r="AK639" s="11"/>
      <c r="AL639" s="209"/>
      <c r="AM639" s="20"/>
      <c r="AN639" s="20"/>
      <c r="AO639" s="20"/>
      <c r="AP639" s="20"/>
      <c r="AQ639" s="210"/>
      <c r="AR639" s="72"/>
    </row>
    <row r="640" spans="1:44" ht="27" customHeight="1" thickBot="1">
      <c r="A640" s="911" t="str">
        <f t="shared" si="17"/>
        <v/>
      </c>
      <c r="B640" s="65"/>
      <c r="E640" s="66"/>
      <c r="AF640" s="69"/>
      <c r="AK640" s="11"/>
      <c r="AL640" s="209"/>
      <c r="AM640" s="20"/>
      <c r="AN640" s="20"/>
      <c r="AO640" s="20"/>
      <c r="AP640" s="20"/>
      <c r="AQ640" s="210"/>
      <c r="AR640" s="72"/>
    </row>
    <row r="641" spans="1:44" ht="27" customHeight="1">
      <c r="A641" s="911" t="str">
        <f t="shared" si="17"/>
        <v/>
      </c>
      <c r="B641" s="65"/>
      <c r="E641" s="66"/>
      <c r="G641" s="230" t="s">
        <v>339</v>
      </c>
      <c r="H641" s="1265" t="s">
        <v>401</v>
      </c>
      <c r="I641" s="1265"/>
      <c r="J641" s="1265"/>
      <c r="K641" s="1265"/>
      <c r="L641" s="1265"/>
      <c r="M641" s="1265"/>
      <c r="N641" s="1265"/>
      <c r="O641" s="1265"/>
      <c r="P641" s="1265"/>
      <c r="Q641" s="1265"/>
      <c r="R641" s="1265"/>
      <c r="S641" s="1265"/>
      <c r="T641" s="1265"/>
      <c r="U641" s="1265"/>
      <c r="V641" s="1265"/>
      <c r="W641" s="1265"/>
      <c r="X641" s="1265"/>
      <c r="Y641" s="1265"/>
      <c r="Z641" s="1265"/>
      <c r="AA641" s="1265"/>
      <c r="AB641" s="1265"/>
      <c r="AC641" s="1265"/>
      <c r="AD641" s="1266"/>
      <c r="AF641" s="69"/>
      <c r="AK641" s="11"/>
      <c r="AL641" s="209"/>
      <c r="AM641" s="20"/>
      <c r="AN641" s="20"/>
      <c r="AO641" s="20"/>
      <c r="AP641" s="20"/>
      <c r="AQ641" s="210"/>
      <c r="AR641" s="72"/>
    </row>
    <row r="642" spans="1:44" ht="27" customHeight="1">
      <c r="A642" s="911" t="str">
        <f t="shared" si="17"/>
        <v/>
      </c>
      <c r="B642" s="65"/>
      <c r="E642" s="66"/>
      <c r="G642" s="67"/>
      <c r="H642" s="1116" t="s">
        <v>402</v>
      </c>
      <c r="I642" s="1116"/>
      <c r="J642" s="1116"/>
      <c r="K642" s="1116"/>
      <c r="L642" s="1116"/>
      <c r="M642" s="1116"/>
      <c r="N642" s="1116"/>
      <c r="O642" s="1116"/>
      <c r="P642" s="1116"/>
      <c r="Q642" s="1116"/>
      <c r="R642" s="1116"/>
      <c r="S642" s="1116"/>
      <c r="T642" s="1116"/>
      <c r="U642" s="1116"/>
      <c r="V642" s="1116"/>
      <c r="W642" s="1116"/>
      <c r="X642" s="1116"/>
      <c r="Y642" s="1116"/>
      <c r="Z642" s="1116"/>
      <c r="AA642" s="1116"/>
      <c r="AB642" s="1116"/>
      <c r="AC642" s="1116"/>
      <c r="AD642" s="1117"/>
      <c r="AF642" s="69"/>
      <c r="AK642" s="11"/>
      <c r="AL642" s="209"/>
      <c r="AM642" s="20"/>
      <c r="AN642" s="20"/>
      <c r="AO642" s="20"/>
      <c r="AP642" s="20"/>
      <c r="AQ642" s="210"/>
      <c r="AR642" s="72"/>
    </row>
    <row r="643" spans="1:44" ht="27" customHeight="1">
      <c r="A643" s="911" t="str">
        <f t="shared" si="17"/>
        <v/>
      </c>
      <c r="B643" s="65"/>
      <c r="E643" s="66"/>
      <c r="G643" s="67"/>
      <c r="H643" s="1116" t="s">
        <v>403</v>
      </c>
      <c r="I643" s="1116"/>
      <c r="J643" s="1116"/>
      <c r="K643" s="1116"/>
      <c r="L643" s="1116"/>
      <c r="M643" s="1116"/>
      <c r="N643" s="1116"/>
      <c r="O643" s="1116"/>
      <c r="P643" s="1116"/>
      <c r="Q643" s="1116"/>
      <c r="R643" s="1116"/>
      <c r="S643" s="1116"/>
      <c r="T643" s="1116"/>
      <c r="U643" s="1116"/>
      <c r="V643" s="1116"/>
      <c r="W643" s="1116"/>
      <c r="X643" s="1116"/>
      <c r="Y643" s="1116"/>
      <c r="Z643" s="1116"/>
      <c r="AA643" s="1116"/>
      <c r="AB643" s="1116"/>
      <c r="AC643" s="1116"/>
      <c r="AD643" s="1117"/>
      <c r="AF643" s="69"/>
      <c r="AK643" s="11"/>
      <c r="AL643" s="209"/>
      <c r="AM643" s="20"/>
      <c r="AN643" s="20"/>
      <c r="AO643" s="20"/>
      <c r="AP643" s="20"/>
      <c r="AQ643" s="210"/>
      <c r="AR643" s="72"/>
    </row>
    <row r="644" spans="1:44" ht="27" customHeight="1">
      <c r="A644" s="911" t="str">
        <f t="shared" si="17"/>
        <v/>
      </c>
      <c r="B644" s="65"/>
      <c r="E644" s="66"/>
      <c r="G644" s="67"/>
      <c r="H644" s="1116" t="s">
        <v>404</v>
      </c>
      <c r="I644" s="1116"/>
      <c r="J644" s="1116"/>
      <c r="K644" s="1116"/>
      <c r="L644" s="1116"/>
      <c r="M644" s="1116"/>
      <c r="N644" s="1116"/>
      <c r="O644" s="1116"/>
      <c r="P644" s="1116"/>
      <c r="Q644" s="1116"/>
      <c r="R644" s="1116"/>
      <c r="S644" s="1116"/>
      <c r="T644" s="1116"/>
      <c r="U644" s="1116"/>
      <c r="V644" s="1116"/>
      <c r="W644" s="1116"/>
      <c r="X644" s="1116"/>
      <c r="Y644" s="1116"/>
      <c r="Z644" s="1116"/>
      <c r="AA644" s="1116"/>
      <c r="AB644" s="1116"/>
      <c r="AC644" s="1116"/>
      <c r="AD644" s="1117"/>
      <c r="AF644" s="69"/>
      <c r="AK644" s="11"/>
      <c r="AL644" s="209"/>
      <c r="AM644" s="20"/>
      <c r="AN644" s="20"/>
      <c r="AO644" s="20"/>
      <c r="AP644" s="20"/>
      <c r="AQ644" s="210"/>
      <c r="AR644" s="72"/>
    </row>
    <row r="645" spans="1:44" ht="27" customHeight="1">
      <c r="A645" s="911" t="str">
        <f t="shared" si="17"/>
        <v/>
      </c>
      <c r="B645" s="65"/>
      <c r="E645" s="66"/>
      <c r="G645" s="67"/>
      <c r="H645" s="1116" t="s">
        <v>405</v>
      </c>
      <c r="I645" s="1116"/>
      <c r="J645" s="1116"/>
      <c r="K645" s="1116"/>
      <c r="L645" s="1116"/>
      <c r="M645" s="1116"/>
      <c r="N645" s="1116"/>
      <c r="O645" s="1116"/>
      <c r="P645" s="1116"/>
      <c r="Q645" s="1116"/>
      <c r="R645" s="1116"/>
      <c r="S645" s="1116"/>
      <c r="T645" s="1116"/>
      <c r="U645" s="1116"/>
      <c r="V645" s="1116"/>
      <c r="W645" s="1116"/>
      <c r="X645" s="1116"/>
      <c r="Y645" s="1116"/>
      <c r="Z645" s="1116"/>
      <c r="AA645" s="1116"/>
      <c r="AB645" s="1116"/>
      <c r="AC645" s="1116"/>
      <c r="AD645" s="1117"/>
      <c r="AF645" s="69"/>
      <c r="AK645" s="11"/>
      <c r="AL645" s="209"/>
      <c r="AM645" s="20"/>
      <c r="AN645" s="20"/>
      <c r="AO645" s="20"/>
      <c r="AP645" s="20"/>
      <c r="AQ645" s="210"/>
      <c r="AR645" s="72"/>
    </row>
    <row r="646" spans="1:44" ht="27" customHeight="1">
      <c r="A646" s="911" t="str">
        <f t="shared" si="17"/>
        <v/>
      </c>
      <c r="B646" s="65"/>
      <c r="E646" s="66"/>
      <c r="G646" s="67"/>
      <c r="H646" s="1116" t="s">
        <v>406</v>
      </c>
      <c r="I646" s="1116"/>
      <c r="J646" s="1116"/>
      <c r="K646" s="1116"/>
      <c r="L646" s="1116"/>
      <c r="M646" s="1116"/>
      <c r="N646" s="1116"/>
      <c r="O646" s="1116"/>
      <c r="P646" s="1116"/>
      <c r="Q646" s="1116"/>
      <c r="R646" s="1116"/>
      <c r="S646" s="1116"/>
      <c r="T646" s="1116"/>
      <c r="U646" s="1116"/>
      <c r="V646" s="1116"/>
      <c r="W646" s="1116"/>
      <c r="X646" s="1116"/>
      <c r="Y646" s="1116"/>
      <c r="Z646" s="1116"/>
      <c r="AA646" s="1116"/>
      <c r="AB646" s="1116"/>
      <c r="AC646" s="1116"/>
      <c r="AD646" s="1117"/>
      <c r="AF646" s="69"/>
      <c r="AK646" s="11"/>
      <c r="AL646" s="209"/>
      <c r="AM646" s="20"/>
      <c r="AN646" s="20"/>
      <c r="AO646" s="20"/>
      <c r="AP646" s="20"/>
      <c r="AQ646" s="210"/>
      <c r="AR646" s="72"/>
    </row>
    <row r="647" spans="1:44" ht="27" customHeight="1" thickBot="1">
      <c r="A647" s="911" t="str">
        <f t="shared" si="17"/>
        <v/>
      </c>
      <c r="B647" s="65"/>
      <c r="E647" s="66"/>
      <c r="G647" s="82"/>
      <c r="H647" s="1759" t="s">
        <v>407</v>
      </c>
      <c r="I647" s="1759"/>
      <c r="J647" s="1759"/>
      <c r="K647" s="1759"/>
      <c r="L647" s="1759"/>
      <c r="M647" s="1759"/>
      <c r="N647" s="1759"/>
      <c r="O647" s="1759"/>
      <c r="P647" s="1759"/>
      <c r="Q647" s="1759"/>
      <c r="R647" s="1759"/>
      <c r="S647" s="1759"/>
      <c r="T647" s="1759"/>
      <c r="U647" s="1759"/>
      <c r="V647" s="1759"/>
      <c r="W647" s="1759"/>
      <c r="X647" s="1759"/>
      <c r="Y647" s="1759"/>
      <c r="Z647" s="1759"/>
      <c r="AA647" s="1759"/>
      <c r="AB647" s="1759"/>
      <c r="AC647" s="1759"/>
      <c r="AD647" s="1760"/>
      <c r="AF647" s="69"/>
      <c r="AK647" s="11"/>
      <c r="AL647" s="209"/>
      <c r="AM647" s="20"/>
      <c r="AN647" s="20"/>
      <c r="AO647" s="20"/>
      <c r="AP647" s="20"/>
      <c r="AQ647" s="210"/>
      <c r="AR647" s="72"/>
    </row>
    <row r="648" spans="1:44" ht="27" customHeight="1">
      <c r="A648" s="911" t="str">
        <f t="shared" si="17"/>
        <v/>
      </c>
      <c r="B648" s="65"/>
      <c r="E648" s="66"/>
      <c r="I648" s="111"/>
      <c r="AF648" s="69"/>
      <c r="AK648" s="11"/>
      <c r="AL648" s="209"/>
      <c r="AM648" s="20"/>
      <c r="AN648" s="20"/>
      <c r="AO648" s="20"/>
      <c r="AP648" s="20"/>
      <c r="AQ648" s="210"/>
      <c r="AR648" s="72"/>
    </row>
    <row r="649" spans="1:44" ht="27" customHeight="1">
      <c r="A649" s="911" t="str">
        <f t="shared" si="17"/>
        <v/>
      </c>
      <c r="B649" s="65"/>
      <c r="E649" s="66"/>
      <c r="H649" s="1093" t="s">
        <v>408</v>
      </c>
      <c r="I649" s="1093"/>
      <c r="J649" s="1093"/>
      <c r="K649" s="1093"/>
      <c r="L649" s="1093"/>
      <c r="M649" s="1093"/>
      <c r="N649" s="1093"/>
      <c r="O649" s="1093"/>
      <c r="P649" s="1093"/>
      <c r="Q649" s="1093"/>
      <c r="R649" s="1093"/>
      <c r="S649" s="1093"/>
      <c r="T649" s="1093"/>
      <c r="U649" s="1093"/>
      <c r="V649" s="1093"/>
      <c r="W649" s="1093"/>
      <c r="X649" s="1093"/>
      <c r="Y649" s="1093"/>
      <c r="Z649" s="1093"/>
      <c r="AA649" s="1093"/>
      <c r="AB649" s="1093"/>
      <c r="AC649" s="1093"/>
      <c r="AD649" s="1093"/>
      <c r="AF649" s="69"/>
      <c r="AK649" s="11"/>
      <c r="AL649" s="209"/>
      <c r="AM649" s="20"/>
      <c r="AN649" s="20"/>
      <c r="AO649" s="20"/>
      <c r="AP649" s="20"/>
      <c r="AQ649" s="210"/>
      <c r="AR649" s="72"/>
    </row>
    <row r="650" spans="1:44" ht="27" customHeight="1">
      <c r="A650" s="911" t="str">
        <f t="shared" si="17"/>
        <v/>
      </c>
      <c r="B650" s="65"/>
      <c r="E650" s="66"/>
      <c r="H650" s="1093"/>
      <c r="I650" s="1093"/>
      <c r="J650" s="1093"/>
      <c r="K650" s="1093"/>
      <c r="L650" s="1093"/>
      <c r="M650" s="1093"/>
      <c r="N650" s="1093"/>
      <c r="O650" s="1093"/>
      <c r="P650" s="1093"/>
      <c r="Q650" s="1093"/>
      <c r="R650" s="1093"/>
      <c r="S650" s="1093"/>
      <c r="T650" s="1093"/>
      <c r="U650" s="1093"/>
      <c r="V650" s="1093"/>
      <c r="W650" s="1093"/>
      <c r="X650" s="1093"/>
      <c r="Y650" s="1093"/>
      <c r="Z650" s="1093"/>
      <c r="AA650" s="1093"/>
      <c r="AB650" s="1093"/>
      <c r="AC650" s="1093"/>
      <c r="AD650" s="1093"/>
      <c r="AF650" s="69"/>
      <c r="AK650" s="11"/>
      <c r="AL650" s="209"/>
      <c r="AM650" s="20"/>
      <c r="AN650" s="20"/>
      <c r="AO650" s="20"/>
      <c r="AP650" s="20"/>
      <c r="AQ650" s="210"/>
      <c r="AR650" s="72"/>
    </row>
    <row r="651" spans="1:44" ht="27" customHeight="1">
      <c r="A651" s="911" t="str">
        <f t="shared" si="17"/>
        <v/>
      </c>
      <c r="B651" s="65"/>
      <c r="E651" s="66"/>
      <c r="H651" s="1093"/>
      <c r="I651" s="1093"/>
      <c r="J651" s="1093"/>
      <c r="K651" s="1093"/>
      <c r="L651" s="1093"/>
      <c r="M651" s="1093"/>
      <c r="N651" s="1093"/>
      <c r="O651" s="1093"/>
      <c r="P651" s="1093"/>
      <c r="Q651" s="1093"/>
      <c r="R651" s="1093"/>
      <c r="S651" s="1093"/>
      <c r="T651" s="1093"/>
      <c r="U651" s="1093"/>
      <c r="V651" s="1093"/>
      <c r="W651" s="1093"/>
      <c r="X651" s="1093"/>
      <c r="Y651" s="1093"/>
      <c r="Z651" s="1093"/>
      <c r="AA651" s="1093"/>
      <c r="AB651" s="1093"/>
      <c r="AC651" s="1093"/>
      <c r="AD651" s="1093"/>
      <c r="AF651" s="69"/>
      <c r="AK651" s="11"/>
      <c r="AL651" s="209"/>
      <c r="AM651" s="20"/>
      <c r="AN651" s="20"/>
      <c r="AO651" s="20"/>
      <c r="AP651" s="20"/>
      <c r="AQ651" s="210"/>
      <c r="AR651" s="72"/>
    </row>
    <row r="652" spans="1:44" ht="27" customHeight="1">
      <c r="A652" s="911" t="str">
        <f t="shared" si="17"/>
        <v/>
      </c>
      <c r="B652" s="65"/>
      <c r="E652" s="66"/>
      <c r="H652" s="1093"/>
      <c r="I652" s="1093"/>
      <c r="J652" s="1093"/>
      <c r="K652" s="1093"/>
      <c r="L652" s="1093"/>
      <c r="M652" s="1093"/>
      <c r="N652" s="1093"/>
      <c r="O652" s="1093"/>
      <c r="P652" s="1093"/>
      <c r="Q652" s="1093"/>
      <c r="R652" s="1093"/>
      <c r="S652" s="1093"/>
      <c r="T652" s="1093"/>
      <c r="U652" s="1093"/>
      <c r="V652" s="1093"/>
      <c r="W652" s="1093"/>
      <c r="X652" s="1093"/>
      <c r="Y652" s="1093"/>
      <c r="Z652" s="1093"/>
      <c r="AA652" s="1093"/>
      <c r="AB652" s="1093"/>
      <c r="AC652" s="1093"/>
      <c r="AD652" s="1093"/>
      <c r="AF652" s="69"/>
      <c r="AK652" s="11"/>
      <c r="AL652" s="209"/>
      <c r="AM652" s="20"/>
      <c r="AN652" s="20"/>
      <c r="AO652" s="20"/>
      <c r="AP652" s="20"/>
      <c r="AQ652" s="210"/>
      <c r="AR652" s="72"/>
    </row>
    <row r="653" spans="1:44" ht="27" customHeight="1">
      <c r="A653" s="911" t="str">
        <f t="shared" si="17"/>
        <v/>
      </c>
      <c r="B653" s="65"/>
      <c r="E653" s="66"/>
      <c r="I653" s="87"/>
      <c r="J653" s="87"/>
      <c r="K653" s="87"/>
      <c r="L653" s="87"/>
      <c r="M653" s="87"/>
      <c r="N653" s="87"/>
      <c r="O653" s="87"/>
      <c r="P653" s="87"/>
      <c r="Q653" s="87"/>
      <c r="R653" s="87"/>
      <c r="S653" s="87"/>
      <c r="T653" s="87"/>
      <c r="U653" s="87"/>
      <c r="V653" s="87"/>
      <c r="W653" s="87"/>
      <c r="X653" s="87"/>
      <c r="Y653" s="87"/>
      <c r="Z653" s="87"/>
      <c r="AA653" s="87"/>
      <c r="AB653" s="87"/>
      <c r="AC653" s="87"/>
      <c r="AD653" s="87"/>
      <c r="AF653" s="69"/>
      <c r="AK653" s="11"/>
      <c r="AL653" s="209"/>
      <c r="AM653" s="20"/>
      <c r="AN653" s="20"/>
      <c r="AO653" s="20"/>
      <c r="AP653" s="20"/>
      <c r="AQ653" s="210"/>
      <c r="AR653" s="72"/>
    </row>
    <row r="654" spans="1:44" ht="27" customHeight="1">
      <c r="A654" s="911">
        <f t="shared" si="17"/>
        <v>64</v>
      </c>
      <c r="B654" s="65"/>
      <c r="E654" s="66"/>
      <c r="H654" s="1070" t="s">
        <v>409</v>
      </c>
      <c r="I654" s="1070"/>
      <c r="J654" s="1070"/>
      <c r="K654" s="1070"/>
      <c r="L654" s="1070"/>
      <c r="M654" s="1070"/>
      <c r="N654" s="1070"/>
      <c r="O654" s="1070"/>
      <c r="P654" s="1070"/>
      <c r="Q654" s="1070"/>
      <c r="R654" s="1070"/>
      <c r="S654" s="1070"/>
      <c r="T654" s="1070"/>
      <c r="U654" s="1070"/>
      <c r="V654" s="1070"/>
      <c r="W654" s="1070"/>
      <c r="X654" s="1070"/>
      <c r="Y654" s="1070"/>
      <c r="Z654" s="1070"/>
      <c r="AA654" s="1070"/>
      <c r="AB654" s="1070"/>
      <c r="AC654" s="1070"/>
      <c r="AD654" s="1070"/>
      <c r="AF654" s="69"/>
      <c r="AG654" s="304">
        <v>64</v>
      </c>
      <c r="AH654" s="1673" t="s">
        <v>2424</v>
      </c>
      <c r="AI654" s="1674"/>
      <c r="AJ654" s="1675"/>
      <c r="AK654" s="11"/>
      <c r="AL654" s="1131" t="s">
        <v>732</v>
      </c>
      <c r="AM654" s="1132"/>
      <c r="AN654" s="1132"/>
      <c r="AO654" s="1132"/>
      <c r="AP654" s="1132"/>
      <c r="AQ654" s="1133"/>
      <c r="AR654" s="1173"/>
    </row>
    <row r="655" spans="1:44" ht="27" customHeight="1">
      <c r="A655" s="911" t="str">
        <f t="shared" si="17"/>
        <v/>
      </c>
      <c r="B655" s="65"/>
      <c r="E655" s="66"/>
      <c r="AF655" s="69"/>
      <c r="AK655" s="11"/>
      <c r="AL655" s="1131"/>
      <c r="AM655" s="1132"/>
      <c r="AN655" s="1132"/>
      <c r="AO655" s="1132"/>
      <c r="AP655" s="1132"/>
      <c r="AQ655" s="1133"/>
      <c r="AR655" s="1173"/>
    </row>
    <row r="656" spans="1:44" ht="27" customHeight="1">
      <c r="A656" s="911" t="str">
        <f t="shared" si="17"/>
        <v/>
      </c>
      <c r="B656" s="65"/>
      <c r="E656" s="66"/>
      <c r="AF656" s="69"/>
      <c r="AK656" s="11"/>
      <c r="AL656" s="209"/>
      <c r="AM656" s="20"/>
      <c r="AN656" s="20"/>
      <c r="AO656" s="20"/>
      <c r="AP656" s="20"/>
      <c r="AQ656" s="210"/>
      <c r="AR656" s="72"/>
    </row>
    <row r="657" spans="1:67" ht="27" customHeight="1">
      <c r="A657" s="911" t="str">
        <f t="shared" si="17"/>
        <v/>
      </c>
      <c r="B657" s="65"/>
      <c r="E657" s="66"/>
      <c r="AF657" s="69"/>
      <c r="AK657" s="11"/>
      <c r="AL657" s="209"/>
      <c r="AM657" s="20"/>
      <c r="AN657" s="20"/>
      <c r="AO657" s="20"/>
      <c r="AP657" s="20"/>
      <c r="AQ657" s="210"/>
      <c r="AR657" s="72"/>
    </row>
    <row r="658" spans="1:67" ht="27" customHeight="1">
      <c r="A658" s="911" t="str">
        <f t="shared" si="17"/>
        <v/>
      </c>
      <c r="B658" s="65"/>
      <c r="E658" s="66"/>
      <c r="AF658" s="69"/>
      <c r="AK658" s="11"/>
      <c r="AL658" s="209"/>
      <c r="AM658" s="20"/>
      <c r="AN658" s="20"/>
      <c r="AO658" s="20"/>
      <c r="AP658" s="20"/>
      <c r="AQ658" s="210"/>
      <c r="AR658" s="72"/>
    </row>
    <row r="659" spans="1:67" ht="27" customHeight="1">
      <c r="A659" s="911" t="str">
        <f t="shared" si="17"/>
        <v/>
      </c>
      <c r="B659" s="65"/>
      <c r="E659" s="66"/>
      <c r="AF659" s="69"/>
      <c r="AK659" s="11"/>
      <c r="AL659" s="209"/>
      <c r="AM659" s="20"/>
      <c r="AN659" s="20"/>
      <c r="AO659" s="20"/>
      <c r="AP659" s="20"/>
      <c r="AQ659" s="210"/>
      <c r="AR659" s="72"/>
    </row>
    <row r="660" spans="1:67" ht="27" customHeight="1">
      <c r="A660" s="911" t="str">
        <f t="shared" si="17"/>
        <v/>
      </c>
      <c r="B660" s="65"/>
      <c r="E660" s="66"/>
      <c r="AF660" s="69"/>
      <c r="AK660" s="11"/>
      <c r="AL660" s="209"/>
      <c r="AM660" s="20"/>
      <c r="AN660" s="20"/>
      <c r="AO660" s="20"/>
      <c r="AP660" s="20"/>
      <c r="AQ660" s="210"/>
      <c r="AR660" s="72"/>
    </row>
    <row r="661" spans="1:67" ht="27" customHeight="1">
      <c r="A661" s="911">
        <f t="shared" si="17"/>
        <v>65</v>
      </c>
      <c r="B661" s="1078" t="s">
        <v>734</v>
      </c>
      <c r="C661" s="1079"/>
      <c r="D661" s="1079"/>
      <c r="E661" s="1080"/>
      <c r="H661" s="1070" t="s">
        <v>410</v>
      </c>
      <c r="I661" s="1070"/>
      <c r="J661" s="1070"/>
      <c r="K661" s="1070"/>
      <c r="L661" s="1070"/>
      <c r="M661" s="1070"/>
      <c r="N661" s="1070"/>
      <c r="O661" s="1070"/>
      <c r="P661" s="1070"/>
      <c r="Q661" s="1070"/>
      <c r="R661" s="1070"/>
      <c r="S661" s="1070"/>
      <c r="T661" s="1070"/>
      <c r="U661" s="1070"/>
      <c r="V661" s="1070"/>
      <c r="W661" s="1070"/>
      <c r="X661" s="1070"/>
      <c r="Y661" s="1070"/>
      <c r="Z661" s="1070"/>
      <c r="AA661" s="1070"/>
      <c r="AB661" s="1070"/>
      <c r="AC661" s="1070"/>
      <c r="AD661" s="1070"/>
      <c r="AF661" s="69"/>
      <c r="AG661" s="304">
        <v>65</v>
      </c>
      <c r="AH661" s="1113" t="s">
        <v>109</v>
      </c>
      <c r="AI661" s="1114"/>
      <c r="AJ661" s="1115"/>
      <c r="AK661" s="11"/>
      <c r="AL661" s="1131" t="s">
        <v>736</v>
      </c>
      <c r="AM661" s="1132"/>
      <c r="AN661" s="1132"/>
      <c r="AO661" s="1132"/>
      <c r="AP661" s="1132"/>
      <c r="AQ661" s="1133"/>
      <c r="AR661" s="1173">
        <f>VLOOKUP(AH661,$CD$6:$CE$10,2,FALSE)</f>
        <v>0</v>
      </c>
    </row>
    <row r="662" spans="1:67" ht="27" customHeight="1">
      <c r="A662" s="911" t="str">
        <f t="shared" si="17"/>
        <v/>
      </c>
      <c r="B662" s="1078"/>
      <c r="C662" s="1079"/>
      <c r="D662" s="1079"/>
      <c r="E662" s="1080"/>
      <c r="AF662" s="69"/>
      <c r="AK662" s="11"/>
      <c r="AL662" s="1131"/>
      <c r="AM662" s="1132"/>
      <c r="AN662" s="1132"/>
      <c r="AO662" s="1132"/>
      <c r="AP662" s="1132"/>
      <c r="AQ662" s="1133"/>
      <c r="AR662" s="1173"/>
    </row>
    <row r="663" spans="1:67" ht="27" customHeight="1">
      <c r="A663" s="911" t="str">
        <f t="shared" si="17"/>
        <v/>
      </c>
      <c r="B663" s="228"/>
      <c r="C663" s="142"/>
      <c r="D663" s="142"/>
      <c r="E663" s="229"/>
      <c r="H663" s="1481"/>
      <c r="I663" s="1481"/>
      <c r="J663" s="1481"/>
      <c r="K663" s="1481"/>
      <c r="L663" s="1481"/>
      <c r="M663" s="1481"/>
      <c r="N663" s="1481"/>
      <c r="O663" s="1481"/>
      <c r="P663" s="1481"/>
      <c r="Q663" s="1481"/>
      <c r="R663" s="1481"/>
      <c r="S663" s="1481"/>
      <c r="T663" s="1481"/>
      <c r="U663" s="1481"/>
      <c r="V663" s="1481"/>
      <c r="W663" s="1481"/>
      <c r="X663" s="1481"/>
      <c r="Y663" s="1481"/>
      <c r="Z663" s="1481"/>
      <c r="AA663" s="1481"/>
      <c r="AB663" s="1481"/>
      <c r="AC663" s="1481"/>
      <c r="AD663" s="1481"/>
      <c r="AF663" s="69"/>
      <c r="AK663" s="11"/>
      <c r="AL663" s="1766"/>
      <c r="AM663" s="1767"/>
      <c r="AN663" s="1767"/>
      <c r="AO663" s="1767"/>
      <c r="AP663" s="1767"/>
      <c r="AQ663" s="1768"/>
      <c r="AR663" s="72"/>
    </row>
    <row r="664" spans="1:67" ht="27" customHeight="1">
      <c r="A664" s="911" t="str">
        <f t="shared" ref="A664:A727" si="18">_xlfn.IFS(AG664=0,"",AG664&gt;0,AG664,AG664&lt;&gt;"","")</f>
        <v/>
      </c>
      <c r="B664" s="228"/>
      <c r="C664" s="142"/>
      <c r="D664" s="142"/>
      <c r="E664" s="229"/>
      <c r="H664" s="1481"/>
      <c r="I664" s="1481"/>
      <c r="J664" s="1481"/>
      <c r="K664" s="1481"/>
      <c r="L664" s="1481"/>
      <c r="M664" s="1481"/>
      <c r="N664" s="1481"/>
      <c r="O664" s="1481"/>
      <c r="P664" s="1481"/>
      <c r="Q664" s="1481"/>
      <c r="R664" s="1481"/>
      <c r="S664" s="1481"/>
      <c r="T664" s="1481"/>
      <c r="U664" s="1481"/>
      <c r="V664" s="1481"/>
      <c r="W664" s="1481"/>
      <c r="X664" s="1481"/>
      <c r="Y664" s="1481"/>
      <c r="Z664" s="1481"/>
      <c r="AA664" s="1481"/>
      <c r="AB664" s="1481"/>
      <c r="AC664" s="1481"/>
      <c r="AD664" s="1481"/>
      <c r="AF664" s="69"/>
      <c r="AK664" s="11"/>
      <c r="AL664" s="1766"/>
      <c r="AM664" s="1767"/>
      <c r="AN664" s="1767"/>
      <c r="AO664" s="1767"/>
      <c r="AP664" s="1767"/>
      <c r="AQ664" s="1768"/>
      <c r="AR664" s="72"/>
    </row>
    <row r="665" spans="1:67" ht="27" customHeight="1">
      <c r="A665" s="911" t="str">
        <f t="shared" si="18"/>
        <v/>
      </c>
      <c r="B665" s="65"/>
      <c r="E665" s="66"/>
      <c r="H665" s="1481"/>
      <c r="I665" s="1481"/>
      <c r="J665" s="1481"/>
      <c r="K665" s="1481"/>
      <c r="L665" s="1481"/>
      <c r="M665" s="1481"/>
      <c r="N665" s="1481"/>
      <c r="O665" s="1481"/>
      <c r="P665" s="1481"/>
      <c r="Q665" s="1481"/>
      <c r="R665" s="1481"/>
      <c r="S665" s="1481"/>
      <c r="T665" s="1481"/>
      <c r="U665" s="1481"/>
      <c r="V665" s="1481"/>
      <c r="W665" s="1481"/>
      <c r="X665" s="1481"/>
      <c r="Y665" s="1481"/>
      <c r="Z665" s="1481"/>
      <c r="AA665" s="1481"/>
      <c r="AB665" s="1481"/>
      <c r="AC665" s="1481"/>
      <c r="AD665" s="1481"/>
      <c r="AF665" s="69"/>
      <c r="AK665" s="11"/>
      <c r="AL665" s="209"/>
      <c r="AM665" s="20"/>
      <c r="AN665" s="20"/>
      <c r="AO665" s="20"/>
      <c r="AP665" s="20"/>
      <c r="AQ665" s="210"/>
      <c r="AR665" s="72"/>
    </row>
    <row r="666" spans="1:67" ht="27" customHeight="1">
      <c r="A666" s="911" t="str">
        <f t="shared" si="18"/>
        <v/>
      </c>
      <c r="B666" s="65"/>
      <c r="E666" s="66"/>
      <c r="AF666" s="69"/>
      <c r="AK666" s="11"/>
      <c r="AL666" s="209"/>
      <c r="AM666" s="20"/>
      <c r="AN666" s="20"/>
      <c r="AO666" s="20"/>
      <c r="AP666" s="20"/>
      <c r="AQ666" s="210"/>
      <c r="AR666" s="72"/>
    </row>
    <row r="667" spans="1:67" ht="27" customHeight="1">
      <c r="A667" s="911" t="str">
        <f t="shared" si="18"/>
        <v/>
      </c>
      <c r="B667" s="65"/>
      <c r="E667" s="66"/>
      <c r="H667" s="1070" t="s">
        <v>2614</v>
      </c>
      <c r="I667" s="1070"/>
      <c r="J667" s="1070"/>
      <c r="K667" s="1070"/>
      <c r="L667" s="1070"/>
      <c r="M667" s="1070"/>
      <c r="N667" s="1070"/>
      <c r="O667" s="1070"/>
      <c r="P667" s="1070"/>
      <c r="Q667" s="1070"/>
      <c r="R667" s="1070"/>
      <c r="S667" s="1070"/>
      <c r="T667" s="1070"/>
      <c r="U667" s="1070"/>
      <c r="V667" s="1070"/>
      <c r="W667" s="1070"/>
      <c r="X667" s="1070"/>
      <c r="Y667" s="1070"/>
      <c r="Z667" s="1070"/>
      <c r="AA667" s="1070"/>
      <c r="AB667" s="1070"/>
      <c r="AC667" s="1070"/>
      <c r="AD667" s="1070"/>
      <c r="AF667" s="69"/>
      <c r="AK667" s="11"/>
      <c r="AL667" s="1131" t="s">
        <v>2613</v>
      </c>
      <c r="AM667" s="1132"/>
      <c r="AN667" s="1132"/>
      <c r="AO667" s="1132"/>
      <c r="AP667" s="1132"/>
      <c r="AQ667" s="1133"/>
      <c r="AR667" s="72"/>
    </row>
    <row r="668" spans="1:67" ht="27" customHeight="1">
      <c r="A668" s="911" t="str">
        <f t="shared" si="18"/>
        <v/>
      </c>
      <c r="B668" s="65"/>
      <c r="E668" s="66"/>
      <c r="H668" s="1093" t="s">
        <v>2761</v>
      </c>
      <c r="I668" s="1093"/>
      <c r="J668" s="1093"/>
      <c r="K668" s="1093"/>
      <c r="L668" s="1093"/>
      <c r="M668" s="1093"/>
      <c r="N668" s="1093"/>
      <c r="O668" s="1093"/>
      <c r="P668" s="1093"/>
      <c r="Q668" s="1093"/>
      <c r="R668" s="1093"/>
      <c r="S668" s="1093"/>
      <c r="T668" s="1093"/>
      <c r="U668" s="1093"/>
      <c r="V668" s="1093"/>
      <c r="W668" s="1093"/>
      <c r="X668" s="1093"/>
      <c r="Y668" s="1093"/>
      <c r="Z668" s="1093"/>
      <c r="AA668" s="1093"/>
      <c r="AB668" s="1093"/>
      <c r="AC668" s="1093"/>
      <c r="AD668" s="1093"/>
      <c r="AF668" s="69"/>
      <c r="AK668" s="11"/>
      <c r="AL668" s="1131"/>
      <c r="AM668" s="1132"/>
      <c r="AN668" s="1132"/>
      <c r="AO668" s="1132"/>
      <c r="AP668" s="1132"/>
      <c r="AQ668" s="1133"/>
      <c r="AR668" s="72"/>
    </row>
    <row r="669" spans="1:67" ht="27" customHeight="1">
      <c r="A669" s="911" t="str">
        <f t="shared" si="18"/>
        <v/>
      </c>
      <c r="B669" s="65"/>
      <c r="E669" s="66"/>
      <c r="H669" s="1093"/>
      <c r="I669" s="1093"/>
      <c r="J669" s="1093"/>
      <c r="K669" s="1093"/>
      <c r="L669" s="1093"/>
      <c r="M669" s="1093"/>
      <c r="N669" s="1093"/>
      <c r="O669" s="1093"/>
      <c r="P669" s="1093"/>
      <c r="Q669" s="1093"/>
      <c r="R669" s="1093"/>
      <c r="S669" s="1093"/>
      <c r="T669" s="1093"/>
      <c r="U669" s="1093"/>
      <c r="V669" s="1093"/>
      <c r="W669" s="1093"/>
      <c r="X669" s="1093"/>
      <c r="Y669" s="1093"/>
      <c r="Z669" s="1093"/>
      <c r="AA669" s="1093"/>
      <c r="AB669" s="1093"/>
      <c r="AC669" s="1093"/>
      <c r="AD669" s="1093"/>
      <c r="AF669" s="69"/>
      <c r="AK669" s="11"/>
      <c r="AL669" s="209"/>
      <c r="AM669" s="20"/>
      <c r="AN669" s="20"/>
      <c r="AO669" s="20"/>
      <c r="AP669" s="20"/>
      <c r="AQ669" s="210"/>
      <c r="AR669" s="72"/>
      <c r="AS669" s="1139"/>
      <c r="AT669" s="1139"/>
      <c r="AU669" s="1139"/>
      <c r="AV669" s="1139"/>
      <c r="AW669" s="1139"/>
      <c r="AX669" s="1139"/>
      <c r="AY669" s="1139"/>
      <c r="AZ669" s="1139"/>
      <c r="BA669" s="1139"/>
      <c r="BB669" s="1139"/>
      <c r="BC669" s="1139"/>
      <c r="BD669" s="1139"/>
      <c r="BE669" s="1139"/>
      <c r="BF669" s="1139"/>
      <c r="BG669" s="1139"/>
      <c r="BH669" s="1139"/>
      <c r="BI669" s="1139"/>
      <c r="BJ669" s="1139"/>
      <c r="BK669" s="1139"/>
      <c r="BL669" s="1139"/>
      <c r="BM669" s="1139"/>
      <c r="BN669" s="1139"/>
      <c r="BO669" s="1139"/>
    </row>
    <row r="670" spans="1:67" ht="27" customHeight="1">
      <c r="A670" s="911" t="str">
        <f t="shared" si="18"/>
        <v/>
      </c>
      <c r="B670" s="65"/>
      <c r="E670" s="66"/>
      <c r="H670" s="1093" t="s">
        <v>2762</v>
      </c>
      <c r="I670" s="1093"/>
      <c r="J670" s="1093"/>
      <c r="K670" s="1093"/>
      <c r="L670" s="1093"/>
      <c r="M670" s="1093"/>
      <c r="N670" s="1093"/>
      <c r="O670" s="1093"/>
      <c r="P670" s="1093"/>
      <c r="Q670" s="1093"/>
      <c r="R670" s="1093"/>
      <c r="S670" s="1093"/>
      <c r="T670" s="1093"/>
      <c r="U670" s="1093"/>
      <c r="V670" s="1093"/>
      <c r="W670" s="1093"/>
      <c r="X670" s="1093"/>
      <c r="Y670" s="1093"/>
      <c r="Z670" s="1093"/>
      <c r="AA670" s="1093"/>
      <c r="AB670" s="1093"/>
      <c r="AC670" s="1093"/>
      <c r="AD670" s="1093"/>
      <c r="AF670" s="69"/>
      <c r="AK670" s="11"/>
      <c r="AL670" s="209"/>
      <c r="AM670" s="20"/>
      <c r="AN670" s="20"/>
      <c r="AO670" s="20"/>
      <c r="AP670" s="20"/>
      <c r="AQ670" s="210"/>
      <c r="AR670" s="72"/>
      <c r="AS670" s="1139"/>
      <c r="AT670" s="1139"/>
      <c r="AU670" s="1139"/>
      <c r="AV670" s="1139"/>
      <c r="AW670" s="1139"/>
      <c r="AX670" s="1139"/>
      <c r="AY670" s="1139"/>
      <c r="AZ670" s="1139"/>
      <c r="BA670" s="1139"/>
      <c r="BB670" s="1139"/>
      <c r="BC670" s="1139"/>
      <c r="BD670" s="1139"/>
      <c r="BE670" s="1139"/>
      <c r="BF670" s="1139"/>
      <c r="BG670" s="1139"/>
      <c r="BH670" s="1139"/>
      <c r="BI670" s="1139"/>
      <c r="BJ670" s="1139"/>
      <c r="BK670" s="1139"/>
      <c r="BL670" s="1139"/>
      <c r="BM670" s="1139"/>
      <c r="BN670" s="1139"/>
      <c r="BO670" s="1139"/>
    </row>
    <row r="671" spans="1:67" ht="27" customHeight="1">
      <c r="A671" s="911" t="str">
        <f t="shared" si="18"/>
        <v/>
      </c>
      <c r="B671" s="65"/>
      <c r="E671" s="66"/>
      <c r="H671" s="1093"/>
      <c r="I671" s="1093"/>
      <c r="J671" s="1093"/>
      <c r="K671" s="1093"/>
      <c r="L671" s="1093"/>
      <c r="M671" s="1093"/>
      <c r="N671" s="1093"/>
      <c r="O671" s="1093"/>
      <c r="P671" s="1093"/>
      <c r="Q671" s="1093"/>
      <c r="R671" s="1093"/>
      <c r="S671" s="1093"/>
      <c r="T671" s="1093"/>
      <c r="U671" s="1093"/>
      <c r="V671" s="1093"/>
      <c r="W671" s="1093"/>
      <c r="X671" s="1093"/>
      <c r="Y671" s="1093"/>
      <c r="Z671" s="1093"/>
      <c r="AA671" s="1093"/>
      <c r="AB671" s="1093"/>
      <c r="AC671" s="1093"/>
      <c r="AD671" s="1093"/>
      <c r="AF671" s="69"/>
      <c r="AK671" s="11"/>
      <c r="AL671" s="209"/>
      <c r="AM671" s="20"/>
      <c r="AN671" s="20"/>
      <c r="AO671" s="20"/>
      <c r="AP671" s="20"/>
      <c r="AQ671" s="210"/>
      <c r="AR671" s="72"/>
      <c r="AS671" s="1139"/>
      <c r="AT671" s="1139"/>
      <c r="AU671" s="1139"/>
      <c r="AV671" s="1139"/>
      <c r="AW671" s="1139"/>
      <c r="AX671" s="1139"/>
      <c r="AY671" s="1139"/>
      <c r="AZ671" s="1139"/>
      <c r="BA671" s="1139"/>
      <c r="BB671" s="1139"/>
      <c r="BC671" s="1139"/>
      <c r="BD671" s="1139"/>
      <c r="BE671" s="1139"/>
      <c r="BF671" s="1139"/>
      <c r="BG671" s="1139"/>
      <c r="BH671" s="1139"/>
      <c r="BI671" s="1139"/>
      <c r="BJ671" s="1139"/>
      <c r="BK671" s="1139"/>
      <c r="BL671" s="1139"/>
      <c r="BM671" s="1139"/>
      <c r="BN671" s="1139"/>
      <c r="BO671" s="1139"/>
    </row>
    <row r="672" spans="1:67" ht="27" customHeight="1">
      <c r="A672" s="911" t="str">
        <f t="shared" si="18"/>
        <v/>
      </c>
      <c r="B672" s="65"/>
      <c r="E672" s="66"/>
      <c r="H672" s="1093"/>
      <c r="I672" s="1093"/>
      <c r="J672" s="1093"/>
      <c r="K672" s="1093"/>
      <c r="L672" s="1093"/>
      <c r="M672" s="1093"/>
      <c r="N672" s="1093"/>
      <c r="O672" s="1093"/>
      <c r="P672" s="1093"/>
      <c r="Q672" s="1093"/>
      <c r="R672" s="1093"/>
      <c r="S672" s="1093"/>
      <c r="T672" s="1093"/>
      <c r="U672" s="1093"/>
      <c r="V672" s="1093"/>
      <c r="W672" s="1093"/>
      <c r="X672" s="1093"/>
      <c r="Y672" s="1093"/>
      <c r="Z672" s="1093"/>
      <c r="AA672" s="1093"/>
      <c r="AB672" s="1093"/>
      <c r="AC672" s="1093"/>
      <c r="AD672" s="1093"/>
      <c r="AF672" s="69"/>
      <c r="AK672" s="11"/>
      <c r="AL672" s="209"/>
      <c r="AM672" s="20"/>
      <c r="AN672" s="20"/>
      <c r="AO672" s="20"/>
      <c r="AP672" s="20"/>
      <c r="AQ672" s="210"/>
      <c r="AR672" s="72"/>
      <c r="AS672" s="1140"/>
      <c r="AT672" s="1140"/>
      <c r="AU672" s="1140"/>
      <c r="AV672" s="1140"/>
      <c r="AW672" s="1140"/>
      <c r="AX672" s="1140"/>
      <c r="AY672" s="1140"/>
      <c r="AZ672" s="1140"/>
      <c r="BA672" s="1140"/>
      <c r="BB672" s="1140"/>
      <c r="BC672" s="1140"/>
      <c r="BD672" s="1140"/>
      <c r="BE672" s="1140"/>
      <c r="BF672" s="1140"/>
      <c r="BG672" s="1140"/>
      <c r="BH672" s="1140"/>
      <c r="BI672" s="1140"/>
      <c r="BJ672" s="1140"/>
      <c r="BK672" s="1140"/>
      <c r="BL672" s="1140"/>
      <c r="BM672" s="1140"/>
      <c r="BN672" s="1140"/>
      <c r="BO672" s="1140"/>
    </row>
    <row r="673" spans="1:44" ht="27" customHeight="1">
      <c r="A673" s="911" t="str">
        <f t="shared" si="18"/>
        <v/>
      </c>
      <c r="B673" s="65"/>
      <c r="E673" s="66"/>
      <c r="H673" s="1140"/>
      <c r="I673" s="1140"/>
      <c r="J673" s="1140"/>
      <c r="K673" s="1140"/>
      <c r="L673" s="1140"/>
      <c r="M673" s="1140"/>
      <c r="N673" s="1140"/>
      <c r="O673" s="1140"/>
      <c r="P673" s="1140"/>
      <c r="Q673" s="1140"/>
      <c r="R673" s="1140"/>
      <c r="S673" s="1140"/>
      <c r="T673" s="1140"/>
      <c r="U673" s="1140"/>
      <c r="V673" s="1140"/>
      <c r="W673" s="1140"/>
      <c r="X673" s="1140"/>
      <c r="Y673" s="1140"/>
      <c r="Z673" s="1140"/>
      <c r="AA673" s="1140"/>
      <c r="AB673" s="1140"/>
      <c r="AC673" s="1140"/>
      <c r="AD673" s="1140"/>
      <c r="AF673" s="1797" t="s">
        <v>411</v>
      </c>
      <c r="AG673" s="1541"/>
      <c r="AH673" s="1541"/>
      <c r="AI673" s="1541"/>
      <c r="AJ673" s="1541"/>
      <c r="AK673" s="1798"/>
      <c r="AL673" s="209"/>
      <c r="AM673" s="20"/>
      <c r="AN673" s="20"/>
      <c r="AO673" s="20"/>
      <c r="AP673" s="20"/>
      <c r="AQ673" s="210"/>
      <c r="AR673" s="72"/>
    </row>
    <row r="674" spans="1:44" ht="27" customHeight="1">
      <c r="A674" s="911">
        <f t="shared" si="18"/>
        <v>66</v>
      </c>
      <c r="B674" s="65"/>
      <c r="E674" s="66"/>
      <c r="H674" s="1093" t="s">
        <v>1469</v>
      </c>
      <c r="I674" s="1093"/>
      <c r="J674" s="1093"/>
      <c r="K674" s="1093"/>
      <c r="L674" s="1093"/>
      <c r="M674" s="1093"/>
      <c r="N674" s="1093"/>
      <c r="O674" s="1093"/>
      <c r="P674" s="1093"/>
      <c r="Q674" s="1093"/>
      <c r="R674" s="1093"/>
      <c r="S674" s="1093"/>
      <c r="T674" s="1093"/>
      <c r="U674" s="1093"/>
      <c r="V674" s="1093"/>
      <c r="W674" s="1093"/>
      <c r="X674" s="1093"/>
      <c r="Y674" s="1093"/>
      <c r="Z674" s="1093"/>
      <c r="AA674" s="1093"/>
      <c r="AB674" s="1093"/>
      <c r="AC674" s="1093"/>
      <c r="AD674" s="1093"/>
      <c r="AF674" s="69"/>
      <c r="AG674" s="305">
        <v>66</v>
      </c>
      <c r="AH674" s="1756" t="s">
        <v>2376</v>
      </c>
      <c r="AI674" s="1757"/>
      <c r="AJ674" s="1758"/>
      <c r="AK674" s="247"/>
      <c r="AL674" s="209"/>
      <c r="AM674" s="20"/>
      <c r="AN674" s="20"/>
      <c r="AO674" s="20"/>
      <c r="AP674" s="20"/>
      <c r="AQ674" s="210"/>
      <c r="AR674" s="72"/>
    </row>
    <row r="675" spans="1:44" ht="27" customHeight="1" thickBot="1">
      <c r="A675" s="911" t="str">
        <f t="shared" si="18"/>
        <v/>
      </c>
      <c r="B675" s="65"/>
      <c r="E675" s="66"/>
      <c r="AF675" s="69"/>
      <c r="AK675" s="11"/>
      <c r="AL675" s="209"/>
      <c r="AM675" s="20"/>
      <c r="AN675" s="20"/>
      <c r="AO675" s="20"/>
      <c r="AP675" s="20"/>
      <c r="AQ675" s="210"/>
      <c r="AR675" s="72"/>
    </row>
    <row r="676" spans="1:44" ht="27" customHeight="1" thickBot="1">
      <c r="A676" s="911" t="str">
        <f t="shared" si="18"/>
        <v/>
      </c>
      <c r="B676" s="65"/>
      <c r="E676" s="66"/>
      <c r="H676" s="1568" t="s">
        <v>2379</v>
      </c>
      <c r="I676" s="1568"/>
      <c r="J676" s="1568"/>
      <c r="K676" s="1568"/>
      <c r="L676" s="1568"/>
      <c r="M676" s="1568"/>
      <c r="N676" s="1568"/>
      <c r="O676" s="1568"/>
      <c r="P676" s="1568"/>
      <c r="Q676" s="1568"/>
      <c r="R676" s="1568"/>
      <c r="S676" s="1568"/>
      <c r="T676" s="1568"/>
      <c r="U676" s="1568"/>
      <c r="V676" s="1568"/>
      <c r="W676" s="1568"/>
      <c r="X676" s="1568"/>
      <c r="Y676" s="19"/>
      <c r="Z676" s="1634" t="s">
        <v>2380</v>
      </c>
      <c r="AA676" s="1635"/>
      <c r="AB676" s="1636"/>
      <c r="AC676" s="19"/>
      <c r="AD676" s="19"/>
      <c r="AF676" s="69"/>
      <c r="AK676" s="11"/>
      <c r="AL676" s="209"/>
      <c r="AM676" s="20"/>
      <c r="AN676" s="20"/>
      <c r="AO676" s="20"/>
      <c r="AP676" s="20"/>
      <c r="AQ676" s="210"/>
      <c r="AR676" s="72"/>
    </row>
    <row r="677" spans="1:44" ht="27" customHeight="1" thickBot="1">
      <c r="A677" s="911" t="str">
        <f t="shared" si="18"/>
        <v/>
      </c>
      <c r="B677" s="65"/>
      <c r="E677" s="66"/>
      <c r="H677" s="1568" t="s">
        <v>735</v>
      </c>
      <c r="I677" s="1568"/>
      <c r="J677" s="1568"/>
      <c r="K677" s="1568"/>
      <c r="L677" s="1568"/>
      <c r="M677" s="1568"/>
      <c r="N677" s="1568"/>
      <c r="O677" s="1568"/>
      <c r="P677" s="1568"/>
      <c r="Q677" s="1568"/>
      <c r="R677" s="1568"/>
      <c r="S677" s="1568"/>
      <c r="T677" s="1568"/>
      <c r="U677" s="1568"/>
      <c r="V677" s="1568"/>
      <c r="W677" s="1568"/>
      <c r="X677" s="1568"/>
      <c r="Y677" s="138"/>
      <c r="Z677" s="1075"/>
      <c r="AA677" s="1612"/>
      <c r="AB677" s="659" t="s">
        <v>71</v>
      </c>
      <c r="AC677" s="138"/>
      <c r="AD677" s="138"/>
      <c r="AF677" s="69"/>
      <c r="AK677" s="11"/>
      <c r="AL677" s="209"/>
      <c r="AM677" s="20"/>
      <c r="AN677" s="20"/>
      <c r="AO677" s="20"/>
      <c r="AP677" s="20"/>
      <c r="AQ677" s="210"/>
      <c r="AR677" s="72"/>
    </row>
    <row r="678" spans="1:44" ht="27" customHeight="1" thickBot="1">
      <c r="A678" s="911" t="str">
        <f t="shared" si="18"/>
        <v/>
      </c>
      <c r="B678" s="56"/>
      <c r="C678" s="6"/>
      <c r="D678" s="6"/>
      <c r="E678" s="57"/>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58"/>
      <c r="AG678" s="307"/>
      <c r="AH678" s="59"/>
      <c r="AI678" s="59"/>
      <c r="AJ678" s="59"/>
      <c r="AK678" s="15"/>
      <c r="AL678" s="206"/>
      <c r="AM678" s="207"/>
      <c r="AN678" s="207"/>
      <c r="AO678" s="207"/>
      <c r="AP678" s="207"/>
      <c r="AQ678" s="208"/>
      <c r="AR678" s="72"/>
    </row>
    <row r="679" spans="1:44" ht="27" customHeight="1">
      <c r="A679" s="911" t="str">
        <f t="shared" si="18"/>
        <v/>
      </c>
      <c r="B679" s="47"/>
      <c r="C679" s="12"/>
      <c r="D679" s="12"/>
      <c r="E679" s="48"/>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03"/>
      <c r="AG679" s="308"/>
      <c r="AH679" s="104"/>
      <c r="AI679" s="104"/>
      <c r="AJ679" s="104"/>
      <c r="AK679" s="26"/>
      <c r="AL679" s="199"/>
      <c r="AM679" s="200"/>
      <c r="AN679" s="200"/>
      <c r="AO679" s="200"/>
      <c r="AP679" s="200"/>
      <c r="AQ679" s="201"/>
      <c r="AR679" s="1173"/>
    </row>
    <row r="680" spans="1:44" ht="27" customHeight="1">
      <c r="A680" s="911" t="str">
        <f t="shared" si="18"/>
        <v/>
      </c>
      <c r="B680" s="1078" t="s">
        <v>808</v>
      </c>
      <c r="C680" s="1079"/>
      <c r="D680" s="1079"/>
      <c r="E680" s="1080"/>
      <c r="F680" s="1064" t="s">
        <v>1011</v>
      </c>
      <c r="G680" s="1065"/>
      <c r="H680" s="1116" t="s">
        <v>413</v>
      </c>
      <c r="I680" s="1116"/>
      <c r="J680" s="1116"/>
      <c r="K680" s="1116"/>
      <c r="L680" s="1116"/>
      <c r="M680" s="1116"/>
      <c r="N680" s="1116"/>
      <c r="O680" s="1116"/>
      <c r="P680" s="1116"/>
      <c r="Q680" s="1116"/>
      <c r="R680" s="1116"/>
      <c r="S680" s="1116"/>
      <c r="T680" s="1116"/>
      <c r="U680" s="1116"/>
      <c r="V680" s="1116"/>
      <c r="W680" s="1116"/>
      <c r="X680" s="1116"/>
      <c r="Y680" s="1116"/>
      <c r="Z680" s="1116"/>
      <c r="AA680" s="1116"/>
      <c r="AB680" s="1116"/>
      <c r="AC680" s="1116"/>
      <c r="AD680" s="1116"/>
      <c r="AF680" s="69"/>
      <c r="AK680" s="11"/>
      <c r="AL680" s="209"/>
      <c r="AM680" s="20"/>
      <c r="AN680" s="20"/>
      <c r="AO680" s="20"/>
      <c r="AP680" s="20"/>
      <c r="AQ680" s="210"/>
      <c r="AR680" s="1173"/>
    </row>
    <row r="681" spans="1:44" ht="27" customHeight="1">
      <c r="A681" s="911">
        <f t="shared" si="18"/>
        <v>67</v>
      </c>
      <c r="B681" s="1078"/>
      <c r="C681" s="1079"/>
      <c r="D681" s="1079"/>
      <c r="E681" s="1080"/>
      <c r="H681" s="1116" t="s">
        <v>2151</v>
      </c>
      <c r="I681" s="1116"/>
      <c r="J681" s="1116"/>
      <c r="K681" s="1116"/>
      <c r="L681" s="1116"/>
      <c r="M681" s="1116"/>
      <c r="N681" s="1116"/>
      <c r="O681" s="1116"/>
      <c r="P681" s="1116"/>
      <c r="Q681" s="1116"/>
      <c r="R681" s="1116"/>
      <c r="S681" s="1116"/>
      <c r="T681" s="1116"/>
      <c r="U681" s="1116"/>
      <c r="V681" s="1116"/>
      <c r="W681" s="1116"/>
      <c r="X681" s="1116"/>
      <c r="Y681" s="1116"/>
      <c r="Z681" s="1116"/>
      <c r="AA681" s="1116"/>
      <c r="AB681" s="1116"/>
      <c r="AC681" s="1116"/>
      <c r="AD681" s="1116"/>
      <c r="AF681" s="69"/>
      <c r="AG681" s="304">
        <v>67</v>
      </c>
      <c r="AH681" s="1113" t="s">
        <v>109</v>
      </c>
      <c r="AI681" s="1114"/>
      <c r="AJ681" s="1115"/>
      <c r="AK681" s="11"/>
      <c r="AL681" s="1131" t="s">
        <v>737</v>
      </c>
      <c r="AM681" s="1132"/>
      <c r="AN681" s="1132"/>
      <c r="AO681" s="1132"/>
      <c r="AP681" s="1132"/>
      <c r="AQ681" s="1133"/>
      <c r="AR681" s="213">
        <f t="shared" ref="AR681:AR696" si="19">VLOOKUP(AH681,$CD$6:$CE$10,2,FALSE)</f>
        <v>0</v>
      </c>
    </row>
    <row r="682" spans="1:44" ht="27" customHeight="1">
      <c r="A682" s="911">
        <f t="shared" si="18"/>
        <v>68</v>
      </c>
      <c r="B682" s="1078"/>
      <c r="C682" s="1079"/>
      <c r="D682" s="1079"/>
      <c r="E682" s="1080"/>
      <c r="H682" s="1116" t="s">
        <v>2152</v>
      </c>
      <c r="I682" s="1116"/>
      <c r="J682" s="1116"/>
      <c r="K682" s="1116"/>
      <c r="L682" s="1116"/>
      <c r="M682" s="1116"/>
      <c r="N682" s="1116"/>
      <c r="O682" s="1116"/>
      <c r="P682" s="1116"/>
      <c r="Q682" s="1116"/>
      <c r="R682" s="1116"/>
      <c r="S682" s="1116"/>
      <c r="T682" s="1116"/>
      <c r="U682" s="1116"/>
      <c r="V682" s="1116"/>
      <c r="W682" s="1116"/>
      <c r="X682" s="1116"/>
      <c r="Y682" s="1116"/>
      <c r="Z682" s="1116"/>
      <c r="AA682" s="1116"/>
      <c r="AB682" s="1116"/>
      <c r="AC682" s="1116"/>
      <c r="AD682" s="1116"/>
      <c r="AF682" s="69"/>
      <c r="AG682" s="304">
        <v>68</v>
      </c>
      <c r="AH682" s="1113" t="s">
        <v>109</v>
      </c>
      <c r="AI682" s="1114"/>
      <c r="AJ682" s="1115"/>
      <c r="AK682" s="11"/>
      <c r="AL682" s="1131"/>
      <c r="AM682" s="1132"/>
      <c r="AN682" s="1132"/>
      <c r="AO682" s="1132"/>
      <c r="AP682" s="1132"/>
      <c r="AQ682" s="1133"/>
      <c r="AR682" s="213">
        <f t="shared" si="19"/>
        <v>0</v>
      </c>
    </row>
    <row r="683" spans="1:44" ht="27" customHeight="1">
      <c r="A683" s="911">
        <f t="shared" si="18"/>
        <v>69</v>
      </c>
      <c r="B683" s="1078"/>
      <c r="C683" s="1079"/>
      <c r="D683" s="1079"/>
      <c r="E683" s="1080"/>
      <c r="H683" s="1116" t="s">
        <v>2153</v>
      </c>
      <c r="I683" s="1116"/>
      <c r="J683" s="1116"/>
      <c r="K683" s="1116"/>
      <c r="L683" s="1116"/>
      <c r="M683" s="1116"/>
      <c r="N683" s="1116"/>
      <c r="O683" s="1116"/>
      <c r="P683" s="1116"/>
      <c r="Q683" s="1116"/>
      <c r="R683" s="1116"/>
      <c r="S683" s="1116"/>
      <c r="T683" s="1116"/>
      <c r="U683" s="1116"/>
      <c r="V683" s="1116"/>
      <c r="W683" s="1116"/>
      <c r="X683" s="1116"/>
      <c r="Y683" s="1116"/>
      <c r="Z683" s="1116"/>
      <c r="AA683" s="1116"/>
      <c r="AB683" s="1116"/>
      <c r="AC683" s="1116"/>
      <c r="AD683" s="1116"/>
      <c r="AF683" s="69"/>
      <c r="AG683" s="304">
        <v>69</v>
      </c>
      <c r="AH683" s="1113" t="s">
        <v>109</v>
      </c>
      <c r="AI683" s="1114"/>
      <c r="AJ683" s="1115"/>
      <c r="AK683" s="11"/>
      <c r="AL683" s="1131"/>
      <c r="AM683" s="1132"/>
      <c r="AN683" s="1132"/>
      <c r="AO683" s="1132"/>
      <c r="AP683" s="1132"/>
      <c r="AQ683" s="1133"/>
      <c r="AR683" s="213">
        <f t="shared" si="19"/>
        <v>0</v>
      </c>
    </row>
    <row r="684" spans="1:44" ht="27" customHeight="1">
      <c r="A684" s="911">
        <f t="shared" si="18"/>
        <v>70</v>
      </c>
      <c r="B684" s="1769" t="s">
        <v>412</v>
      </c>
      <c r="C684" s="1770"/>
      <c r="D684" s="1770"/>
      <c r="E684" s="1771"/>
      <c r="H684" s="1116" t="s">
        <v>2154</v>
      </c>
      <c r="I684" s="1116"/>
      <c r="J684" s="1116"/>
      <c r="K684" s="1116"/>
      <c r="L684" s="1116"/>
      <c r="M684" s="1116"/>
      <c r="N684" s="1116"/>
      <c r="O684" s="1116"/>
      <c r="P684" s="1116"/>
      <c r="Q684" s="1116"/>
      <c r="R684" s="1116"/>
      <c r="S684" s="1116"/>
      <c r="T684" s="1116"/>
      <c r="U684" s="1116"/>
      <c r="V684" s="1116"/>
      <c r="W684" s="1116"/>
      <c r="X684" s="1116"/>
      <c r="Y684" s="1116"/>
      <c r="Z684" s="1116"/>
      <c r="AA684" s="1116"/>
      <c r="AB684" s="1116"/>
      <c r="AC684" s="1116"/>
      <c r="AD684" s="1116"/>
      <c r="AF684" s="69"/>
      <c r="AG684" s="304">
        <v>70</v>
      </c>
      <c r="AH684" s="1113" t="s">
        <v>109</v>
      </c>
      <c r="AI684" s="1114"/>
      <c r="AJ684" s="1115"/>
      <c r="AK684" s="11"/>
      <c r="AL684" s="1131"/>
      <c r="AM684" s="1132"/>
      <c r="AN684" s="1132"/>
      <c r="AO684" s="1132"/>
      <c r="AP684" s="1132"/>
      <c r="AQ684" s="1133"/>
      <c r="AR684" s="213">
        <f t="shared" si="19"/>
        <v>0</v>
      </c>
    </row>
    <row r="685" spans="1:44" ht="27" customHeight="1">
      <c r="A685" s="911">
        <f t="shared" si="18"/>
        <v>71</v>
      </c>
      <c r="B685" s="65"/>
      <c r="E685" s="66"/>
      <c r="H685" s="1116" t="s">
        <v>2155</v>
      </c>
      <c r="I685" s="1116"/>
      <c r="J685" s="1116"/>
      <c r="K685" s="1116"/>
      <c r="L685" s="1116"/>
      <c r="M685" s="1116"/>
      <c r="N685" s="1116"/>
      <c r="O685" s="1116"/>
      <c r="P685" s="1116"/>
      <c r="Q685" s="1116"/>
      <c r="R685" s="1116"/>
      <c r="S685" s="1116"/>
      <c r="T685" s="1116"/>
      <c r="U685" s="1116"/>
      <c r="V685" s="1116"/>
      <c r="W685" s="1116"/>
      <c r="X685" s="1116"/>
      <c r="Y685" s="1116"/>
      <c r="Z685" s="1116"/>
      <c r="AA685" s="1116"/>
      <c r="AB685" s="1116"/>
      <c r="AC685" s="1116"/>
      <c r="AD685" s="1116"/>
      <c r="AF685" s="69"/>
      <c r="AG685" s="304">
        <v>71</v>
      </c>
      <c r="AH685" s="1113" t="s">
        <v>109</v>
      </c>
      <c r="AI685" s="1114"/>
      <c r="AJ685" s="1115"/>
      <c r="AK685" s="11"/>
      <c r="AL685" s="1131"/>
      <c r="AM685" s="1132"/>
      <c r="AN685" s="1132"/>
      <c r="AO685" s="1132"/>
      <c r="AP685" s="1132"/>
      <c r="AQ685" s="1133"/>
      <c r="AR685" s="213">
        <f t="shared" si="19"/>
        <v>0</v>
      </c>
    </row>
    <row r="686" spans="1:44" ht="27" customHeight="1">
      <c r="A686" s="911">
        <f t="shared" si="18"/>
        <v>72</v>
      </c>
      <c r="B686" s="65"/>
      <c r="E686" s="66"/>
      <c r="H686" s="1116" t="s">
        <v>2156</v>
      </c>
      <c r="I686" s="1116"/>
      <c r="J686" s="1116"/>
      <c r="K686" s="1116"/>
      <c r="L686" s="1116"/>
      <c r="M686" s="1116"/>
      <c r="N686" s="1116"/>
      <c r="O686" s="1116"/>
      <c r="P686" s="1116"/>
      <c r="Q686" s="1116"/>
      <c r="R686" s="1116"/>
      <c r="S686" s="1116"/>
      <c r="T686" s="1116"/>
      <c r="U686" s="1116"/>
      <c r="V686" s="1116"/>
      <c r="W686" s="1116"/>
      <c r="X686" s="1116"/>
      <c r="Y686" s="1116"/>
      <c r="Z686" s="1116"/>
      <c r="AA686" s="1116"/>
      <c r="AB686" s="1116"/>
      <c r="AC686" s="1116"/>
      <c r="AD686" s="1116"/>
      <c r="AF686" s="69"/>
      <c r="AG686" s="304">
        <v>72</v>
      </c>
      <c r="AH686" s="1113" t="s">
        <v>109</v>
      </c>
      <c r="AI686" s="1114"/>
      <c r="AJ686" s="1115"/>
      <c r="AK686" s="11"/>
      <c r="AL686" s="1131"/>
      <c r="AM686" s="1132"/>
      <c r="AN686" s="1132"/>
      <c r="AO686" s="1132"/>
      <c r="AP686" s="1132"/>
      <c r="AQ686" s="1133"/>
      <c r="AR686" s="213">
        <f t="shared" si="19"/>
        <v>0</v>
      </c>
    </row>
    <row r="687" spans="1:44" ht="27" customHeight="1">
      <c r="A687" s="911">
        <f t="shared" si="18"/>
        <v>73</v>
      </c>
      <c r="B687" s="65"/>
      <c r="E687" s="66"/>
      <c r="H687" s="1116" t="s">
        <v>2157</v>
      </c>
      <c r="I687" s="1116"/>
      <c r="J687" s="1116"/>
      <c r="K687" s="1116"/>
      <c r="L687" s="1116"/>
      <c r="M687" s="1116"/>
      <c r="N687" s="1116"/>
      <c r="O687" s="1116"/>
      <c r="P687" s="1116"/>
      <c r="Q687" s="1116"/>
      <c r="R687" s="1116"/>
      <c r="S687" s="1116"/>
      <c r="T687" s="1116"/>
      <c r="U687" s="1116"/>
      <c r="V687" s="1116"/>
      <c r="W687" s="1116"/>
      <c r="X687" s="1116"/>
      <c r="Y687" s="1116"/>
      <c r="Z687" s="1116"/>
      <c r="AA687" s="1116"/>
      <c r="AB687" s="1116"/>
      <c r="AC687" s="1116"/>
      <c r="AD687" s="1116"/>
      <c r="AF687" s="69"/>
      <c r="AG687" s="304">
        <v>73</v>
      </c>
      <c r="AH687" s="1113" t="s">
        <v>109</v>
      </c>
      <c r="AI687" s="1114"/>
      <c r="AJ687" s="1115"/>
      <c r="AK687" s="11"/>
      <c r="AL687" s="1131"/>
      <c r="AM687" s="1132"/>
      <c r="AN687" s="1132"/>
      <c r="AO687" s="1132"/>
      <c r="AP687" s="1132"/>
      <c r="AQ687" s="1133"/>
      <c r="AR687" s="213">
        <f t="shared" si="19"/>
        <v>0</v>
      </c>
    </row>
    <row r="688" spans="1:44" ht="27" customHeight="1">
      <c r="A688" s="911">
        <f t="shared" si="18"/>
        <v>74</v>
      </c>
      <c r="B688" s="65"/>
      <c r="E688" s="66"/>
      <c r="H688" s="1116" t="s">
        <v>2158</v>
      </c>
      <c r="I688" s="1116"/>
      <c r="J688" s="1116"/>
      <c r="K688" s="1116"/>
      <c r="L688" s="1116"/>
      <c r="M688" s="1116"/>
      <c r="N688" s="1116"/>
      <c r="O688" s="1116"/>
      <c r="P688" s="1116"/>
      <c r="Q688" s="1116"/>
      <c r="R688" s="1116"/>
      <c r="S688" s="1116"/>
      <c r="T688" s="1116"/>
      <c r="U688" s="1116"/>
      <c r="V688" s="1116"/>
      <c r="W688" s="1116"/>
      <c r="X688" s="1116"/>
      <c r="Y688" s="1116"/>
      <c r="Z688" s="1116"/>
      <c r="AA688" s="1116"/>
      <c r="AB688" s="1116"/>
      <c r="AC688" s="1116"/>
      <c r="AD688" s="1116"/>
      <c r="AF688" s="69"/>
      <c r="AG688" s="304">
        <v>74</v>
      </c>
      <c r="AH688" s="1113" t="s">
        <v>109</v>
      </c>
      <c r="AI688" s="1114"/>
      <c r="AJ688" s="1115"/>
      <c r="AK688" s="11"/>
      <c r="AL688" s="84"/>
      <c r="AM688" s="85"/>
      <c r="AN688" s="85"/>
      <c r="AO688" s="85"/>
      <c r="AP688" s="85"/>
      <c r="AQ688" s="86"/>
      <c r="AR688" s="213">
        <f t="shared" si="19"/>
        <v>0</v>
      </c>
    </row>
    <row r="689" spans="1:44" ht="27" customHeight="1">
      <c r="A689" s="911">
        <f t="shared" si="18"/>
        <v>75</v>
      </c>
      <c r="B689" s="65"/>
      <c r="E689" s="66"/>
      <c r="H689" s="1116" t="s">
        <v>2159</v>
      </c>
      <c r="I689" s="1116"/>
      <c r="J689" s="1116"/>
      <c r="K689" s="1116"/>
      <c r="L689" s="1116"/>
      <c r="M689" s="1116"/>
      <c r="N689" s="1116"/>
      <c r="O689" s="1116"/>
      <c r="P689" s="1116"/>
      <c r="Q689" s="1116"/>
      <c r="R689" s="1116"/>
      <c r="S689" s="1116"/>
      <c r="T689" s="1116"/>
      <c r="U689" s="1116"/>
      <c r="V689" s="1116"/>
      <c r="W689" s="1116"/>
      <c r="X689" s="1116"/>
      <c r="Y689" s="1116"/>
      <c r="Z689" s="1116"/>
      <c r="AA689" s="1116"/>
      <c r="AB689" s="1116"/>
      <c r="AC689" s="1116"/>
      <c r="AD689" s="1116"/>
      <c r="AF689" s="69"/>
      <c r="AG689" s="304">
        <v>75</v>
      </c>
      <c r="AH689" s="1113" t="s">
        <v>109</v>
      </c>
      <c r="AI689" s="1114"/>
      <c r="AJ689" s="1115"/>
      <c r="AK689" s="11"/>
      <c r="AL689" s="84"/>
      <c r="AM689" s="85"/>
      <c r="AN689" s="85"/>
      <c r="AO689" s="85"/>
      <c r="AP689" s="85"/>
      <c r="AQ689" s="86"/>
      <c r="AR689" s="213">
        <f t="shared" si="19"/>
        <v>0</v>
      </c>
    </row>
    <row r="690" spans="1:44" ht="27" customHeight="1">
      <c r="A690" s="911">
        <f t="shared" si="18"/>
        <v>76</v>
      </c>
      <c r="B690" s="65"/>
      <c r="E690" s="66"/>
      <c r="H690" s="1116" t="s">
        <v>2160</v>
      </c>
      <c r="I690" s="1116"/>
      <c r="J690" s="1116"/>
      <c r="K690" s="1116"/>
      <c r="L690" s="1116"/>
      <c r="M690" s="1116"/>
      <c r="N690" s="1116"/>
      <c r="O690" s="1116"/>
      <c r="P690" s="1116"/>
      <c r="Q690" s="1116"/>
      <c r="R690" s="1116"/>
      <c r="S690" s="1116"/>
      <c r="T690" s="1116"/>
      <c r="U690" s="1116"/>
      <c r="V690" s="1116"/>
      <c r="W690" s="1116"/>
      <c r="X690" s="1116"/>
      <c r="Y690" s="1116"/>
      <c r="Z690" s="1116"/>
      <c r="AA690" s="1116"/>
      <c r="AB690" s="1116"/>
      <c r="AC690" s="1116"/>
      <c r="AD690" s="1116"/>
      <c r="AF690" s="69"/>
      <c r="AG690" s="304">
        <v>76</v>
      </c>
      <c r="AH690" s="1113" t="s">
        <v>109</v>
      </c>
      <c r="AI690" s="1114"/>
      <c r="AJ690" s="1115"/>
      <c r="AK690" s="11"/>
      <c r="AL690" s="209"/>
      <c r="AM690" s="20"/>
      <c r="AN690" s="20"/>
      <c r="AO690" s="20"/>
      <c r="AP690" s="20"/>
      <c r="AQ690" s="210"/>
      <c r="AR690" s="213">
        <f t="shared" si="19"/>
        <v>0</v>
      </c>
    </row>
    <row r="691" spans="1:44" ht="27" customHeight="1">
      <c r="A691" s="911">
        <f t="shared" si="18"/>
        <v>77</v>
      </c>
      <c r="B691" s="65"/>
      <c r="E691" s="66"/>
      <c r="H691" s="1116" t="s">
        <v>2161</v>
      </c>
      <c r="I691" s="1116"/>
      <c r="J691" s="1116"/>
      <c r="K691" s="1116"/>
      <c r="L691" s="1116"/>
      <c r="M691" s="1116"/>
      <c r="N691" s="1116"/>
      <c r="O691" s="1116"/>
      <c r="P691" s="1116"/>
      <c r="Q691" s="1116"/>
      <c r="R691" s="1116"/>
      <c r="S691" s="1116"/>
      <c r="T691" s="1116"/>
      <c r="U691" s="1116"/>
      <c r="V691" s="1116"/>
      <c r="W691" s="1116"/>
      <c r="X691" s="1116"/>
      <c r="Y691" s="1116"/>
      <c r="Z691" s="1116"/>
      <c r="AA691" s="1116"/>
      <c r="AB691" s="1116"/>
      <c r="AC691" s="1116"/>
      <c r="AD691" s="1116"/>
      <c r="AF691" s="69"/>
      <c r="AG691" s="304">
        <v>77</v>
      </c>
      <c r="AH691" s="1113" t="s">
        <v>109</v>
      </c>
      <c r="AI691" s="1114"/>
      <c r="AJ691" s="1115"/>
      <c r="AK691" s="11"/>
      <c r="AL691" s="209"/>
      <c r="AM691" s="20"/>
      <c r="AN691" s="20"/>
      <c r="AO691" s="20"/>
      <c r="AP691" s="20"/>
      <c r="AQ691" s="210"/>
      <c r="AR691" s="213">
        <f t="shared" si="19"/>
        <v>0</v>
      </c>
    </row>
    <row r="692" spans="1:44" ht="27" customHeight="1">
      <c r="A692" s="911">
        <f t="shared" si="18"/>
        <v>78</v>
      </c>
      <c r="B692" s="65"/>
      <c r="E692" s="66"/>
      <c r="H692" s="1116" t="s">
        <v>2162</v>
      </c>
      <c r="I692" s="1116"/>
      <c r="J692" s="1116"/>
      <c r="K692" s="1116"/>
      <c r="L692" s="1116"/>
      <c r="M692" s="1116"/>
      <c r="N692" s="1116"/>
      <c r="O692" s="1116"/>
      <c r="P692" s="1116"/>
      <c r="Q692" s="1116"/>
      <c r="R692" s="1116"/>
      <c r="S692" s="1116"/>
      <c r="T692" s="1116"/>
      <c r="U692" s="1116"/>
      <c r="V692" s="1116"/>
      <c r="W692" s="1116"/>
      <c r="X692" s="1116"/>
      <c r="Y692" s="1116"/>
      <c r="Z692" s="1116"/>
      <c r="AA692" s="1116"/>
      <c r="AB692" s="1116"/>
      <c r="AC692" s="1116"/>
      <c r="AD692" s="1116"/>
      <c r="AF692" s="69"/>
      <c r="AG692" s="304">
        <v>78</v>
      </c>
      <c r="AH692" s="1113" t="s">
        <v>109</v>
      </c>
      <c r="AI692" s="1114"/>
      <c r="AJ692" s="1115"/>
      <c r="AK692" s="11"/>
      <c r="AL692" s="209"/>
      <c r="AM692" s="20"/>
      <c r="AN692" s="20"/>
      <c r="AO692" s="20"/>
      <c r="AP692" s="20"/>
      <c r="AQ692" s="210"/>
      <c r="AR692" s="213">
        <f t="shared" si="19"/>
        <v>0</v>
      </c>
    </row>
    <row r="693" spans="1:44" ht="27" customHeight="1">
      <c r="A693" s="911">
        <f t="shared" si="18"/>
        <v>79</v>
      </c>
      <c r="B693" s="65"/>
      <c r="E693" s="66"/>
      <c r="H693" s="1116" t="s">
        <v>2163</v>
      </c>
      <c r="I693" s="1116"/>
      <c r="J693" s="1116"/>
      <c r="K693" s="1116"/>
      <c r="L693" s="1116"/>
      <c r="M693" s="1116"/>
      <c r="N693" s="1116"/>
      <c r="O693" s="1116"/>
      <c r="P693" s="1116"/>
      <c r="Q693" s="1116"/>
      <c r="R693" s="1116"/>
      <c r="S693" s="1116"/>
      <c r="T693" s="1116"/>
      <c r="U693" s="1116"/>
      <c r="V693" s="1116"/>
      <c r="W693" s="1116"/>
      <c r="X693" s="1116"/>
      <c r="Y693" s="1116"/>
      <c r="Z693" s="1116"/>
      <c r="AA693" s="1116"/>
      <c r="AB693" s="1116"/>
      <c r="AC693" s="1116"/>
      <c r="AD693" s="1116"/>
      <c r="AF693" s="69"/>
      <c r="AG693" s="304">
        <v>79</v>
      </c>
      <c r="AH693" s="1113" t="s">
        <v>109</v>
      </c>
      <c r="AI693" s="1114"/>
      <c r="AJ693" s="1115"/>
      <c r="AK693" s="11"/>
      <c r="AL693" s="209"/>
      <c r="AM693" s="20"/>
      <c r="AN693" s="20"/>
      <c r="AO693" s="20"/>
      <c r="AP693" s="20"/>
      <c r="AQ693" s="210"/>
      <c r="AR693" s="213">
        <f t="shared" si="19"/>
        <v>0</v>
      </c>
    </row>
    <row r="694" spans="1:44" ht="27" customHeight="1">
      <c r="A694" s="911">
        <f t="shared" si="18"/>
        <v>80</v>
      </c>
      <c r="B694" s="65"/>
      <c r="E694" s="66"/>
      <c r="H694" s="1116" t="s">
        <v>2164</v>
      </c>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F694" s="69"/>
      <c r="AG694" s="304">
        <v>80</v>
      </c>
      <c r="AH694" s="1113" t="s">
        <v>109</v>
      </c>
      <c r="AI694" s="1114"/>
      <c r="AJ694" s="1115"/>
      <c r="AK694" s="11"/>
      <c r="AL694" s="209"/>
      <c r="AM694" s="20"/>
      <c r="AN694" s="20"/>
      <c r="AO694" s="20"/>
      <c r="AP694" s="20"/>
      <c r="AQ694" s="210"/>
      <c r="AR694" s="213">
        <f t="shared" si="19"/>
        <v>0</v>
      </c>
    </row>
    <row r="695" spans="1:44" ht="27" customHeight="1">
      <c r="A695" s="911">
        <f t="shared" si="18"/>
        <v>81</v>
      </c>
      <c r="B695" s="65"/>
      <c r="E695" s="66"/>
      <c r="H695" s="1116" t="s">
        <v>2165</v>
      </c>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F695" s="69"/>
      <c r="AG695" s="304">
        <v>81</v>
      </c>
      <c r="AH695" s="1113" t="s">
        <v>109</v>
      </c>
      <c r="AI695" s="1114"/>
      <c r="AJ695" s="1115"/>
      <c r="AK695" s="11"/>
      <c r="AL695" s="209"/>
      <c r="AM695" s="20"/>
      <c r="AN695" s="20"/>
      <c r="AO695" s="20"/>
      <c r="AP695" s="20"/>
      <c r="AQ695" s="210"/>
      <c r="AR695" s="213">
        <f t="shared" si="19"/>
        <v>0</v>
      </c>
    </row>
    <row r="696" spans="1:44" ht="27" customHeight="1">
      <c r="A696" s="911">
        <f t="shared" si="18"/>
        <v>82</v>
      </c>
      <c r="B696" s="65"/>
      <c r="E696" s="66"/>
      <c r="H696" s="1116" t="s">
        <v>2166</v>
      </c>
      <c r="I696" s="1116"/>
      <c r="J696" s="1116"/>
      <c r="K696" s="1116"/>
      <c r="L696" s="1116"/>
      <c r="M696" s="1116"/>
      <c r="N696" s="1116"/>
      <c r="O696" s="1116"/>
      <c r="P696" s="1116"/>
      <c r="Q696" s="1116"/>
      <c r="R696" s="1116"/>
      <c r="S696" s="1116"/>
      <c r="T696" s="1116"/>
      <c r="U696" s="1116"/>
      <c r="V696" s="1116"/>
      <c r="W696" s="1116"/>
      <c r="X696" s="1116"/>
      <c r="Y696" s="1116"/>
      <c r="Z696" s="1116"/>
      <c r="AA696" s="1116"/>
      <c r="AB696" s="1116"/>
      <c r="AC696" s="1116"/>
      <c r="AD696" s="1116"/>
      <c r="AF696" s="69"/>
      <c r="AG696" s="304">
        <v>82</v>
      </c>
      <c r="AH696" s="1113" t="s">
        <v>109</v>
      </c>
      <c r="AI696" s="1114"/>
      <c r="AJ696" s="1115"/>
      <c r="AK696" s="11"/>
      <c r="AL696" s="209"/>
      <c r="AM696" s="20"/>
      <c r="AN696" s="20"/>
      <c r="AO696" s="20"/>
      <c r="AP696" s="20"/>
      <c r="AQ696" s="210"/>
      <c r="AR696" s="213">
        <f t="shared" si="19"/>
        <v>0</v>
      </c>
    </row>
    <row r="697" spans="1:44" ht="18" customHeight="1" thickBot="1">
      <c r="A697" s="911" t="str">
        <f t="shared" si="18"/>
        <v/>
      </c>
      <c r="B697" s="65"/>
      <c r="E697" s="66"/>
      <c r="AF697" s="69"/>
      <c r="AK697" s="11"/>
      <c r="AL697" s="209"/>
      <c r="AM697" s="20"/>
      <c r="AN697" s="20"/>
      <c r="AO697" s="20"/>
      <c r="AP697" s="20"/>
      <c r="AQ697" s="210"/>
      <c r="AR697" s="72"/>
    </row>
    <row r="698" spans="1:44" ht="18" customHeight="1">
      <c r="A698" s="911" t="str">
        <f t="shared" si="18"/>
        <v/>
      </c>
      <c r="B698" s="47"/>
      <c r="C698" s="12"/>
      <c r="D698" s="12"/>
      <c r="E698" s="48"/>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03"/>
      <c r="AG698" s="308"/>
      <c r="AH698" s="104"/>
      <c r="AI698" s="104"/>
      <c r="AJ698" s="104"/>
      <c r="AK698" s="26"/>
      <c r="AL698" s="199"/>
      <c r="AM698" s="200"/>
      <c r="AN698" s="200"/>
      <c r="AO698" s="200"/>
      <c r="AP698" s="200"/>
      <c r="AQ698" s="201"/>
      <c r="AR698" s="72"/>
    </row>
    <row r="699" spans="1:44" ht="27" customHeight="1">
      <c r="A699" s="911" t="str">
        <f t="shared" si="18"/>
        <v/>
      </c>
      <c r="B699" s="1078" t="s">
        <v>738</v>
      </c>
      <c r="C699" s="1079"/>
      <c r="D699" s="1079"/>
      <c r="E699" s="1080"/>
      <c r="F699" s="1567" t="s">
        <v>739</v>
      </c>
      <c r="G699" s="1568"/>
      <c r="H699" s="1093" t="s">
        <v>740</v>
      </c>
      <c r="I699" s="1093"/>
      <c r="J699" s="1093"/>
      <c r="K699" s="1093"/>
      <c r="L699" s="1093"/>
      <c r="M699" s="1093"/>
      <c r="N699" s="1093"/>
      <c r="O699" s="1093"/>
      <c r="P699" s="1093"/>
      <c r="Q699" s="1093"/>
      <c r="R699" s="1093"/>
      <c r="S699" s="1093"/>
      <c r="T699" s="1093"/>
      <c r="U699" s="1093"/>
      <c r="V699" s="1093"/>
      <c r="W699" s="1093"/>
      <c r="X699" s="1093"/>
      <c r="Y699" s="1093"/>
      <c r="Z699" s="1093"/>
      <c r="AA699" s="1093"/>
      <c r="AB699" s="1093"/>
      <c r="AC699" s="1093"/>
      <c r="AD699" s="1093"/>
      <c r="AF699" s="69"/>
      <c r="AK699" s="11"/>
      <c r="AL699" s="209"/>
      <c r="AM699" s="20"/>
      <c r="AN699" s="20"/>
      <c r="AO699" s="20"/>
      <c r="AP699" s="20"/>
      <c r="AQ699" s="210"/>
      <c r="AR699" s="72"/>
    </row>
    <row r="700" spans="1:44" ht="27" customHeight="1">
      <c r="A700" s="911" t="str">
        <f t="shared" si="18"/>
        <v/>
      </c>
      <c r="B700" s="1078"/>
      <c r="C700" s="1079"/>
      <c r="D700" s="1079"/>
      <c r="E700" s="1080"/>
      <c r="H700" s="1093"/>
      <c r="I700" s="1093"/>
      <c r="J700" s="1093"/>
      <c r="K700" s="1093"/>
      <c r="L700" s="1093"/>
      <c r="M700" s="1093"/>
      <c r="N700" s="1093"/>
      <c r="O700" s="1093"/>
      <c r="P700" s="1093"/>
      <c r="Q700" s="1093"/>
      <c r="R700" s="1093"/>
      <c r="S700" s="1093"/>
      <c r="T700" s="1093"/>
      <c r="U700" s="1093"/>
      <c r="V700" s="1093"/>
      <c r="W700" s="1093"/>
      <c r="X700" s="1093"/>
      <c r="Y700" s="1093"/>
      <c r="Z700" s="1093"/>
      <c r="AA700" s="1093"/>
      <c r="AB700" s="1093"/>
      <c r="AC700" s="1093"/>
      <c r="AD700" s="1093"/>
      <c r="AF700" s="69"/>
      <c r="AK700" s="11"/>
      <c r="AL700" s="209"/>
      <c r="AM700" s="20"/>
      <c r="AN700" s="20"/>
      <c r="AO700" s="20"/>
      <c r="AP700" s="20"/>
      <c r="AQ700" s="210"/>
      <c r="AR700" s="72"/>
    </row>
    <row r="701" spans="1:44" ht="24" customHeight="1">
      <c r="A701" s="911" t="str">
        <f t="shared" si="18"/>
        <v/>
      </c>
      <c r="B701" s="1078"/>
      <c r="C701" s="1079"/>
      <c r="D701" s="1079"/>
      <c r="E701" s="1080"/>
      <c r="AF701" s="69"/>
      <c r="AK701" s="11"/>
      <c r="AL701" s="209"/>
      <c r="AM701" s="20"/>
      <c r="AN701" s="20"/>
      <c r="AO701" s="20"/>
      <c r="AP701" s="20"/>
      <c r="AQ701" s="210"/>
      <c r="AR701" s="72"/>
    </row>
    <row r="702" spans="1:44" ht="27" customHeight="1">
      <c r="A702" s="911">
        <f t="shared" si="18"/>
        <v>83</v>
      </c>
      <c r="B702" s="1411" t="s">
        <v>414</v>
      </c>
      <c r="C702" s="1344"/>
      <c r="D702" s="1344"/>
      <c r="E702" s="1412"/>
      <c r="F702" s="1064" t="s">
        <v>1011</v>
      </c>
      <c r="G702" s="1065"/>
      <c r="H702" s="1093" t="s">
        <v>415</v>
      </c>
      <c r="I702" s="1093"/>
      <c r="J702" s="1093"/>
      <c r="K702" s="1093"/>
      <c r="L702" s="1093"/>
      <c r="M702" s="1093"/>
      <c r="N702" s="1093"/>
      <c r="O702" s="1093"/>
      <c r="P702" s="1093"/>
      <c r="Q702" s="1093"/>
      <c r="R702" s="1093"/>
      <c r="S702" s="1093"/>
      <c r="T702" s="1093"/>
      <c r="U702" s="1093"/>
      <c r="V702" s="1093"/>
      <c r="W702" s="1093"/>
      <c r="X702" s="1093"/>
      <c r="Y702" s="1093"/>
      <c r="Z702" s="1093"/>
      <c r="AA702" s="1093"/>
      <c r="AB702" s="1093"/>
      <c r="AC702" s="1093"/>
      <c r="AD702" s="1093"/>
      <c r="AF702" s="69"/>
      <c r="AG702" s="304">
        <v>83</v>
      </c>
      <c r="AH702" s="1113" t="s">
        <v>109</v>
      </c>
      <c r="AI702" s="1114"/>
      <c r="AJ702" s="1115"/>
      <c r="AK702" s="11"/>
      <c r="AL702" s="1131" t="s">
        <v>741</v>
      </c>
      <c r="AM702" s="1132"/>
      <c r="AN702" s="1132"/>
      <c r="AO702" s="1132"/>
      <c r="AP702" s="1132"/>
      <c r="AQ702" s="1133"/>
      <c r="AR702" s="1173">
        <f>VLOOKUP(AH702,$CD$6:$CE$10,2,FALSE)</f>
        <v>0</v>
      </c>
    </row>
    <row r="703" spans="1:44" ht="27" customHeight="1">
      <c r="A703" s="911" t="str">
        <f t="shared" si="18"/>
        <v/>
      </c>
      <c r="B703" s="65"/>
      <c r="E703" s="66"/>
      <c r="H703" s="1093"/>
      <c r="I703" s="1093"/>
      <c r="J703" s="1093"/>
      <c r="K703" s="1093"/>
      <c r="L703" s="1093"/>
      <c r="M703" s="1093"/>
      <c r="N703" s="1093"/>
      <c r="O703" s="1093"/>
      <c r="P703" s="1093"/>
      <c r="Q703" s="1093"/>
      <c r="R703" s="1093"/>
      <c r="S703" s="1093"/>
      <c r="T703" s="1093"/>
      <c r="U703" s="1093"/>
      <c r="V703" s="1093"/>
      <c r="W703" s="1093"/>
      <c r="X703" s="1093"/>
      <c r="Y703" s="1093"/>
      <c r="Z703" s="1093"/>
      <c r="AA703" s="1093"/>
      <c r="AB703" s="1093"/>
      <c r="AC703" s="1093"/>
      <c r="AD703" s="1093"/>
      <c r="AF703" s="69"/>
      <c r="AK703" s="11"/>
      <c r="AL703" s="1131"/>
      <c r="AM703" s="1132"/>
      <c r="AN703" s="1132"/>
      <c r="AO703" s="1132"/>
      <c r="AP703" s="1132"/>
      <c r="AQ703" s="1133"/>
      <c r="AR703" s="1173"/>
    </row>
    <row r="704" spans="1:44" ht="24" customHeight="1">
      <c r="A704" s="911" t="str">
        <f t="shared" si="18"/>
        <v/>
      </c>
      <c r="B704" s="65"/>
      <c r="E704" s="66"/>
      <c r="AF704" s="69"/>
      <c r="AK704" s="11"/>
      <c r="AL704" s="1131"/>
      <c r="AM704" s="1132"/>
      <c r="AN704" s="1132"/>
      <c r="AO704" s="1132"/>
      <c r="AP704" s="1132"/>
      <c r="AQ704" s="1133"/>
      <c r="AR704" s="72"/>
    </row>
    <row r="705" spans="1:44" ht="27" customHeight="1">
      <c r="A705" s="911" t="str">
        <f t="shared" si="18"/>
        <v/>
      </c>
      <c r="B705" s="65"/>
      <c r="E705" s="66"/>
      <c r="H705" s="1116" t="s">
        <v>416</v>
      </c>
      <c r="I705" s="1116"/>
      <c r="J705" s="1116"/>
      <c r="K705" s="1116"/>
      <c r="L705" s="1116"/>
      <c r="M705" s="1116"/>
      <c r="N705" s="1116"/>
      <c r="O705" s="1116"/>
      <c r="P705" s="1116"/>
      <c r="Q705" s="1116"/>
      <c r="R705" s="1116"/>
      <c r="S705" s="1116"/>
      <c r="T705" s="1116"/>
      <c r="U705" s="1116"/>
      <c r="V705" s="1116"/>
      <c r="W705" s="1116"/>
      <c r="X705" s="1116"/>
      <c r="Y705" s="1116"/>
      <c r="Z705" s="1116"/>
      <c r="AA705" s="1116"/>
      <c r="AB705" s="1116"/>
      <c r="AC705" s="1116"/>
      <c r="AD705" s="1116"/>
      <c r="AF705" s="69"/>
      <c r="AK705" s="11"/>
      <c r="AL705" s="1131" t="s">
        <v>419</v>
      </c>
      <c r="AM705" s="1132"/>
      <c r="AN705" s="1132"/>
      <c r="AO705" s="1132"/>
      <c r="AP705" s="1132"/>
      <c r="AQ705" s="1133"/>
      <c r="AR705" s="1655"/>
    </row>
    <row r="706" spans="1:44" ht="24" customHeight="1">
      <c r="A706" s="911" t="str">
        <f t="shared" si="18"/>
        <v/>
      </c>
      <c r="B706" s="65"/>
      <c r="E706" s="66"/>
      <c r="AF706" s="69"/>
      <c r="AK706" s="11"/>
      <c r="AL706" s="209"/>
      <c r="AM706" s="20"/>
      <c r="AN706" s="20"/>
      <c r="AO706" s="20"/>
      <c r="AP706" s="20"/>
      <c r="AQ706" s="210"/>
      <c r="AR706" s="1655"/>
    </row>
    <row r="707" spans="1:44" ht="27" customHeight="1">
      <c r="A707" s="911">
        <f t="shared" si="18"/>
        <v>84</v>
      </c>
      <c r="B707" s="65"/>
      <c r="E707" s="66"/>
      <c r="F707" s="1064" t="s">
        <v>1042</v>
      </c>
      <c r="G707" s="1065"/>
      <c r="H707" s="1116" t="s">
        <v>417</v>
      </c>
      <c r="I707" s="1116"/>
      <c r="J707" s="1116"/>
      <c r="K707" s="1116"/>
      <c r="L707" s="1116"/>
      <c r="M707" s="1116"/>
      <c r="N707" s="1116"/>
      <c r="O707" s="1116"/>
      <c r="P707" s="1116"/>
      <c r="Q707" s="1116"/>
      <c r="R707" s="1116"/>
      <c r="S707" s="1116"/>
      <c r="T707" s="1116"/>
      <c r="U707" s="1116"/>
      <c r="V707" s="1116"/>
      <c r="W707" s="1116"/>
      <c r="X707" s="1116"/>
      <c r="Y707" s="1116"/>
      <c r="Z707" s="1116"/>
      <c r="AA707" s="1116"/>
      <c r="AB707" s="1116"/>
      <c r="AC707" s="1116"/>
      <c r="AD707" s="1116"/>
      <c r="AF707" s="69"/>
      <c r="AG707" s="304">
        <v>84</v>
      </c>
      <c r="AH707" s="1389" t="s">
        <v>307</v>
      </c>
      <c r="AI707" s="1390"/>
      <c r="AJ707" s="1391"/>
      <c r="AK707" s="11"/>
      <c r="AL707" s="1131" t="s">
        <v>742</v>
      </c>
      <c r="AM707" s="1132"/>
      <c r="AN707" s="1132"/>
      <c r="AO707" s="1132"/>
      <c r="AP707" s="1132"/>
      <c r="AQ707" s="1133"/>
      <c r="AR707" s="1173">
        <f>VLOOKUP(AH707,$CD$12:$CE$16,2,FALSE)</f>
        <v>0</v>
      </c>
    </row>
    <row r="708" spans="1:44" ht="24" customHeight="1">
      <c r="A708" s="911" t="str">
        <f t="shared" si="18"/>
        <v/>
      </c>
      <c r="B708" s="65"/>
      <c r="E708" s="66"/>
      <c r="F708" s="1064"/>
      <c r="G708" s="1065"/>
      <c r="AF708" s="69"/>
      <c r="AK708" s="11"/>
      <c r="AL708" s="1131"/>
      <c r="AM708" s="1132"/>
      <c r="AN708" s="1132"/>
      <c r="AO708" s="1132"/>
      <c r="AP708" s="1132"/>
      <c r="AQ708" s="1133"/>
      <c r="AR708" s="1173"/>
    </row>
    <row r="709" spans="1:44" ht="27" customHeight="1">
      <c r="A709" s="911">
        <f t="shared" si="18"/>
        <v>85</v>
      </c>
      <c r="B709" s="65"/>
      <c r="E709" s="66"/>
      <c r="F709" s="1064" t="s">
        <v>1043</v>
      </c>
      <c r="G709" s="1065"/>
      <c r="H709" s="1093" t="s">
        <v>1216</v>
      </c>
      <c r="I709" s="1093"/>
      <c r="J709" s="1093"/>
      <c r="K709" s="1093"/>
      <c r="L709" s="1093"/>
      <c r="M709" s="1093"/>
      <c r="N709" s="1093"/>
      <c r="O709" s="1093"/>
      <c r="P709" s="1093"/>
      <c r="Q709" s="1093"/>
      <c r="R709" s="1093"/>
      <c r="S709" s="1093"/>
      <c r="T709" s="1093"/>
      <c r="U709" s="1093"/>
      <c r="V709" s="1093"/>
      <c r="W709" s="1093"/>
      <c r="X709" s="1093"/>
      <c r="Y709" s="1093"/>
      <c r="Z709" s="1093"/>
      <c r="AA709" s="1093"/>
      <c r="AB709" s="1093"/>
      <c r="AC709" s="1093"/>
      <c r="AD709" s="1093"/>
      <c r="AF709" s="69"/>
      <c r="AG709" s="304">
        <v>85</v>
      </c>
      <c r="AH709" s="1113" t="s">
        <v>109</v>
      </c>
      <c r="AI709" s="1114"/>
      <c r="AJ709" s="1115"/>
      <c r="AK709" s="11"/>
      <c r="AL709" s="1131" t="s">
        <v>743</v>
      </c>
      <c r="AM709" s="1132"/>
      <c r="AN709" s="1132"/>
      <c r="AO709" s="1132"/>
      <c r="AP709" s="1132"/>
      <c r="AQ709" s="1133"/>
      <c r="AR709" s="1173">
        <f>VLOOKUP(AH709,$CD$6:$CE$10,2,FALSE)</f>
        <v>0</v>
      </c>
    </row>
    <row r="710" spans="1:44" ht="27" customHeight="1">
      <c r="A710" s="911" t="str">
        <f t="shared" si="18"/>
        <v/>
      </c>
      <c r="B710" s="65"/>
      <c r="E710" s="66"/>
      <c r="F710" s="1064"/>
      <c r="G710" s="1065"/>
      <c r="H710" s="1093"/>
      <c r="I710" s="1093"/>
      <c r="J710" s="1093"/>
      <c r="K710" s="1093"/>
      <c r="L710" s="1093"/>
      <c r="M710" s="1093"/>
      <c r="N710" s="1093"/>
      <c r="O710" s="1093"/>
      <c r="P710" s="1093"/>
      <c r="Q710" s="1093"/>
      <c r="R710" s="1093"/>
      <c r="S710" s="1093"/>
      <c r="T710" s="1093"/>
      <c r="U710" s="1093"/>
      <c r="V710" s="1093"/>
      <c r="W710" s="1093"/>
      <c r="X710" s="1093"/>
      <c r="Y710" s="1093"/>
      <c r="Z710" s="1093"/>
      <c r="AA710" s="1093"/>
      <c r="AB710" s="1093"/>
      <c r="AC710" s="1093"/>
      <c r="AD710" s="1093"/>
      <c r="AF710" s="69"/>
      <c r="AK710" s="11"/>
      <c r="AL710" s="1131"/>
      <c r="AM710" s="1132"/>
      <c r="AN710" s="1132"/>
      <c r="AO710" s="1132"/>
      <c r="AP710" s="1132"/>
      <c r="AQ710" s="1133"/>
      <c r="AR710" s="1173"/>
    </row>
    <row r="711" spans="1:44" ht="27" customHeight="1">
      <c r="A711" s="911" t="str">
        <f t="shared" si="18"/>
        <v/>
      </c>
      <c r="B711" s="65"/>
      <c r="E711" s="66"/>
      <c r="H711" s="1093"/>
      <c r="I711" s="1093"/>
      <c r="J711" s="1093"/>
      <c r="K711" s="1093"/>
      <c r="L711" s="1093"/>
      <c r="M711" s="1093"/>
      <c r="N711" s="1093"/>
      <c r="O711" s="1093"/>
      <c r="P711" s="1093"/>
      <c r="Q711" s="1093"/>
      <c r="R711" s="1093"/>
      <c r="S711" s="1093"/>
      <c r="T711" s="1093"/>
      <c r="U711" s="1093"/>
      <c r="V711" s="1093"/>
      <c r="W711" s="1093"/>
      <c r="X711" s="1093"/>
      <c r="Y711" s="1093"/>
      <c r="Z711" s="1093"/>
      <c r="AA711" s="1093"/>
      <c r="AB711" s="1093"/>
      <c r="AC711" s="1093"/>
      <c r="AD711" s="1093"/>
      <c r="AF711" s="69"/>
      <c r="AK711" s="11"/>
      <c r="AL711" s="209"/>
      <c r="AM711" s="20"/>
      <c r="AN711" s="20"/>
      <c r="AO711" s="20"/>
      <c r="AP711" s="20"/>
      <c r="AQ711" s="210"/>
      <c r="AR711" s="72"/>
    </row>
    <row r="712" spans="1:44" ht="24" customHeight="1">
      <c r="A712" s="911" t="str">
        <f t="shared" si="18"/>
        <v/>
      </c>
      <c r="B712" s="65"/>
      <c r="E712" s="66"/>
      <c r="I712" s="96"/>
      <c r="J712" s="96"/>
      <c r="K712" s="96"/>
      <c r="L712" s="96"/>
      <c r="M712" s="96"/>
      <c r="N712" s="96"/>
      <c r="O712" s="96"/>
      <c r="P712" s="96"/>
      <c r="Q712" s="96"/>
      <c r="R712" s="96"/>
      <c r="S712" s="96"/>
      <c r="T712" s="96"/>
      <c r="U712" s="96"/>
      <c r="V712" s="96"/>
      <c r="W712" s="96"/>
      <c r="X712" s="96"/>
      <c r="Y712" s="96"/>
      <c r="Z712" s="96"/>
      <c r="AA712" s="96"/>
      <c r="AB712" s="96"/>
      <c r="AC712" s="96"/>
      <c r="AD712" s="96"/>
      <c r="AF712" s="69"/>
      <c r="AK712" s="11"/>
      <c r="AL712" s="209"/>
      <c r="AM712" s="20"/>
      <c r="AN712" s="20"/>
      <c r="AO712" s="20"/>
      <c r="AP712" s="20"/>
      <c r="AQ712" s="210"/>
      <c r="AR712" s="72"/>
    </row>
    <row r="713" spans="1:44" ht="27" customHeight="1">
      <c r="A713" s="911">
        <f t="shared" si="18"/>
        <v>86</v>
      </c>
      <c r="B713" s="65"/>
      <c r="E713" s="66"/>
      <c r="F713" s="1064" t="s">
        <v>1044</v>
      </c>
      <c r="G713" s="1065"/>
      <c r="H713" s="1116" t="s">
        <v>420</v>
      </c>
      <c r="I713" s="1116"/>
      <c r="J713" s="1116"/>
      <c r="K713" s="1116"/>
      <c r="L713" s="1116"/>
      <c r="M713" s="1116"/>
      <c r="N713" s="1116"/>
      <c r="O713" s="1116"/>
      <c r="P713" s="1116"/>
      <c r="Q713" s="1116"/>
      <c r="R713" s="1116"/>
      <c r="S713" s="1116"/>
      <c r="T713" s="1116"/>
      <c r="U713" s="1116"/>
      <c r="V713" s="1116"/>
      <c r="W713" s="1116"/>
      <c r="X713" s="1116"/>
      <c r="Y713" s="1116"/>
      <c r="Z713" s="1116"/>
      <c r="AA713" s="1116"/>
      <c r="AB713" s="1116"/>
      <c r="AC713" s="1116"/>
      <c r="AD713" s="1116"/>
      <c r="AF713" s="69"/>
      <c r="AG713" s="304">
        <v>86</v>
      </c>
      <c r="AH713" s="1113" t="s">
        <v>109</v>
      </c>
      <c r="AI713" s="1114"/>
      <c r="AJ713" s="1115"/>
      <c r="AK713" s="11"/>
      <c r="AL713" s="1131" t="s">
        <v>744</v>
      </c>
      <c r="AM713" s="1132"/>
      <c r="AN713" s="1132"/>
      <c r="AO713" s="1132"/>
      <c r="AP713" s="1132"/>
      <c r="AQ713" s="1133"/>
      <c r="AR713" s="1173">
        <f>VLOOKUP(AH713,$CD$6:$CE$10,2,FALSE)</f>
        <v>0</v>
      </c>
    </row>
    <row r="714" spans="1:44" ht="24" customHeight="1">
      <c r="A714" s="911" t="str">
        <f t="shared" si="18"/>
        <v/>
      </c>
      <c r="B714" s="65"/>
      <c r="E714" s="66"/>
      <c r="F714" s="1064"/>
      <c r="G714" s="1065"/>
      <c r="AF714" s="69"/>
      <c r="AK714" s="11"/>
      <c r="AL714" s="1131"/>
      <c r="AM714" s="1132"/>
      <c r="AN714" s="1132"/>
      <c r="AO714" s="1132"/>
      <c r="AP714" s="1132"/>
      <c r="AQ714" s="1133"/>
      <c r="AR714" s="1173"/>
    </row>
    <row r="715" spans="1:44" ht="27" customHeight="1">
      <c r="A715" s="911">
        <f t="shared" si="18"/>
        <v>87</v>
      </c>
      <c r="B715" s="65"/>
      <c r="E715" s="66"/>
      <c r="F715" s="1064" t="s">
        <v>1023</v>
      </c>
      <c r="G715" s="1065"/>
      <c r="H715" s="1093" t="s">
        <v>421</v>
      </c>
      <c r="I715" s="1093"/>
      <c r="J715" s="1093"/>
      <c r="K715" s="1093"/>
      <c r="L715" s="1093"/>
      <c r="M715" s="1093"/>
      <c r="N715" s="1093"/>
      <c r="O715" s="1093"/>
      <c r="P715" s="1093"/>
      <c r="Q715" s="1093"/>
      <c r="R715" s="1093"/>
      <c r="S715" s="1093"/>
      <c r="T715" s="1093"/>
      <c r="U715" s="1093"/>
      <c r="V715" s="1093"/>
      <c r="W715" s="1093"/>
      <c r="X715" s="1093"/>
      <c r="Y715" s="1093"/>
      <c r="Z715" s="1093"/>
      <c r="AA715" s="1093"/>
      <c r="AB715" s="1093"/>
      <c r="AC715" s="1093"/>
      <c r="AD715" s="1093"/>
      <c r="AF715" s="69"/>
      <c r="AG715" s="304">
        <v>87</v>
      </c>
      <c r="AH715" s="1113" t="s">
        <v>109</v>
      </c>
      <c r="AI715" s="1114"/>
      <c r="AJ715" s="1115"/>
      <c r="AK715" s="11"/>
      <c r="AL715" s="1131" t="s">
        <v>745</v>
      </c>
      <c r="AM715" s="1132"/>
      <c r="AN715" s="1132"/>
      <c r="AO715" s="1132"/>
      <c r="AP715" s="1132"/>
      <c r="AQ715" s="1133"/>
      <c r="AR715" s="1173">
        <f>VLOOKUP(AH715,$CD$6:$CE$10,2,FALSE)</f>
        <v>0</v>
      </c>
    </row>
    <row r="716" spans="1:44" ht="27" customHeight="1">
      <c r="A716" s="911" t="str">
        <f t="shared" si="18"/>
        <v/>
      </c>
      <c r="B716" s="65"/>
      <c r="E716" s="66"/>
      <c r="F716" s="1064"/>
      <c r="G716" s="1065"/>
      <c r="H716" s="1093"/>
      <c r="I716" s="1093"/>
      <c r="J716" s="1093"/>
      <c r="K716" s="1093"/>
      <c r="L716" s="1093"/>
      <c r="M716" s="1093"/>
      <c r="N716" s="1093"/>
      <c r="O716" s="1093"/>
      <c r="P716" s="1093"/>
      <c r="Q716" s="1093"/>
      <c r="R716" s="1093"/>
      <c r="S716" s="1093"/>
      <c r="T716" s="1093"/>
      <c r="U716" s="1093"/>
      <c r="V716" s="1093"/>
      <c r="W716" s="1093"/>
      <c r="X716" s="1093"/>
      <c r="Y716" s="1093"/>
      <c r="Z716" s="1093"/>
      <c r="AA716" s="1093"/>
      <c r="AB716" s="1093"/>
      <c r="AC716" s="1093"/>
      <c r="AD716" s="1093"/>
      <c r="AF716" s="69"/>
      <c r="AK716" s="11"/>
      <c r="AL716" s="1131"/>
      <c r="AM716" s="1132"/>
      <c r="AN716" s="1132"/>
      <c r="AO716" s="1132"/>
      <c r="AP716" s="1132"/>
      <c r="AQ716" s="1133"/>
      <c r="AR716" s="1173"/>
    </row>
    <row r="717" spans="1:44" ht="24" customHeight="1">
      <c r="A717" s="911" t="str">
        <f t="shared" si="18"/>
        <v/>
      </c>
      <c r="B717" s="65"/>
      <c r="E717" s="66"/>
      <c r="F717" s="248"/>
      <c r="G717" s="249"/>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F717" s="69"/>
      <c r="AK717" s="11"/>
      <c r="AL717" s="203"/>
      <c r="AM717" s="204"/>
      <c r="AN717" s="204"/>
      <c r="AO717" s="204"/>
      <c r="AP717" s="204"/>
      <c r="AQ717" s="205"/>
      <c r="AR717" s="95"/>
    </row>
    <row r="718" spans="1:44" ht="27" customHeight="1">
      <c r="A718" s="911">
        <f t="shared" si="18"/>
        <v>88</v>
      </c>
      <c r="B718" s="65"/>
      <c r="E718" s="66"/>
      <c r="F718" s="1064" t="s">
        <v>1030</v>
      </c>
      <c r="G718" s="1065"/>
      <c r="H718" s="1093" t="s">
        <v>422</v>
      </c>
      <c r="I718" s="1093"/>
      <c r="J718" s="1093"/>
      <c r="K718" s="1093"/>
      <c r="L718" s="1093"/>
      <c r="M718" s="1093"/>
      <c r="N718" s="1093"/>
      <c r="O718" s="1093"/>
      <c r="P718" s="1093"/>
      <c r="Q718" s="1093"/>
      <c r="R718" s="1093"/>
      <c r="S718" s="1093"/>
      <c r="T718" s="1093"/>
      <c r="U718" s="1093"/>
      <c r="V718" s="1093"/>
      <c r="W718" s="1093"/>
      <c r="X718" s="1093"/>
      <c r="Y718" s="1093"/>
      <c r="Z718" s="1093"/>
      <c r="AA718" s="1093"/>
      <c r="AB718" s="1093"/>
      <c r="AC718" s="1093"/>
      <c r="AD718" s="1093"/>
      <c r="AF718" s="69"/>
      <c r="AG718" s="304">
        <v>88</v>
      </c>
      <c r="AH718" s="1113" t="s">
        <v>109</v>
      </c>
      <c r="AI718" s="1114"/>
      <c r="AJ718" s="1115"/>
      <c r="AK718" s="11"/>
      <c r="AL718" s="1131" t="s">
        <v>746</v>
      </c>
      <c r="AM718" s="1132"/>
      <c r="AN718" s="1132"/>
      <c r="AO718" s="1132"/>
      <c r="AP718" s="1132"/>
      <c r="AQ718" s="1133"/>
      <c r="AR718" s="1173">
        <f>VLOOKUP(AH718,$CD$6:$CE$10,2,FALSE)</f>
        <v>0</v>
      </c>
    </row>
    <row r="719" spans="1:44" ht="27" customHeight="1">
      <c r="A719" s="911" t="str">
        <f t="shared" si="18"/>
        <v/>
      </c>
      <c r="B719" s="65"/>
      <c r="E719" s="66"/>
      <c r="F719" s="1064"/>
      <c r="G719" s="1065"/>
      <c r="H719" s="1093"/>
      <c r="I719" s="1093"/>
      <c r="J719" s="1093"/>
      <c r="K719" s="1093"/>
      <c r="L719" s="1093"/>
      <c r="M719" s="1093"/>
      <c r="N719" s="1093"/>
      <c r="O719" s="1093"/>
      <c r="P719" s="1093"/>
      <c r="Q719" s="1093"/>
      <c r="R719" s="1093"/>
      <c r="S719" s="1093"/>
      <c r="T719" s="1093"/>
      <c r="U719" s="1093"/>
      <c r="V719" s="1093"/>
      <c r="W719" s="1093"/>
      <c r="X719" s="1093"/>
      <c r="Y719" s="1093"/>
      <c r="Z719" s="1093"/>
      <c r="AA719" s="1093"/>
      <c r="AB719" s="1093"/>
      <c r="AC719" s="1093"/>
      <c r="AD719" s="1093"/>
      <c r="AF719" s="69"/>
      <c r="AK719" s="11"/>
      <c r="AL719" s="1131"/>
      <c r="AM719" s="1132"/>
      <c r="AN719" s="1132"/>
      <c r="AO719" s="1132"/>
      <c r="AP719" s="1132"/>
      <c r="AQ719" s="1133"/>
      <c r="AR719" s="1173"/>
    </row>
    <row r="720" spans="1:44" ht="24" customHeight="1">
      <c r="A720" s="911" t="str">
        <f t="shared" si="18"/>
        <v/>
      </c>
      <c r="B720" s="65"/>
      <c r="E720" s="66"/>
      <c r="F720" s="248"/>
      <c r="G720" s="249"/>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F720" s="69"/>
      <c r="AK720" s="11"/>
      <c r="AL720" s="203"/>
      <c r="AM720" s="204"/>
      <c r="AN720" s="204"/>
      <c r="AO720" s="204"/>
      <c r="AP720" s="204"/>
      <c r="AQ720" s="205"/>
      <c r="AR720" s="95"/>
    </row>
    <row r="721" spans="1:44" ht="27" customHeight="1">
      <c r="A721" s="911">
        <f t="shared" si="18"/>
        <v>89</v>
      </c>
      <c r="B721" s="65"/>
      <c r="E721" s="66"/>
      <c r="F721" s="1064" t="s">
        <v>1035</v>
      </c>
      <c r="G721" s="1065"/>
      <c r="H721" s="1116" t="s">
        <v>423</v>
      </c>
      <c r="I721" s="1116"/>
      <c r="J721" s="1116"/>
      <c r="K721" s="1116"/>
      <c r="L721" s="1116"/>
      <c r="M721" s="1116"/>
      <c r="N721" s="1116"/>
      <c r="O721" s="1116"/>
      <c r="P721" s="1116"/>
      <c r="Q721" s="1116"/>
      <c r="R721" s="1116"/>
      <c r="S721" s="1116"/>
      <c r="T721" s="1116"/>
      <c r="U721" s="1116"/>
      <c r="V721" s="1116"/>
      <c r="W721" s="1116"/>
      <c r="X721" s="1116"/>
      <c r="Y721" s="1116"/>
      <c r="Z721" s="1116"/>
      <c r="AA721" s="1116"/>
      <c r="AB721" s="1116"/>
      <c r="AC721" s="1116"/>
      <c r="AD721" s="1116"/>
      <c r="AF721" s="69"/>
      <c r="AG721" s="304">
        <v>89</v>
      </c>
      <c r="AH721" s="1113" t="s">
        <v>109</v>
      </c>
      <c r="AI721" s="1114"/>
      <c r="AJ721" s="1115"/>
      <c r="AK721" s="11"/>
      <c r="AL721" s="1131" t="s">
        <v>747</v>
      </c>
      <c r="AM721" s="1132"/>
      <c r="AN721" s="1132"/>
      <c r="AO721" s="1132"/>
      <c r="AP721" s="1132"/>
      <c r="AQ721" s="1133"/>
      <c r="AR721" s="1173">
        <f>VLOOKUP(AH721,$CD$6:$CE$10,2,FALSE)</f>
        <v>0</v>
      </c>
    </row>
    <row r="722" spans="1:44" ht="24" customHeight="1">
      <c r="A722" s="911" t="str">
        <f t="shared" si="18"/>
        <v/>
      </c>
      <c r="B722" s="65"/>
      <c r="E722" s="66"/>
      <c r="AF722" s="69"/>
      <c r="AK722" s="11"/>
      <c r="AL722" s="1131"/>
      <c r="AM722" s="1132"/>
      <c r="AN722" s="1132"/>
      <c r="AO722" s="1132"/>
      <c r="AP722" s="1132"/>
      <c r="AQ722" s="1133"/>
      <c r="AR722" s="1173"/>
    </row>
    <row r="723" spans="1:44" ht="27" customHeight="1">
      <c r="A723" s="911">
        <f t="shared" si="18"/>
        <v>90</v>
      </c>
      <c r="B723" s="65"/>
      <c r="E723" s="66"/>
      <c r="F723" s="1064" t="s">
        <v>1041</v>
      </c>
      <c r="G723" s="1065"/>
      <c r="H723" s="1116" t="s">
        <v>424</v>
      </c>
      <c r="I723" s="1116"/>
      <c r="J723" s="1116"/>
      <c r="K723" s="1116"/>
      <c r="L723" s="1116"/>
      <c r="M723" s="1116"/>
      <c r="N723" s="1116"/>
      <c r="O723" s="1116"/>
      <c r="P723" s="1116"/>
      <c r="Q723" s="1116"/>
      <c r="R723" s="1116"/>
      <c r="S723" s="1116"/>
      <c r="T723" s="1116"/>
      <c r="U723" s="1116"/>
      <c r="V723" s="1116"/>
      <c r="W723" s="1116"/>
      <c r="X723" s="1116"/>
      <c r="Y723" s="1116"/>
      <c r="Z723" s="1116"/>
      <c r="AA723" s="1116"/>
      <c r="AB723" s="1116"/>
      <c r="AC723" s="1116"/>
      <c r="AD723" s="1116"/>
      <c r="AF723" s="69"/>
      <c r="AG723" s="304">
        <v>90</v>
      </c>
      <c r="AH723" s="1113" t="s">
        <v>109</v>
      </c>
      <c r="AI723" s="1114"/>
      <c r="AJ723" s="1115"/>
      <c r="AK723" s="11"/>
      <c r="AL723" s="1131" t="s">
        <v>748</v>
      </c>
      <c r="AM723" s="1132"/>
      <c r="AN723" s="1132"/>
      <c r="AO723" s="1132"/>
      <c r="AP723" s="1132"/>
      <c r="AQ723" s="1133"/>
      <c r="AR723" s="1173">
        <f>VLOOKUP(AH723,$CD$6:$CE$10,2,FALSE)</f>
        <v>0</v>
      </c>
    </row>
    <row r="724" spans="1:44" ht="24" customHeight="1">
      <c r="A724" s="911" t="str">
        <f t="shared" si="18"/>
        <v/>
      </c>
      <c r="B724" s="65"/>
      <c r="E724" s="66"/>
      <c r="F724" s="1064"/>
      <c r="G724" s="1065"/>
      <c r="AF724" s="69"/>
      <c r="AK724" s="11"/>
      <c r="AL724" s="1131"/>
      <c r="AM724" s="1132"/>
      <c r="AN724" s="1132"/>
      <c r="AO724" s="1132"/>
      <c r="AP724" s="1132"/>
      <c r="AQ724" s="1133"/>
      <c r="AR724" s="1173"/>
    </row>
    <row r="725" spans="1:44" ht="27" customHeight="1">
      <c r="A725" s="911" t="str">
        <f t="shared" si="18"/>
        <v/>
      </c>
      <c r="B725" s="65"/>
      <c r="E725" s="66"/>
      <c r="H725" s="1116" t="s">
        <v>425</v>
      </c>
      <c r="I725" s="1116"/>
      <c r="J725" s="1116"/>
      <c r="K725" s="1116"/>
      <c r="L725" s="1116"/>
      <c r="M725" s="1116"/>
      <c r="N725" s="1116"/>
      <c r="O725" s="1116"/>
      <c r="P725" s="1116"/>
      <c r="Q725" s="1116"/>
      <c r="R725" s="1116"/>
      <c r="S725" s="1116"/>
      <c r="T725" s="1116"/>
      <c r="U725" s="1116"/>
      <c r="V725" s="1116"/>
      <c r="W725" s="1116"/>
      <c r="X725" s="1116"/>
      <c r="Y725" s="1116"/>
      <c r="Z725" s="1116"/>
      <c r="AA725" s="1116"/>
      <c r="AB725" s="1116"/>
      <c r="AC725" s="1116"/>
      <c r="AD725" s="1116"/>
      <c r="AF725" s="69"/>
      <c r="AK725" s="11"/>
      <c r="AL725" s="209"/>
      <c r="AM725" s="20"/>
      <c r="AN725" s="20"/>
      <c r="AO725" s="20"/>
      <c r="AP725" s="20"/>
      <c r="AQ725" s="210"/>
      <c r="AR725" s="72"/>
    </row>
    <row r="726" spans="1:44" ht="27" customHeight="1">
      <c r="A726" s="911" t="str">
        <f t="shared" si="18"/>
        <v/>
      </c>
      <c r="B726" s="65"/>
      <c r="E726" s="66"/>
      <c r="H726" s="1116" t="s">
        <v>426</v>
      </c>
      <c r="I726" s="1116"/>
      <c r="J726" s="1116"/>
      <c r="K726" s="1116"/>
      <c r="L726" s="1116"/>
      <c r="M726" s="1116"/>
      <c r="N726" s="1116"/>
      <c r="O726" s="1116"/>
      <c r="P726" s="1116"/>
      <c r="Q726" s="1116"/>
      <c r="R726" s="1116"/>
      <c r="S726" s="1116"/>
      <c r="T726" s="1116"/>
      <c r="U726" s="1116"/>
      <c r="V726" s="1116"/>
      <c r="W726" s="1116"/>
      <c r="X726" s="1116"/>
      <c r="Y726" s="1116"/>
      <c r="Z726" s="1116"/>
      <c r="AA726" s="1116"/>
      <c r="AB726" s="1116"/>
      <c r="AC726" s="1116"/>
      <c r="AD726" s="1116"/>
      <c r="AF726" s="69"/>
      <c r="AK726" s="11"/>
      <c r="AL726" s="209"/>
      <c r="AM726" s="20"/>
      <c r="AN726" s="20"/>
      <c r="AO726" s="20"/>
      <c r="AP726" s="20"/>
      <c r="AQ726" s="210"/>
      <c r="AR726" s="72"/>
    </row>
    <row r="727" spans="1:44" ht="18" customHeight="1">
      <c r="A727" s="911" t="str">
        <f t="shared" si="18"/>
        <v/>
      </c>
      <c r="B727" s="65"/>
      <c r="E727" s="66"/>
      <c r="AF727" s="69"/>
      <c r="AK727" s="11"/>
      <c r="AL727" s="209"/>
      <c r="AM727" s="20"/>
      <c r="AN727" s="20"/>
      <c r="AO727" s="20"/>
      <c r="AP727" s="20"/>
      <c r="AQ727" s="210"/>
      <c r="AR727" s="72"/>
    </row>
    <row r="728" spans="1:44" ht="27" customHeight="1">
      <c r="A728" s="911">
        <f t="shared" ref="A728:A791" si="20">_xlfn.IFS(AG728=0,"",AG728&gt;0,AG728,AG728&lt;&gt;"","")</f>
        <v>91</v>
      </c>
      <c r="B728" s="1411" t="s">
        <v>427</v>
      </c>
      <c r="C728" s="1344"/>
      <c r="D728" s="1344"/>
      <c r="E728" s="1412"/>
      <c r="F728" s="1064" t="s">
        <v>1011</v>
      </c>
      <c r="G728" s="1065"/>
      <c r="H728" s="1116" t="s">
        <v>428</v>
      </c>
      <c r="I728" s="1116"/>
      <c r="J728" s="1116"/>
      <c r="K728" s="1116"/>
      <c r="L728" s="1116"/>
      <c r="M728" s="1116"/>
      <c r="N728" s="1116"/>
      <c r="O728" s="1116"/>
      <c r="P728" s="1116"/>
      <c r="Q728" s="1116"/>
      <c r="R728" s="1116"/>
      <c r="S728" s="1116"/>
      <c r="T728" s="1116"/>
      <c r="U728" s="1116"/>
      <c r="V728" s="1116"/>
      <c r="W728" s="1116"/>
      <c r="X728" s="1116"/>
      <c r="Y728" s="1116"/>
      <c r="Z728" s="1116"/>
      <c r="AA728" s="1116"/>
      <c r="AB728" s="1116"/>
      <c r="AC728" s="1116"/>
      <c r="AD728" s="1116"/>
      <c r="AF728" s="69"/>
      <c r="AG728" s="304">
        <v>91</v>
      </c>
      <c r="AH728" s="1113" t="s">
        <v>109</v>
      </c>
      <c r="AI728" s="1114"/>
      <c r="AJ728" s="1115"/>
      <c r="AK728" s="11"/>
      <c r="AL728" s="1131" t="s">
        <v>749</v>
      </c>
      <c r="AM728" s="1132"/>
      <c r="AN728" s="1132"/>
      <c r="AO728" s="1132"/>
      <c r="AP728" s="1132"/>
      <c r="AQ728" s="1133"/>
      <c r="AR728" s="1173">
        <f>VLOOKUP(AH728,$CD$6:$CE$10,2,FALSE)</f>
        <v>0</v>
      </c>
    </row>
    <row r="729" spans="1:44" ht="24" customHeight="1">
      <c r="A729" s="911" t="str">
        <f t="shared" si="20"/>
        <v/>
      </c>
      <c r="B729" s="114"/>
      <c r="C729" s="115"/>
      <c r="D729" s="115"/>
      <c r="E729" s="116"/>
      <c r="F729" s="248"/>
      <c r="G729" s="249"/>
      <c r="AF729" s="69"/>
      <c r="AK729" s="11"/>
      <c r="AL729" s="1131"/>
      <c r="AM729" s="1132"/>
      <c r="AN729" s="1132"/>
      <c r="AO729" s="1132"/>
      <c r="AP729" s="1132"/>
      <c r="AQ729" s="1133"/>
      <c r="AR729" s="1173"/>
    </row>
    <row r="730" spans="1:44" ht="27" customHeight="1">
      <c r="A730" s="911">
        <f t="shared" si="20"/>
        <v>92</v>
      </c>
      <c r="B730" s="65"/>
      <c r="E730" s="66"/>
      <c r="F730" s="1064" t="s">
        <v>1042</v>
      </c>
      <c r="G730" s="1065"/>
      <c r="H730" s="1116" t="s">
        <v>429</v>
      </c>
      <c r="I730" s="1116"/>
      <c r="J730" s="1116"/>
      <c r="K730" s="1116"/>
      <c r="L730" s="1116"/>
      <c r="M730" s="1116"/>
      <c r="N730" s="1116"/>
      <c r="O730" s="1116"/>
      <c r="P730" s="1116"/>
      <c r="Q730" s="1116"/>
      <c r="R730" s="1116"/>
      <c r="S730" s="1116"/>
      <c r="T730" s="1116"/>
      <c r="U730" s="1116"/>
      <c r="V730" s="1116"/>
      <c r="W730" s="1116"/>
      <c r="X730" s="1116"/>
      <c r="Y730" s="1116"/>
      <c r="Z730" s="1116"/>
      <c r="AA730" s="1116"/>
      <c r="AB730" s="1116"/>
      <c r="AC730" s="1116"/>
      <c r="AD730" s="1116"/>
      <c r="AF730" s="69"/>
      <c r="AG730" s="304">
        <v>92</v>
      </c>
      <c r="AH730" s="1389" t="s">
        <v>307</v>
      </c>
      <c r="AI730" s="1390"/>
      <c r="AJ730" s="1391"/>
      <c r="AK730" s="11"/>
      <c r="AL730" s="1131" t="s">
        <v>750</v>
      </c>
      <c r="AM730" s="1132"/>
      <c r="AN730" s="1132"/>
      <c r="AO730" s="1132"/>
      <c r="AP730" s="1132"/>
      <c r="AQ730" s="1133"/>
      <c r="AR730" s="1173">
        <f>VLOOKUP(AH730,$CD$12:$CE$16,2,FALSE)</f>
        <v>0</v>
      </c>
    </row>
    <row r="731" spans="1:44" ht="24" customHeight="1">
      <c r="A731" s="911" t="str">
        <f t="shared" si="20"/>
        <v/>
      </c>
      <c r="B731" s="65"/>
      <c r="E731" s="66"/>
      <c r="F731" s="248"/>
      <c r="G731" s="249"/>
      <c r="AF731" s="69"/>
      <c r="AK731" s="11"/>
      <c r="AL731" s="1131"/>
      <c r="AM731" s="1132"/>
      <c r="AN731" s="1132"/>
      <c r="AO731" s="1132"/>
      <c r="AP731" s="1132"/>
      <c r="AQ731" s="1133"/>
      <c r="AR731" s="1173"/>
    </row>
    <row r="732" spans="1:44" ht="27" customHeight="1">
      <c r="A732" s="911">
        <f t="shared" si="20"/>
        <v>93</v>
      </c>
      <c r="B732" s="65"/>
      <c r="E732" s="66"/>
      <c r="F732" s="1064" t="s">
        <v>1043</v>
      </c>
      <c r="G732" s="1065"/>
      <c r="H732" s="1116" t="s">
        <v>420</v>
      </c>
      <c r="I732" s="1116"/>
      <c r="J732" s="1116"/>
      <c r="K732" s="1116"/>
      <c r="L732" s="1116"/>
      <c r="M732" s="1116"/>
      <c r="N732" s="1116"/>
      <c r="O732" s="1116"/>
      <c r="P732" s="1116"/>
      <c r="Q732" s="1116"/>
      <c r="R732" s="1116"/>
      <c r="S732" s="1116"/>
      <c r="T732" s="1116"/>
      <c r="U732" s="1116"/>
      <c r="V732" s="1116"/>
      <c r="W732" s="1116"/>
      <c r="X732" s="1116"/>
      <c r="Y732" s="1116"/>
      <c r="Z732" s="1116"/>
      <c r="AA732" s="1116"/>
      <c r="AB732" s="1116"/>
      <c r="AC732" s="1116"/>
      <c r="AD732" s="1116"/>
      <c r="AF732" s="69"/>
      <c r="AG732" s="304">
        <v>93</v>
      </c>
      <c r="AH732" s="1113" t="s">
        <v>109</v>
      </c>
      <c r="AI732" s="1114"/>
      <c r="AJ732" s="1115"/>
      <c r="AK732" s="11"/>
      <c r="AL732" s="1131" t="s">
        <v>750</v>
      </c>
      <c r="AM732" s="1132"/>
      <c r="AN732" s="1132"/>
      <c r="AO732" s="1132"/>
      <c r="AP732" s="1132"/>
      <c r="AQ732" s="1133"/>
      <c r="AR732" s="1173">
        <f>VLOOKUP(AH732,$CD$6:$CE$10,2,FALSE)</f>
        <v>0</v>
      </c>
    </row>
    <row r="733" spans="1:44" ht="24" customHeight="1">
      <c r="A733" s="911" t="str">
        <f t="shared" si="20"/>
        <v/>
      </c>
      <c r="B733" s="65"/>
      <c r="E733" s="66"/>
      <c r="F733" s="248"/>
      <c r="G733" s="249"/>
      <c r="AF733" s="69"/>
      <c r="AK733" s="11"/>
      <c r="AL733" s="1131"/>
      <c r="AM733" s="1132"/>
      <c r="AN733" s="1132"/>
      <c r="AO733" s="1132"/>
      <c r="AP733" s="1132"/>
      <c r="AQ733" s="1133"/>
      <c r="AR733" s="1173"/>
    </row>
    <row r="734" spans="1:44" ht="27" customHeight="1">
      <c r="A734" s="911">
        <f t="shared" si="20"/>
        <v>94</v>
      </c>
      <c r="B734" s="65"/>
      <c r="E734" s="66"/>
      <c r="F734" s="1064" t="s">
        <v>1044</v>
      </c>
      <c r="G734" s="1065"/>
      <c r="H734" s="1093" t="s">
        <v>430</v>
      </c>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F734" s="69"/>
      <c r="AG734" s="304">
        <v>94</v>
      </c>
      <c r="AH734" s="1113" t="s">
        <v>109</v>
      </c>
      <c r="AI734" s="1114"/>
      <c r="AJ734" s="1115"/>
      <c r="AK734" s="11"/>
      <c r="AL734" s="1131" t="s">
        <v>750</v>
      </c>
      <c r="AM734" s="1132"/>
      <c r="AN734" s="1132"/>
      <c r="AO734" s="1132"/>
      <c r="AP734" s="1132"/>
      <c r="AQ734" s="1133"/>
      <c r="AR734" s="1173">
        <f>VLOOKUP(AH734,$CD$6:$CE$10,2,FALSE)</f>
        <v>0</v>
      </c>
    </row>
    <row r="735" spans="1:44" ht="27" customHeight="1">
      <c r="A735" s="911" t="str">
        <f t="shared" si="20"/>
        <v/>
      </c>
      <c r="B735" s="65"/>
      <c r="E735" s="66"/>
      <c r="F735" s="248"/>
      <c r="G735" s="249"/>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F735" s="69"/>
      <c r="AK735" s="11"/>
      <c r="AL735" s="1131"/>
      <c r="AM735" s="1132"/>
      <c r="AN735" s="1132"/>
      <c r="AO735" s="1132"/>
      <c r="AP735" s="1132"/>
      <c r="AQ735" s="1133"/>
      <c r="AR735" s="1173"/>
    </row>
    <row r="736" spans="1:44" ht="24" customHeight="1">
      <c r="A736" s="911" t="str">
        <f t="shared" si="20"/>
        <v/>
      </c>
      <c r="B736" s="65"/>
      <c r="E736" s="66"/>
      <c r="F736" s="248"/>
      <c r="G736" s="249"/>
      <c r="AF736" s="69"/>
      <c r="AK736" s="11"/>
      <c r="AL736" s="209"/>
      <c r="AM736" s="20"/>
      <c r="AN736" s="20"/>
      <c r="AO736" s="20"/>
      <c r="AP736" s="20"/>
      <c r="AQ736" s="210"/>
      <c r="AR736" s="72"/>
    </row>
    <row r="737" spans="1:44" ht="27" customHeight="1">
      <c r="A737" s="911">
        <f t="shared" si="20"/>
        <v>95</v>
      </c>
      <c r="B737" s="65"/>
      <c r="E737" s="66"/>
      <c r="F737" s="1064" t="s">
        <v>1023</v>
      </c>
      <c r="G737" s="1065"/>
      <c r="H737" s="1093" t="s">
        <v>422</v>
      </c>
      <c r="I737" s="1093"/>
      <c r="J737" s="1093"/>
      <c r="K737" s="1093"/>
      <c r="L737" s="1093"/>
      <c r="M737" s="1093"/>
      <c r="N737" s="1093"/>
      <c r="O737" s="1093"/>
      <c r="P737" s="1093"/>
      <c r="Q737" s="1093"/>
      <c r="R737" s="1093"/>
      <c r="S737" s="1093"/>
      <c r="T737" s="1093"/>
      <c r="U737" s="1093"/>
      <c r="V737" s="1093"/>
      <c r="W737" s="1093"/>
      <c r="X737" s="1093"/>
      <c r="Y737" s="1093"/>
      <c r="Z737" s="1093"/>
      <c r="AA737" s="1093"/>
      <c r="AB737" s="1093"/>
      <c r="AC737" s="1093"/>
      <c r="AD737" s="1093"/>
      <c r="AF737" s="69"/>
      <c r="AG737" s="304">
        <v>95</v>
      </c>
      <c r="AH737" s="1113" t="s">
        <v>109</v>
      </c>
      <c r="AI737" s="1114"/>
      <c r="AJ737" s="1115"/>
      <c r="AK737" s="11"/>
      <c r="AL737" s="1131" t="s">
        <v>750</v>
      </c>
      <c r="AM737" s="1132"/>
      <c r="AN737" s="1132"/>
      <c r="AO737" s="1132"/>
      <c r="AP737" s="1132"/>
      <c r="AQ737" s="1133"/>
      <c r="AR737" s="1173">
        <f>VLOOKUP(AH737,$CD$6:$CE$10,2,FALSE)</f>
        <v>0</v>
      </c>
    </row>
    <row r="738" spans="1:44" ht="27" customHeight="1">
      <c r="A738" s="911" t="str">
        <f t="shared" si="20"/>
        <v/>
      </c>
      <c r="B738" s="65"/>
      <c r="E738" s="66"/>
      <c r="F738" s="248"/>
      <c r="G738" s="249"/>
      <c r="H738" s="1093"/>
      <c r="I738" s="1093"/>
      <c r="J738" s="1093"/>
      <c r="K738" s="1093"/>
      <c r="L738" s="1093"/>
      <c r="M738" s="1093"/>
      <c r="N738" s="1093"/>
      <c r="O738" s="1093"/>
      <c r="P738" s="1093"/>
      <c r="Q738" s="1093"/>
      <c r="R738" s="1093"/>
      <c r="S738" s="1093"/>
      <c r="T738" s="1093"/>
      <c r="U738" s="1093"/>
      <c r="V738" s="1093"/>
      <c r="W738" s="1093"/>
      <c r="X738" s="1093"/>
      <c r="Y738" s="1093"/>
      <c r="Z738" s="1093"/>
      <c r="AA738" s="1093"/>
      <c r="AB738" s="1093"/>
      <c r="AC738" s="1093"/>
      <c r="AD738" s="1093"/>
      <c r="AF738" s="69"/>
      <c r="AK738" s="11"/>
      <c r="AL738" s="1131"/>
      <c r="AM738" s="1132"/>
      <c r="AN738" s="1132"/>
      <c r="AO738" s="1132"/>
      <c r="AP738" s="1132"/>
      <c r="AQ738" s="1133"/>
      <c r="AR738" s="1173"/>
    </row>
    <row r="739" spans="1:44" ht="24" customHeight="1">
      <c r="A739" s="911" t="str">
        <f t="shared" si="20"/>
        <v/>
      </c>
      <c r="B739" s="65"/>
      <c r="E739" s="66"/>
      <c r="F739" s="248"/>
      <c r="G739" s="249"/>
      <c r="AF739" s="69"/>
      <c r="AK739" s="11"/>
      <c r="AL739" s="209"/>
      <c r="AM739" s="20"/>
      <c r="AN739" s="20"/>
      <c r="AO739" s="20"/>
      <c r="AP739" s="20"/>
      <c r="AQ739" s="210"/>
      <c r="AR739" s="72"/>
    </row>
    <row r="740" spans="1:44" ht="27" customHeight="1">
      <c r="A740" s="911">
        <f t="shared" si="20"/>
        <v>96</v>
      </c>
      <c r="B740" s="65"/>
      <c r="E740" s="66"/>
      <c r="F740" s="1064" t="s">
        <v>1030</v>
      </c>
      <c r="G740" s="1065"/>
      <c r="H740" s="1116" t="s">
        <v>423</v>
      </c>
      <c r="I740" s="1116"/>
      <c r="J740" s="1116"/>
      <c r="K740" s="1116"/>
      <c r="L740" s="1116"/>
      <c r="M740" s="1116"/>
      <c r="N740" s="1116"/>
      <c r="O740" s="1116"/>
      <c r="P740" s="1116"/>
      <c r="Q740" s="1116"/>
      <c r="R740" s="1116"/>
      <c r="S740" s="1116"/>
      <c r="T740" s="1116"/>
      <c r="U740" s="1116"/>
      <c r="V740" s="1116"/>
      <c r="W740" s="1116"/>
      <c r="X740" s="1116"/>
      <c r="Y740" s="1116"/>
      <c r="Z740" s="1116"/>
      <c r="AA740" s="1116"/>
      <c r="AB740" s="1116"/>
      <c r="AC740" s="1116"/>
      <c r="AD740" s="1116"/>
      <c r="AF740" s="69"/>
      <c r="AG740" s="304">
        <v>96</v>
      </c>
      <c r="AH740" s="1113" t="s">
        <v>109</v>
      </c>
      <c r="AI740" s="1114"/>
      <c r="AJ740" s="1115"/>
      <c r="AK740" s="11"/>
      <c r="AL740" s="1131" t="s">
        <v>750</v>
      </c>
      <c r="AM740" s="1132"/>
      <c r="AN740" s="1132"/>
      <c r="AO740" s="1132"/>
      <c r="AP740" s="1132"/>
      <c r="AQ740" s="1133"/>
      <c r="AR740" s="1173">
        <f>VLOOKUP(AH740,$CD$6:$CE$10,2,FALSE)</f>
        <v>0</v>
      </c>
    </row>
    <row r="741" spans="1:44" ht="24" customHeight="1">
      <c r="A741" s="911" t="str">
        <f t="shared" si="20"/>
        <v/>
      </c>
      <c r="B741" s="65"/>
      <c r="E741" s="66"/>
      <c r="F741" s="248"/>
      <c r="G741" s="249"/>
      <c r="AF741" s="69"/>
      <c r="AK741" s="11"/>
      <c r="AL741" s="1131"/>
      <c r="AM741" s="1132"/>
      <c r="AN741" s="1132"/>
      <c r="AO741" s="1132"/>
      <c r="AP741" s="1132"/>
      <c r="AQ741" s="1133"/>
      <c r="AR741" s="1173"/>
    </row>
    <row r="742" spans="1:44" ht="27" customHeight="1">
      <c r="A742" s="911">
        <f t="shared" si="20"/>
        <v>97</v>
      </c>
      <c r="B742" s="65"/>
      <c r="E742" s="66"/>
      <c r="F742" s="1064" t="s">
        <v>1035</v>
      </c>
      <c r="G742" s="1065"/>
      <c r="H742" s="1116" t="s">
        <v>424</v>
      </c>
      <c r="I742" s="1116"/>
      <c r="J742" s="1116"/>
      <c r="K742" s="1116"/>
      <c r="L742" s="1116"/>
      <c r="M742" s="1116"/>
      <c r="N742" s="1116"/>
      <c r="O742" s="1116"/>
      <c r="P742" s="1116"/>
      <c r="Q742" s="1116"/>
      <c r="R742" s="1116"/>
      <c r="S742" s="1116"/>
      <c r="T742" s="1116"/>
      <c r="U742" s="1116"/>
      <c r="V742" s="1116"/>
      <c r="W742" s="1116"/>
      <c r="X742" s="1116"/>
      <c r="Y742" s="1116"/>
      <c r="Z742" s="1116"/>
      <c r="AA742" s="1116"/>
      <c r="AB742" s="1116"/>
      <c r="AC742" s="1116"/>
      <c r="AD742" s="1116"/>
      <c r="AF742" s="69"/>
      <c r="AG742" s="304">
        <v>97</v>
      </c>
      <c r="AH742" s="1113" t="s">
        <v>109</v>
      </c>
      <c r="AI742" s="1114"/>
      <c r="AJ742" s="1115"/>
      <c r="AK742" s="11"/>
      <c r="AL742" s="1131" t="s">
        <v>750</v>
      </c>
      <c r="AM742" s="1132"/>
      <c r="AN742" s="1132"/>
      <c r="AO742" s="1132"/>
      <c r="AP742" s="1132"/>
      <c r="AQ742" s="1133"/>
      <c r="AR742" s="1173">
        <f>VLOOKUP(AH742,$CD$6:$CE$10,2,FALSE)</f>
        <v>0</v>
      </c>
    </row>
    <row r="743" spans="1:44" ht="24" customHeight="1">
      <c r="A743" s="911" t="str">
        <f t="shared" si="20"/>
        <v/>
      </c>
      <c r="B743" s="65"/>
      <c r="E743" s="66"/>
      <c r="AF743" s="69"/>
      <c r="AK743" s="11"/>
      <c r="AL743" s="1131"/>
      <c r="AM743" s="1132"/>
      <c r="AN743" s="1132"/>
      <c r="AO743" s="1132"/>
      <c r="AP743" s="1132"/>
      <c r="AQ743" s="1133"/>
      <c r="AR743" s="1173"/>
    </row>
    <row r="744" spans="1:44" ht="27" customHeight="1">
      <c r="A744" s="911">
        <f t="shared" si="20"/>
        <v>98</v>
      </c>
      <c r="B744" s="1078" t="s">
        <v>807</v>
      </c>
      <c r="C744" s="1079"/>
      <c r="D744" s="1079"/>
      <c r="E744" s="1080"/>
      <c r="F744" s="1064" t="s">
        <v>1011</v>
      </c>
      <c r="G744" s="1065"/>
      <c r="H744" s="1093" t="s">
        <v>431</v>
      </c>
      <c r="I744" s="1093"/>
      <c r="J744" s="1093"/>
      <c r="K744" s="1093"/>
      <c r="L744" s="1093"/>
      <c r="M744" s="1093"/>
      <c r="N744" s="1093"/>
      <c r="O744" s="1093"/>
      <c r="P744" s="1093"/>
      <c r="Q744" s="1093"/>
      <c r="R744" s="1093"/>
      <c r="S744" s="1093"/>
      <c r="T744" s="1093"/>
      <c r="U744" s="1093"/>
      <c r="V744" s="1093"/>
      <c r="W744" s="1093"/>
      <c r="X744" s="1093"/>
      <c r="Y744" s="1093"/>
      <c r="Z744" s="1093"/>
      <c r="AA744" s="1093"/>
      <c r="AB744" s="1093"/>
      <c r="AC744" s="1093"/>
      <c r="AD744" s="1093"/>
      <c r="AF744" s="69"/>
      <c r="AG744" s="304">
        <v>98</v>
      </c>
      <c r="AH744" s="1113" t="s">
        <v>109</v>
      </c>
      <c r="AI744" s="1114"/>
      <c r="AJ744" s="1115"/>
      <c r="AK744" s="11"/>
      <c r="AL744" s="1131" t="s">
        <v>751</v>
      </c>
      <c r="AM744" s="1132"/>
      <c r="AN744" s="1132"/>
      <c r="AO744" s="1132"/>
      <c r="AP744" s="1132"/>
      <c r="AQ744" s="1133"/>
      <c r="AR744" s="1173">
        <f>VLOOKUP(AH744,$CD$6:$CE$10,2,FALSE)</f>
        <v>0</v>
      </c>
    </row>
    <row r="745" spans="1:44" ht="27" customHeight="1">
      <c r="A745" s="911" t="str">
        <f t="shared" si="20"/>
        <v/>
      </c>
      <c r="B745" s="1078"/>
      <c r="C745" s="1079"/>
      <c r="D745" s="1079"/>
      <c r="E745" s="1080"/>
      <c r="H745" s="1093"/>
      <c r="I745" s="1093"/>
      <c r="J745" s="1093"/>
      <c r="K745" s="1093"/>
      <c r="L745" s="1093"/>
      <c r="M745" s="1093"/>
      <c r="N745" s="1093"/>
      <c r="O745" s="1093"/>
      <c r="P745" s="1093"/>
      <c r="Q745" s="1093"/>
      <c r="R745" s="1093"/>
      <c r="S745" s="1093"/>
      <c r="T745" s="1093"/>
      <c r="U745" s="1093"/>
      <c r="V745" s="1093"/>
      <c r="W745" s="1093"/>
      <c r="X745" s="1093"/>
      <c r="Y745" s="1093"/>
      <c r="Z745" s="1093"/>
      <c r="AA745" s="1093"/>
      <c r="AB745" s="1093"/>
      <c r="AC745" s="1093"/>
      <c r="AD745" s="1093"/>
      <c r="AF745" s="69"/>
      <c r="AK745" s="11"/>
      <c r="AL745" s="1131"/>
      <c r="AM745" s="1132"/>
      <c r="AN745" s="1132"/>
      <c r="AO745" s="1132"/>
      <c r="AP745" s="1132"/>
      <c r="AQ745" s="1133"/>
      <c r="AR745" s="1173"/>
    </row>
    <row r="746" spans="1:44" ht="27" customHeight="1">
      <c r="A746" s="911" t="str">
        <f t="shared" si="20"/>
        <v/>
      </c>
      <c r="B746" s="1078"/>
      <c r="C746" s="1079"/>
      <c r="D746" s="1079"/>
      <c r="E746" s="1080"/>
      <c r="I746" s="87"/>
      <c r="J746" s="87"/>
      <c r="K746" s="87"/>
      <c r="L746" s="87"/>
      <c r="M746" s="87"/>
      <c r="N746" s="87"/>
      <c r="O746" s="87"/>
      <c r="P746" s="87"/>
      <c r="Q746" s="87"/>
      <c r="R746" s="87"/>
      <c r="S746" s="87"/>
      <c r="T746" s="87"/>
      <c r="U746" s="87"/>
      <c r="V746" s="87"/>
      <c r="W746" s="87"/>
      <c r="X746" s="87"/>
      <c r="Y746" s="87"/>
      <c r="Z746" s="87"/>
      <c r="AA746" s="87"/>
      <c r="AB746" s="87"/>
      <c r="AC746" s="87"/>
      <c r="AD746" s="87"/>
      <c r="AF746" s="69"/>
      <c r="AK746" s="11"/>
      <c r="AL746" s="209"/>
      <c r="AM746" s="20"/>
      <c r="AN746" s="20"/>
      <c r="AO746" s="20"/>
      <c r="AP746" s="20"/>
      <c r="AQ746" s="210"/>
      <c r="AR746" s="72"/>
    </row>
    <row r="747" spans="1:44" ht="27" customHeight="1">
      <c r="A747" s="911">
        <f t="shared" si="20"/>
        <v>99</v>
      </c>
      <c r="B747" s="1078"/>
      <c r="C747" s="1079"/>
      <c r="D747" s="1079"/>
      <c r="E747" s="1080"/>
      <c r="F747" s="1064" t="s">
        <v>1042</v>
      </c>
      <c r="G747" s="1065"/>
      <c r="H747" s="1093" t="s">
        <v>432</v>
      </c>
      <c r="I747" s="1093"/>
      <c r="J747" s="1093"/>
      <c r="K747" s="1093"/>
      <c r="L747" s="1093"/>
      <c r="M747" s="1093"/>
      <c r="N747" s="1093"/>
      <c r="O747" s="1093"/>
      <c r="P747" s="1093"/>
      <c r="Q747" s="1093"/>
      <c r="R747" s="1093"/>
      <c r="S747" s="1093"/>
      <c r="T747" s="1093"/>
      <c r="U747" s="1093"/>
      <c r="V747" s="1093"/>
      <c r="W747" s="1093"/>
      <c r="X747" s="1093"/>
      <c r="Y747" s="1093"/>
      <c r="Z747" s="1093"/>
      <c r="AA747" s="1093"/>
      <c r="AB747" s="1093"/>
      <c r="AC747" s="1093"/>
      <c r="AD747" s="1093"/>
      <c r="AF747" s="69"/>
      <c r="AG747" s="304">
        <v>99</v>
      </c>
      <c r="AH747" s="1113" t="s">
        <v>109</v>
      </c>
      <c r="AI747" s="1114"/>
      <c r="AJ747" s="1115"/>
      <c r="AK747" s="11"/>
      <c r="AL747" s="1131" t="s">
        <v>751</v>
      </c>
      <c r="AM747" s="1132"/>
      <c r="AN747" s="1132"/>
      <c r="AO747" s="1132"/>
      <c r="AP747" s="1132"/>
      <c r="AQ747" s="1133"/>
      <c r="AR747" s="1173">
        <f>VLOOKUP(AH747,$CD$6:$CE$10,2,FALSE)</f>
        <v>0</v>
      </c>
    </row>
    <row r="748" spans="1:44" ht="27" customHeight="1">
      <c r="A748" s="911" t="str">
        <f t="shared" si="20"/>
        <v/>
      </c>
      <c r="B748" s="228"/>
      <c r="C748" s="142"/>
      <c r="D748" s="142"/>
      <c r="E748" s="229"/>
      <c r="H748" s="1093"/>
      <c r="I748" s="1093"/>
      <c r="J748" s="1093"/>
      <c r="K748" s="1093"/>
      <c r="L748" s="1093"/>
      <c r="M748" s="1093"/>
      <c r="N748" s="1093"/>
      <c r="O748" s="1093"/>
      <c r="P748" s="1093"/>
      <c r="Q748" s="1093"/>
      <c r="R748" s="1093"/>
      <c r="S748" s="1093"/>
      <c r="T748" s="1093"/>
      <c r="U748" s="1093"/>
      <c r="V748" s="1093"/>
      <c r="W748" s="1093"/>
      <c r="X748" s="1093"/>
      <c r="Y748" s="1093"/>
      <c r="Z748" s="1093"/>
      <c r="AA748" s="1093"/>
      <c r="AB748" s="1093"/>
      <c r="AC748" s="1093"/>
      <c r="AD748" s="1093"/>
      <c r="AF748" s="69"/>
      <c r="AK748" s="11"/>
      <c r="AL748" s="1131"/>
      <c r="AM748" s="1132"/>
      <c r="AN748" s="1132"/>
      <c r="AO748" s="1132"/>
      <c r="AP748" s="1132"/>
      <c r="AQ748" s="1133"/>
      <c r="AR748" s="1173"/>
    </row>
    <row r="749" spans="1:44" ht="24" customHeight="1">
      <c r="A749" s="911" t="str">
        <f t="shared" si="20"/>
        <v/>
      </c>
      <c r="B749" s="65"/>
      <c r="E749" s="66"/>
      <c r="AF749" s="69"/>
      <c r="AK749" s="11"/>
      <c r="AL749" s="209"/>
      <c r="AM749" s="20"/>
      <c r="AN749" s="20"/>
      <c r="AO749" s="20"/>
      <c r="AP749" s="20"/>
      <c r="AQ749" s="210"/>
      <c r="AR749" s="72"/>
    </row>
    <row r="750" spans="1:44" ht="27" customHeight="1">
      <c r="A750" s="911">
        <f t="shared" si="20"/>
        <v>100</v>
      </c>
      <c r="B750" s="65"/>
      <c r="E750" s="66"/>
      <c r="F750" s="1064" t="s">
        <v>1043</v>
      </c>
      <c r="G750" s="1065"/>
      <c r="H750" s="1116" t="s">
        <v>433</v>
      </c>
      <c r="I750" s="1116"/>
      <c r="J750" s="1116"/>
      <c r="K750" s="1116"/>
      <c r="L750" s="1116"/>
      <c r="M750" s="1116"/>
      <c r="N750" s="1116"/>
      <c r="O750" s="1116"/>
      <c r="P750" s="1116"/>
      <c r="Q750" s="1116"/>
      <c r="R750" s="1116"/>
      <c r="S750" s="1116"/>
      <c r="T750" s="1116"/>
      <c r="U750" s="1116"/>
      <c r="V750" s="1116"/>
      <c r="W750" s="1116"/>
      <c r="X750" s="1116"/>
      <c r="Y750" s="1116"/>
      <c r="Z750" s="1116"/>
      <c r="AA750" s="1116"/>
      <c r="AB750" s="1116"/>
      <c r="AC750" s="1116"/>
      <c r="AD750" s="1116"/>
      <c r="AF750" s="69"/>
      <c r="AG750" s="304">
        <v>100</v>
      </c>
      <c r="AH750" s="1113" t="s">
        <v>109</v>
      </c>
      <c r="AI750" s="1114"/>
      <c r="AJ750" s="1115"/>
      <c r="AK750" s="11"/>
      <c r="AL750" s="1131" t="s">
        <v>752</v>
      </c>
      <c r="AM750" s="1132"/>
      <c r="AN750" s="1132"/>
      <c r="AO750" s="1132"/>
      <c r="AP750" s="1132"/>
      <c r="AQ750" s="1133"/>
      <c r="AR750" s="1173">
        <f>VLOOKUP(AH750,$CD$6:$CE$10,2,FALSE)</f>
        <v>0</v>
      </c>
    </row>
    <row r="751" spans="1:44" ht="24" customHeight="1">
      <c r="A751" s="911" t="str">
        <f t="shared" si="20"/>
        <v/>
      </c>
      <c r="B751" s="65"/>
      <c r="E751" s="66"/>
      <c r="AF751" s="69"/>
      <c r="AK751" s="11"/>
      <c r="AL751" s="1131"/>
      <c r="AM751" s="1132"/>
      <c r="AN751" s="1132"/>
      <c r="AO751" s="1132"/>
      <c r="AP751" s="1132"/>
      <c r="AQ751" s="1133"/>
      <c r="AR751" s="1173"/>
    </row>
    <row r="752" spans="1:44" ht="27" customHeight="1">
      <c r="A752" s="911">
        <f t="shared" si="20"/>
        <v>101</v>
      </c>
      <c r="B752" s="1411" t="s">
        <v>434</v>
      </c>
      <c r="C752" s="1344"/>
      <c r="D752" s="1344"/>
      <c r="E752" s="1412"/>
      <c r="H752" s="1116" t="s">
        <v>435</v>
      </c>
      <c r="I752" s="1116"/>
      <c r="J752" s="1116"/>
      <c r="K752" s="1116"/>
      <c r="L752" s="1116"/>
      <c r="M752" s="1116"/>
      <c r="N752" s="1116"/>
      <c r="O752" s="1116"/>
      <c r="P752" s="1116"/>
      <c r="Q752" s="1116"/>
      <c r="R752" s="1116"/>
      <c r="S752" s="1116"/>
      <c r="T752" s="1116"/>
      <c r="U752" s="1116"/>
      <c r="V752" s="1116"/>
      <c r="W752" s="1116"/>
      <c r="X752" s="1116"/>
      <c r="Y752" s="1116"/>
      <c r="Z752" s="1116"/>
      <c r="AA752" s="1116"/>
      <c r="AB752" s="1116"/>
      <c r="AC752" s="1116"/>
      <c r="AD752" s="1116"/>
      <c r="AF752" s="69"/>
      <c r="AG752" s="304">
        <v>101</v>
      </c>
      <c r="AH752" s="1113" t="s">
        <v>109</v>
      </c>
      <c r="AI752" s="1114"/>
      <c r="AJ752" s="1115"/>
      <c r="AK752" s="11"/>
      <c r="AL752" s="1131" t="s">
        <v>753</v>
      </c>
      <c r="AM752" s="1132"/>
      <c r="AN752" s="1132"/>
      <c r="AO752" s="1132"/>
      <c r="AP752" s="1132"/>
      <c r="AQ752" s="1133"/>
      <c r="AR752" s="1173">
        <f>VLOOKUP(AH752,$CD$6:$CE$10,2,FALSE)</f>
        <v>0</v>
      </c>
    </row>
    <row r="753" spans="1:44" ht="24" customHeight="1">
      <c r="A753" s="911" t="str">
        <f t="shared" si="20"/>
        <v/>
      </c>
      <c r="B753" s="65"/>
      <c r="E753" s="66"/>
      <c r="AF753" s="69"/>
      <c r="AK753" s="11"/>
      <c r="AL753" s="1131"/>
      <c r="AM753" s="1132"/>
      <c r="AN753" s="1132"/>
      <c r="AO753" s="1132"/>
      <c r="AP753" s="1132"/>
      <c r="AQ753" s="1133"/>
      <c r="AR753" s="1173"/>
    </row>
    <row r="754" spans="1:44" ht="27" customHeight="1">
      <c r="A754" s="911">
        <f t="shared" si="20"/>
        <v>102</v>
      </c>
      <c r="B754" s="1078" t="s">
        <v>754</v>
      </c>
      <c r="C754" s="1079"/>
      <c r="D754" s="1079"/>
      <c r="E754" s="1080"/>
      <c r="F754" s="1064" t="s">
        <v>1011</v>
      </c>
      <c r="G754" s="1065"/>
      <c r="H754" s="1116" t="s">
        <v>436</v>
      </c>
      <c r="I754" s="1116"/>
      <c r="J754" s="1116"/>
      <c r="K754" s="1116"/>
      <c r="L754" s="1116"/>
      <c r="M754" s="1116"/>
      <c r="N754" s="1116"/>
      <c r="O754" s="1116"/>
      <c r="P754" s="1116"/>
      <c r="Q754" s="1116"/>
      <c r="R754" s="1116"/>
      <c r="S754" s="1116"/>
      <c r="T754" s="1116"/>
      <c r="U754" s="1116"/>
      <c r="V754" s="1116"/>
      <c r="W754" s="1116"/>
      <c r="X754" s="1116"/>
      <c r="Y754" s="1116"/>
      <c r="Z754" s="1116"/>
      <c r="AA754" s="1116"/>
      <c r="AB754" s="1116"/>
      <c r="AC754" s="1116"/>
      <c r="AD754" s="1116"/>
      <c r="AF754" s="69"/>
      <c r="AG754" s="304">
        <v>102</v>
      </c>
      <c r="AH754" s="1113" t="s">
        <v>109</v>
      </c>
      <c r="AI754" s="1114"/>
      <c r="AJ754" s="1115"/>
      <c r="AK754" s="11"/>
      <c r="AL754" s="1131" t="s">
        <v>755</v>
      </c>
      <c r="AM754" s="1132"/>
      <c r="AN754" s="1132"/>
      <c r="AO754" s="1132"/>
      <c r="AP754" s="1132"/>
      <c r="AQ754" s="1133"/>
      <c r="AR754" s="1173">
        <f>VLOOKUP(AH754,$CD$6:$CE$10,2,FALSE)</f>
        <v>0</v>
      </c>
    </row>
    <row r="755" spans="1:44" ht="24" customHeight="1">
      <c r="A755" s="911" t="str">
        <f t="shared" si="20"/>
        <v/>
      </c>
      <c r="B755" s="1078"/>
      <c r="C755" s="1079"/>
      <c r="D755" s="1079"/>
      <c r="E755" s="1080"/>
      <c r="AF755" s="69"/>
      <c r="AK755" s="11"/>
      <c r="AL755" s="1131"/>
      <c r="AM755" s="1132"/>
      <c r="AN755" s="1132"/>
      <c r="AO755" s="1132"/>
      <c r="AP755" s="1132"/>
      <c r="AQ755" s="1133"/>
      <c r="AR755" s="1173"/>
    </row>
    <row r="756" spans="1:44" ht="27" customHeight="1">
      <c r="A756" s="911">
        <f t="shared" si="20"/>
        <v>103</v>
      </c>
      <c r="B756" s="65"/>
      <c r="E756" s="66"/>
      <c r="F756" s="1064" t="s">
        <v>1042</v>
      </c>
      <c r="G756" s="1065"/>
      <c r="H756" s="1116" t="s">
        <v>437</v>
      </c>
      <c r="I756" s="1116"/>
      <c r="J756" s="1116"/>
      <c r="K756" s="1116"/>
      <c r="L756" s="1116"/>
      <c r="M756" s="1116"/>
      <c r="N756" s="1116"/>
      <c r="O756" s="1116"/>
      <c r="P756" s="1116"/>
      <c r="Q756" s="1116"/>
      <c r="R756" s="1116"/>
      <c r="S756" s="1116"/>
      <c r="T756" s="1116"/>
      <c r="U756" s="1116"/>
      <c r="V756" s="1116"/>
      <c r="W756" s="1116"/>
      <c r="X756" s="1116"/>
      <c r="Y756" s="1116"/>
      <c r="Z756" s="1116"/>
      <c r="AA756" s="1116"/>
      <c r="AB756" s="1116"/>
      <c r="AC756" s="1116"/>
      <c r="AD756" s="1116"/>
      <c r="AF756" s="69"/>
      <c r="AG756" s="304">
        <v>103</v>
      </c>
      <c r="AH756" s="1113" t="s">
        <v>109</v>
      </c>
      <c r="AI756" s="1114"/>
      <c r="AJ756" s="1115"/>
      <c r="AK756" s="11"/>
      <c r="AL756" s="1131" t="s">
        <v>756</v>
      </c>
      <c r="AM756" s="1132"/>
      <c r="AN756" s="1132"/>
      <c r="AO756" s="1132"/>
      <c r="AP756" s="1132"/>
      <c r="AQ756" s="1133"/>
      <c r="AR756" s="1173">
        <f>VLOOKUP(AH756,$CD$6:$CE$10,2,FALSE)</f>
        <v>0</v>
      </c>
    </row>
    <row r="757" spans="1:44" ht="24" customHeight="1">
      <c r="A757" s="911" t="str">
        <f t="shared" si="20"/>
        <v/>
      </c>
      <c r="B757" s="65"/>
      <c r="E757" s="66"/>
      <c r="AF757" s="69"/>
      <c r="AK757" s="11"/>
      <c r="AL757" s="1131"/>
      <c r="AM757" s="1132"/>
      <c r="AN757" s="1132"/>
      <c r="AO757" s="1132"/>
      <c r="AP757" s="1132"/>
      <c r="AQ757" s="1133"/>
      <c r="AR757" s="1173"/>
    </row>
    <row r="758" spans="1:44" ht="27" customHeight="1">
      <c r="A758" s="911">
        <f t="shared" si="20"/>
        <v>104</v>
      </c>
      <c r="B758" s="1411" t="s">
        <v>438</v>
      </c>
      <c r="C758" s="1344"/>
      <c r="D758" s="1344"/>
      <c r="E758" s="1412"/>
      <c r="F758" s="1064" t="s">
        <v>1011</v>
      </c>
      <c r="G758" s="1065"/>
      <c r="H758" s="1116" t="s">
        <v>439</v>
      </c>
      <c r="I758" s="1116"/>
      <c r="J758" s="1116"/>
      <c r="K758" s="1116"/>
      <c r="L758" s="1116"/>
      <c r="M758" s="1116"/>
      <c r="N758" s="1116"/>
      <c r="O758" s="1116"/>
      <c r="P758" s="1116"/>
      <c r="Q758" s="1116"/>
      <c r="R758" s="1116"/>
      <c r="S758" s="1116"/>
      <c r="T758" s="1116"/>
      <c r="U758" s="1116"/>
      <c r="V758" s="1116"/>
      <c r="W758" s="1116"/>
      <c r="X758" s="1116"/>
      <c r="Y758" s="1116"/>
      <c r="Z758" s="1116"/>
      <c r="AA758" s="1116"/>
      <c r="AB758" s="1116"/>
      <c r="AC758" s="1116"/>
      <c r="AD758" s="1116"/>
      <c r="AF758" s="69"/>
      <c r="AG758" s="304">
        <v>104</v>
      </c>
      <c r="AH758" s="1113" t="s">
        <v>109</v>
      </c>
      <c r="AI758" s="1114"/>
      <c r="AJ758" s="1115"/>
      <c r="AK758" s="11"/>
      <c r="AL758" s="1131" t="s">
        <v>757</v>
      </c>
      <c r="AM758" s="1132"/>
      <c r="AN758" s="1132"/>
      <c r="AO758" s="1132"/>
      <c r="AP758" s="1132"/>
      <c r="AQ758" s="1133"/>
      <c r="AR758" s="1173">
        <f>VLOOKUP(AH758,$CD$6:$CE$10,2,FALSE)</f>
        <v>0</v>
      </c>
    </row>
    <row r="759" spans="1:44" ht="24" customHeight="1">
      <c r="A759" s="911" t="str">
        <f t="shared" si="20"/>
        <v/>
      </c>
      <c r="B759" s="65"/>
      <c r="E759" s="66"/>
      <c r="F759" s="1064"/>
      <c r="G759" s="1065"/>
      <c r="AF759" s="69"/>
      <c r="AK759" s="11"/>
      <c r="AL759" s="1131"/>
      <c r="AM759" s="1132"/>
      <c r="AN759" s="1132"/>
      <c r="AO759" s="1132"/>
      <c r="AP759" s="1132"/>
      <c r="AQ759" s="1133"/>
      <c r="AR759" s="1173"/>
    </row>
    <row r="760" spans="1:44" ht="27" customHeight="1">
      <c r="A760" s="911">
        <f t="shared" si="20"/>
        <v>105</v>
      </c>
      <c r="B760" s="65"/>
      <c r="E760" s="66"/>
      <c r="F760" s="1064" t="s">
        <v>1042</v>
      </c>
      <c r="G760" s="1065"/>
      <c r="H760" s="1093" t="s">
        <v>440</v>
      </c>
      <c r="I760" s="1093"/>
      <c r="J760" s="1093"/>
      <c r="K760" s="1093"/>
      <c r="L760" s="1093"/>
      <c r="M760" s="1093"/>
      <c r="N760" s="1093"/>
      <c r="O760" s="1093"/>
      <c r="P760" s="1093"/>
      <c r="Q760" s="1093"/>
      <c r="R760" s="1093"/>
      <c r="S760" s="1093"/>
      <c r="T760" s="1093"/>
      <c r="U760" s="1093"/>
      <c r="V760" s="1093"/>
      <c r="W760" s="1093"/>
      <c r="X760" s="1093"/>
      <c r="Y760" s="1093"/>
      <c r="Z760" s="1093"/>
      <c r="AA760" s="1093"/>
      <c r="AB760" s="1093"/>
      <c r="AC760" s="1093"/>
      <c r="AD760" s="1093"/>
      <c r="AF760" s="69"/>
      <c r="AG760" s="304">
        <v>105</v>
      </c>
      <c r="AH760" s="1113" t="s">
        <v>109</v>
      </c>
      <c r="AI760" s="1114"/>
      <c r="AJ760" s="1115"/>
      <c r="AK760" s="11"/>
      <c r="AL760" s="1131" t="s">
        <v>758</v>
      </c>
      <c r="AM760" s="1132"/>
      <c r="AN760" s="1132"/>
      <c r="AO760" s="1132"/>
      <c r="AP760" s="1132"/>
      <c r="AQ760" s="1133"/>
      <c r="AR760" s="1173">
        <f>VLOOKUP(AH760,$CD$6:$CE$10,2,FALSE)</f>
        <v>0</v>
      </c>
    </row>
    <row r="761" spans="1:44" ht="27" customHeight="1">
      <c r="A761" s="911" t="str">
        <f t="shared" si="20"/>
        <v/>
      </c>
      <c r="B761" s="65"/>
      <c r="E761" s="66"/>
      <c r="H761" s="1093"/>
      <c r="I761" s="1093"/>
      <c r="J761" s="1093"/>
      <c r="K761" s="1093"/>
      <c r="L761" s="1093"/>
      <c r="M761" s="1093"/>
      <c r="N761" s="1093"/>
      <c r="O761" s="1093"/>
      <c r="P761" s="1093"/>
      <c r="Q761" s="1093"/>
      <c r="R761" s="1093"/>
      <c r="S761" s="1093"/>
      <c r="T761" s="1093"/>
      <c r="U761" s="1093"/>
      <c r="V761" s="1093"/>
      <c r="W761" s="1093"/>
      <c r="X761" s="1093"/>
      <c r="Y761" s="1093"/>
      <c r="Z761" s="1093"/>
      <c r="AA761" s="1093"/>
      <c r="AB761" s="1093"/>
      <c r="AC761" s="1093"/>
      <c r="AD761" s="1093"/>
      <c r="AF761" s="69"/>
      <c r="AK761" s="11"/>
      <c r="AL761" s="1131"/>
      <c r="AM761" s="1132"/>
      <c r="AN761" s="1132"/>
      <c r="AO761" s="1132"/>
      <c r="AP761" s="1132"/>
      <c r="AQ761" s="1133"/>
      <c r="AR761" s="1173"/>
    </row>
    <row r="762" spans="1:44" ht="24" customHeight="1">
      <c r="A762" s="911" t="str">
        <f t="shared" si="20"/>
        <v/>
      </c>
      <c r="B762" s="65"/>
      <c r="E762" s="66"/>
      <c r="AF762" s="69"/>
      <c r="AK762" s="11"/>
      <c r="AL762" s="209"/>
      <c r="AM762" s="20"/>
      <c r="AN762" s="20"/>
      <c r="AO762" s="20"/>
      <c r="AP762" s="20"/>
      <c r="AQ762" s="210"/>
      <c r="AR762" s="72"/>
    </row>
    <row r="763" spans="1:44" ht="27" customHeight="1">
      <c r="A763" s="911">
        <f t="shared" si="20"/>
        <v>106</v>
      </c>
      <c r="B763" s="1411" t="s">
        <v>441</v>
      </c>
      <c r="C763" s="1344"/>
      <c r="D763" s="1344"/>
      <c r="E763" s="1412"/>
      <c r="F763" s="1064" t="s">
        <v>1011</v>
      </c>
      <c r="G763" s="1065"/>
      <c r="H763" s="1116" t="s">
        <v>442</v>
      </c>
      <c r="I763" s="1116"/>
      <c r="J763" s="1116"/>
      <c r="K763" s="1116"/>
      <c r="L763" s="1116"/>
      <c r="M763" s="1116"/>
      <c r="N763" s="1116"/>
      <c r="O763" s="1116"/>
      <c r="P763" s="1116"/>
      <c r="Q763" s="1116"/>
      <c r="R763" s="1116"/>
      <c r="S763" s="1116"/>
      <c r="T763" s="1116"/>
      <c r="U763" s="1116"/>
      <c r="V763" s="1116"/>
      <c r="W763" s="1116"/>
      <c r="X763" s="1116"/>
      <c r="Y763" s="1116"/>
      <c r="Z763" s="1116"/>
      <c r="AA763" s="1116"/>
      <c r="AB763" s="1116"/>
      <c r="AC763" s="1116"/>
      <c r="AD763" s="1116"/>
      <c r="AF763" s="69"/>
      <c r="AG763" s="304">
        <v>106</v>
      </c>
      <c r="AH763" s="1113" t="s">
        <v>109</v>
      </c>
      <c r="AI763" s="1114"/>
      <c r="AJ763" s="1115"/>
      <c r="AK763" s="11"/>
      <c r="AL763" s="1131" t="s">
        <v>759</v>
      </c>
      <c r="AM763" s="1132"/>
      <c r="AN763" s="1132"/>
      <c r="AO763" s="1132"/>
      <c r="AP763" s="1132"/>
      <c r="AQ763" s="1133"/>
      <c r="AR763" s="1173">
        <f>VLOOKUP(AH763,$CD$6:$CE$10,2,FALSE)</f>
        <v>0</v>
      </c>
    </row>
    <row r="764" spans="1:44" ht="24" customHeight="1">
      <c r="A764" s="911" t="str">
        <f t="shared" si="20"/>
        <v/>
      </c>
      <c r="B764" s="65"/>
      <c r="E764" s="66"/>
      <c r="F764" s="1064"/>
      <c r="G764" s="1065"/>
      <c r="AF764" s="69"/>
      <c r="AK764" s="11"/>
      <c r="AL764" s="1131"/>
      <c r="AM764" s="1132"/>
      <c r="AN764" s="1132"/>
      <c r="AO764" s="1132"/>
      <c r="AP764" s="1132"/>
      <c r="AQ764" s="1133"/>
      <c r="AR764" s="1173"/>
    </row>
    <row r="765" spans="1:44" ht="27" customHeight="1" thickBot="1">
      <c r="A765" s="911" t="str">
        <f t="shared" si="20"/>
        <v/>
      </c>
      <c r="B765" s="65"/>
      <c r="E765" s="66"/>
      <c r="I765" s="17" t="s">
        <v>443</v>
      </c>
      <c r="AF765" s="69"/>
      <c r="AK765" s="11"/>
      <c r="AL765" s="209"/>
      <c r="AM765" s="20"/>
      <c r="AN765" s="20"/>
      <c r="AO765" s="20"/>
      <c r="AP765" s="20"/>
      <c r="AQ765" s="210"/>
      <c r="AR765" s="72"/>
    </row>
    <row r="766" spans="1:44" ht="27" customHeight="1" thickBot="1">
      <c r="A766" s="911" t="str">
        <f t="shared" si="20"/>
        <v/>
      </c>
      <c r="B766" s="65"/>
      <c r="E766" s="66"/>
      <c r="I766" s="1348" t="s">
        <v>444</v>
      </c>
      <c r="J766" s="1349"/>
      <c r="K766" s="1349"/>
      <c r="L766" s="1349"/>
      <c r="M766" s="1349"/>
      <c r="N766" s="1349"/>
      <c r="O766" s="1349"/>
      <c r="P766" s="1350"/>
      <c r="Q766" s="1348" t="s">
        <v>445</v>
      </c>
      <c r="R766" s="1349"/>
      <c r="S766" s="1349"/>
      <c r="T766" s="1349"/>
      <c r="U766" s="1349"/>
      <c r="V766" s="1349"/>
      <c r="W766" s="1349"/>
      <c r="X766" s="1349"/>
      <c r="Y766" s="1349"/>
      <c r="Z766" s="1349"/>
      <c r="AA766" s="1350"/>
      <c r="AB766" s="79"/>
      <c r="AC766" s="79"/>
      <c r="AD766" s="79"/>
      <c r="AF766" s="69"/>
      <c r="AK766" s="11"/>
      <c r="AL766" s="209"/>
      <c r="AM766" s="20"/>
      <c r="AN766" s="20"/>
      <c r="AO766" s="20"/>
      <c r="AP766" s="20"/>
      <c r="AQ766" s="210"/>
      <c r="AR766" s="72"/>
    </row>
    <row r="767" spans="1:44" ht="27" customHeight="1" thickBot="1">
      <c r="A767" s="911" t="str">
        <f t="shared" si="20"/>
        <v/>
      </c>
      <c r="B767" s="65"/>
      <c r="E767" s="66"/>
      <c r="I767" s="1348"/>
      <c r="J767" s="1349"/>
      <c r="K767" s="1349"/>
      <c r="L767" s="1349"/>
      <c r="M767" s="1349"/>
      <c r="N767" s="1349"/>
      <c r="O767" s="1349"/>
      <c r="P767" s="1350"/>
      <c r="Q767" s="1348"/>
      <c r="R767" s="1349"/>
      <c r="S767" s="1349"/>
      <c r="T767" s="1349"/>
      <c r="U767" s="1349"/>
      <c r="V767" s="1349"/>
      <c r="W767" s="1349"/>
      <c r="X767" s="1349"/>
      <c r="Y767" s="1349"/>
      <c r="Z767" s="1349"/>
      <c r="AA767" s="1350"/>
      <c r="AB767" s="79"/>
      <c r="AC767" s="79"/>
      <c r="AD767" s="79"/>
      <c r="AF767" s="69"/>
      <c r="AK767" s="11"/>
      <c r="AL767" s="209"/>
      <c r="AM767" s="20"/>
      <c r="AN767" s="20"/>
      <c r="AO767" s="20"/>
      <c r="AP767" s="20"/>
      <c r="AQ767" s="210"/>
      <c r="AR767" s="72"/>
    </row>
    <row r="768" spans="1:44" ht="27" customHeight="1">
      <c r="A768" s="911" t="str">
        <f t="shared" si="20"/>
        <v/>
      </c>
      <c r="B768" s="65"/>
      <c r="E768" s="66"/>
      <c r="I768" s="1554" t="s">
        <v>448</v>
      </c>
      <c r="J768" s="1554"/>
      <c r="K768" s="1554"/>
      <c r="L768" s="1554"/>
      <c r="M768" s="1554"/>
      <c r="N768" s="1554"/>
      <c r="O768" s="1554"/>
      <c r="P768" s="1554"/>
      <c r="Q768" s="1554" t="s">
        <v>447</v>
      </c>
      <c r="R768" s="1554"/>
      <c r="S768" s="1554"/>
      <c r="T768" s="1554"/>
      <c r="U768" s="1554"/>
      <c r="V768" s="1554"/>
      <c r="W768" s="1554"/>
      <c r="X768" s="1554"/>
      <c r="Y768" s="1554"/>
      <c r="Z768" s="1554"/>
      <c r="AA768" s="1554"/>
      <c r="AB768" s="79"/>
      <c r="AC768" s="79"/>
      <c r="AD768" s="79"/>
      <c r="AF768" s="69"/>
      <c r="AK768" s="11"/>
      <c r="AL768" s="209"/>
      <c r="AM768" s="20"/>
      <c r="AN768" s="20"/>
      <c r="AO768" s="20"/>
      <c r="AP768" s="20"/>
      <c r="AQ768" s="210"/>
      <c r="AR768" s="72"/>
    </row>
    <row r="769" spans="1:44" ht="24" customHeight="1">
      <c r="A769" s="911" t="str">
        <f t="shared" si="20"/>
        <v/>
      </c>
      <c r="B769" s="65"/>
      <c r="E769" s="66"/>
      <c r="I769" s="79"/>
      <c r="J769" s="79"/>
      <c r="K769" s="79"/>
      <c r="L769" s="79"/>
      <c r="M769" s="79"/>
      <c r="N769" s="79"/>
      <c r="O769" s="79"/>
      <c r="P769" s="79"/>
      <c r="Q769" s="79"/>
      <c r="R769" s="79"/>
      <c r="S769" s="79"/>
      <c r="T769" s="79"/>
      <c r="U769" s="79"/>
      <c r="V769" s="79"/>
      <c r="W769" s="79"/>
      <c r="X769" s="79"/>
      <c r="Y769" s="79"/>
      <c r="Z769" s="79"/>
      <c r="AA769" s="79"/>
      <c r="AB769" s="79"/>
      <c r="AC769" s="79"/>
      <c r="AD769" s="79"/>
      <c r="AF769" s="69"/>
      <c r="AK769" s="11"/>
      <c r="AL769" s="209"/>
      <c r="AM769" s="20"/>
      <c r="AN769" s="20"/>
      <c r="AO769" s="20"/>
      <c r="AP769" s="20"/>
      <c r="AQ769" s="210"/>
      <c r="AR769" s="72"/>
    </row>
    <row r="770" spans="1:44" ht="27" customHeight="1">
      <c r="A770" s="911">
        <f t="shared" si="20"/>
        <v>107</v>
      </c>
      <c r="B770" s="65"/>
      <c r="E770" s="66"/>
      <c r="F770" s="1064" t="s">
        <v>1042</v>
      </c>
      <c r="G770" s="1065"/>
      <c r="H770" s="1093" t="s">
        <v>449</v>
      </c>
      <c r="I770" s="1093"/>
      <c r="J770" s="1093"/>
      <c r="K770" s="1093"/>
      <c r="L770" s="1093"/>
      <c r="M770" s="1093"/>
      <c r="N770" s="1093"/>
      <c r="O770" s="1093"/>
      <c r="P770" s="1093"/>
      <c r="Q770" s="1093"/>
      <c r="R770" s="1093"/>
      <c r="S770" s="1093"/>
      <c r="T770" s="1093"/>
      <c r="U770" s="1093"/>
      <c r="V770" s="1093"/>
      <c r="W770" s="1093"/>
      <c r="X770" s="1093"/>
      <c r="Y770" s="1093"/>
      <c r="Z770" s="1093"/>
      <c r="AA770" s="1093"/>
      <c r="AB770" s="1093"/>
      <c r="AC770" s="1093"/>
      <c r="AD770" s="1093"/>
      <c r="AF770" s="69"/>
      <c r="AG770" s="304">
        <v>107</v>
      </c>
      <c r="AH770" s="1113" t="s">
        <v>109</v>
      </c>
      <c r="AI770" s="1114"/>
      <c r="AJ770" s="1115"/>
      <c r="AK770" s="11"/>
      <c r="AL770" s="1131" t="s">
        <v>760</v>
      </c>
      <c r="AM770" s="1132"/>
      <c r="AN770" s="1132"/>
      <c r="AO770" s="1132"/>
      <c r="AP770" s="1132"/>
      <c r="AQ770" s="1133"/>
      <c r="AR770" s="1173">
        <f>VLOOKUP(AH770,$CD$6:$CE$10,2,FALSE)</f>
        <v>0</v>
      </c>
    </row>
    <row r="771" spans="1:44" ht="27" customHeight="1">
      <c r="A771" s="911" t="str">
        <f t="shared" si="20"/>
        <v/>
      </c>
      <c r="B771" s="65"/>
      <c r="E771" s="66"/>
      <c r="H771" s="1093"/>
      <c r="I771" s="1093"/>
      <c r="J771" s="1093"/>
      <c r="K771" s="1093"/>
      <c r="L771" s="1093"/>
      <c r="M771" s="1093"/>
      <c r="N771" s="1093"/>
      <c r="O771" s="1093"/>
      <c r="P771" s="1093"/>
      <c r="Q771" s="1093"/>
      <c r="R771" s="1093"/>
      <c r="S771" s="1093"/>
      <c r="T771" s="1093"/>
      <c r="U771" s="1093"/>
      <c r="V771" s="1093"/>
      <c r="W771" s="1093"/>
      <c r="X771" s="1093"/>
      <c r="Y771" s="1093"/>
      <c r="Z771" s="1093"/>
      <c r="AA771" s="1093"/>
      <c r="AB771" s="1093"/>
      <c r="AC771" s="1093"/>
      <c r="AD771" s="1093"/>
      <c r="AF771" s="69"/>
      <c r="AK771" s="11"/>
      <c r="AL771" s="1131"/>
      <c r="AM771" s="1132"/>
      <c r="AN771" s="1132"/>
      <c r="AO771" s="1132"/>
      <c r="AP771" s="1132"/>
      <c r="AQ771" s="1133"/>
      <c r="AR771" s="1173"/>
    </row>
    <row r="772" spans="1:44" ht="24" customHeight="1">
      <c r="A772" s="911" t="str">
        <f t="shared" si="20"/>
        <v/>
      </c>
      <c r="B772" s="65"/>
      <c r="E772" s="66"/>
      <c r="AF772" s="69"/>
      <c r="AK772" s="11"/>
      <c r="AL772" s="209"/>
      <c r="AM772" s="20"/>
      <c r="AN772" s="20"/>
      <c r="AO772" s="20"/>
      <c r="AP772" s="20"/>
      <c r="AQ772" s="210"/>
      <c r="AR772" s="72"/>
    </row>
    <row r="773" spans="1:44" ht="27" customHeight="1">
      <c r="A773" s="911">
        <f t="shared" si="20"/>
        <v>108</v>
      </c>
      <c r="B773" s="1411" t="s">
        <v>450</v>
      </c>
      <c r="C773" s="1344"/>
      <c r="D773" s="1344"/>
      <c r="E773" s="1412"/>
      <c r="H773" s="1093" t="s">
        <v>451</v>
      </c>
      <c r="I773" s="1093"/>
      <c r="J773" s="1093"/>
      <c r="K773" s="1093"/>
      <c r="L773" s="1093"/>
      <c r="M773" s="1093"/>
      <c r="N773" s="1093"/>
      <c r="O773" s="1093"/>
      <c r="P773" s="1093"/>
      <c r="Q773" s="1093"/>
      <c r="R773" s="1093"/>
      <c r="S773" s="1093"/>
      <c r="T773" s="1093"/>
      <c r="U773" s="1093"/>
      <c r="V773" s="1093"/>
      <c r="W773" s="1093"/>
      <c r="X773" s="1093"/>
      <c r="Y773" s="1093"/>
      <c r="Z773" s="1093"/>
      <c r="AA773" s="1093"/>
      <c r="AB773" s="1093"/>
      <c r="AC773" s="1093"/>
      <c r="AD773" s="1093"/>
      <c r="AF773" s="69"/>
      <c r="AG773" s="304">
        <v>108</v>
      </c>
      <c r="AH773" s="1113" t="s">
        <v>109</v>
      </c>
      <c r="AI773" s="1114"/>
      <c r="AJ773" s="1115"/>
      <c r="AK773" s="11"/>
      <c r="AL773" s="1131" t="s">
        <v>761</v>
      </c>
      <c r="AM773" s="1132"/>
      <c r="AN773" s="1132"/>
      <c r="AO773" s="1132"/>
      <c r="AP773" s="1132"/>
      <c r="AQ773" s="1133"/>
      <c r="AR773" s="1173">
        <f>VLOOKUP(AH773,$CD$6:$CE$10,2,FALSE)</f>
        <v>0</v>
      </c>
    </row>
    <row r="774" spans="1:44" ht="27" customHeight="1">
      <c r="A774" s="911" t="str">
        <f t="shared" si="20"/>
        <v/>
      </c>
      <c r="B774" s="65"/>
      <c r="E774" s="66"/>
      <c r="H774" s="1093"/>
      <c r="I774" s="1093"/>
      <c r="J774" s="1093"/>
      <c r="K774" s="1093"/>
      <c r="L774" s="1093"/>
      <c r="M774" s="1093"/>
      <c r="N774" s="1093"/>
      <c r="O774" s="1093"/>
      <c r="P774" s="1093"/>
      <c r="Q774" s="1093"/>
      <c r="R774" s="1093"/>
      <c r="S774" s="1093"/>
      <c r="T774" s="1093"/>
      <c r="U774" s="1093"/>
      <c r="V774" s="1093"/>
      <c r="W774" s="1093"/>
      <c r="X774" s="1093"/>
      <c r="Y774" s="1093"/>
      <c r="Z774" s="1093"/>
      <c r="AA774" s="1093"/>
      <c r="AB774" s="1093"/>
      <c r="AC774" s="1093"/>
      <c r="AD774" s="1093"/>
      <c r="AF774" s="69"/>
      <c r="AK774" s="11"/>
      <c r="AL774" s="1131"/>
      <c r="AM774" s="1132"/>
      <c r="AN774" s="1132"/>
      <c r="AO774" s="1132"/>
      <c r="AP774" s="1132"/>
      <c r="AQ774" s="1133"/>
      <c r="AR774" s="1173"/>
    </row>
    <row r="775" spans="1:44" ht="24" customHeight="1">
      <c r="A775" s="911" t="str">
        <f t="shared" si="20"/>
        <v/>
      </c>
      <c r="B775" s="65"/>
      <c r="E775" s="66"/>
      <c r="AF775" s="69"/>
      <c r="AK775" s="11"/>
      <c r="AL775" s="209"/>
      <c r="AM775" s="20"/>
      <c r="AN775" s="20"/>
      <c r="AO775" s="20"/>
      <c r="AP775" s="20"/>
      <c r="AQ775" s="210"/>
      <c r="AR775" s="72"/>
    </row>
    <row r="776" spans="1:44" ht="27" customHeight="1">
      <c r="A776" s="911" t="str">
        <f t="shared" si="20"/>
        <v/>
      </c>
      <c r="B776" s="65"/>
      <c r="E776" s="66"/>
      <c r="AF776" s="69"/>
      <c r="AK776" s="11"/>
      <c r="AL776" s="209"/>
      <c r="AM776" s="20"/>
      <c r="AN776" s="20"/>
      <c r="AO776" s="20"/>
      <c r="AP776" s="20"/>
      <c r="AQ776" s="210"/>
      <c r="AR776" s="72"/>
    </row>
    <row r="777" spans="1:44" ht="27" customHeight="1">
      <c r="A777" s="911">
        <f t="shared" si="20"/>
        <v>109</v>
      </c>
      <c r="B777" s="1078" t="s">
        <v>806</v>
      </c>
      <c r="C777" s="1079"/>
      <c r="D777" s="1079"/>
      <c r="E777" s="1080"/>
      <c r="F777" s="1064" t="s">
        <v>1011</v>
      </c>
      <c r="G777" s="1065"/>
      <c r="H777" s="1116" t="s">
        <v>439</v>
      </c>
      <c r="I777" s="1116"/>
      <c r="J777" s="1116"/>
      <c r="K777" s="1116"/>
      <c r="L777" s="1116"/>
      <c r="M777" s="1116"/>
      <c r="N777" s="1116"/>
      <c r="O777" s="1116"/>
      <c r="P777" s="1116"/>
      <c r="Q777" s="1116"/>
      <c r="R777" s="1116"/>
      <c r="S777" s="1116"/>
      <c r="T777" s="1116"/>
      <c r="U777" s="1116"/>
      <c r="V777" s="1116"/>
      <c r="W777" s="1116"/>
      <c r="X777" s="1116"/>
      <c r="Y777" s="1116"/>
      <c r="Z777" s="1116"/>
      <c r="AA777" s="1116"/>
      <c r="AB777" s="1116"/>
      <c r="AC777" s="1116"/>
      <c r="AD777" s="1116"/>
      <c r="AF777" s="69"/>
      <c r="AG777" s="304">
        <v>109</v>
      </c>
      <c r="AH777" s="1113" t="s">
        <v>109</v>
      </c>
      <c r="AI777" s="1114"/>
      <c r="AJ777" s="1115"/>
      <c r="AK777" s="11"/>
      <c r="AL777" s="1131" t="s">
        <v>770</v>
      </c>
      <c r="AM777" s="1132"/>
      <c r="AN777" s="1132"/>
      <c r="AO777" s="1132"/>
      <c r="AP777" s="1132"/>
      <c r="AQ777" s="1133"/>
      <c r="AR777" s="1173">
        <f>VLOOKUP(AH777,$CD$6:$CE$10,2,FALSE)</f>
        <v>0</v>
      </c>
    </row>
    <row r="778" spans="1:44" ht="27" customHeight="1">
      <c r="A778" s="911" t="str">
        <f t="shared" si="20"/>
        <v/>
      </c>
      <c r="B778" s="1078"/>
      <c r="C778" s="1079"/>
      <c r="D778" s="1079"/>
      <c r="E778" s="1080"/>
      <c r="F778" s="1064"/>
      <c r="G778" s="1065"/>
      <c r="AF778" s="69"/>
      <c r="AK778" s="11"/>
      <c r="AL778" s="1131"/>
      <c r="AM778" s="1132"/>
      <c r="AN778" s="1132"/>
      <c r="AO778" s="1132"/>
      <c r="AP778" s="1132"/>
      <c r="AQ778" s="1133"/>
      <c r="AR778" s="1173"/>
    </row>
    <row r="779" spans="1:44" ht="27" customHeight="1">
      <c r="A779" s="911">
        <f t="shared" si="20"/>
        <v>110</v>
      </c>
      <c r="B779" s="65"/>
      <c r="E779" s="66"/>
      <c r="F779" s="1064" t="s">
        <v>1042</v>
      </c>
      <c r="G779" s="1065"/>
      <c r="H779" s="1116" t="s">
        <v>433</v>
      </c>
      <c r="I779" s="1116"/>
      <c r="J779" s="1116"/>
      <c r="K779" s="1116"/>
      <c r="L779" s="1116"/>
      <c r="M779" s="1116"/>
      <c r="N779" s="1116"/>
      <c r="O779" s="1116"/>
      <c r="P779" s="1116"/>
      <c r="Q779" s="1116"/>
      <c r="R779" s="1116"/>
      <c r="S779" s="1116"/>
      <c r="T779" s="1116"/>
      <c r="U779" s="1116"/>
      <c r="V779" s="1116"/>
      <c r="W779" s="1116"/>
      <c r="X779" s="1116"/>
      <c r="Y779" s="1116"/>
      <c r="Z779" s="1116"/>
      <c r="AA779" s="1116"/>
      <c r="AB779" s="1116"/>
      <c r="AC779" s="1116"/>
      <c r="AD779" s="1116"/>
      <c r="AF779" s="69"/>
      <c r="AG779" s="304">
        <v>110</v>
      </c>
      <c r="AH779" s="1113" t="s">
        <v>109</v>
      </c>
      <c r="AI779" s="1114"/>
      <c r="AJ779" s="1115"/>
      <c r="AK779" s="11"/>
      <c r="AL779" s="1131" t="s">
        <v>771</v>
      </c>
      <c r="AM779" s="1132"/>
      <c r="AN779" s="1132"/>
      <c r="AO779" s="1132"/>
      <c r="AP779" s="1132"/>
      <c r="AQ779" s="1133"/>
      <c r="AR779" s="1173">
        <f>VLOOKUP(AH779,$CD$6:$CE$10,2,FALSE)</f>
        <v>0</v>
      </c>
    </row>
    <row r="780" spans="1:44" ht="27" customHeight="1">
      <c r="A780" s="911" t="str">
        <f t="shared" si="20"/>
        <v/>
      </c>
      <c r="B780" s="65"/>
      <c r="E780" s="66"/>
      <c r="AF780" s="69"/>
      <c r="AK780" s="11"/>
      <c r="AL780" s="1131"/>
      <c r="AM780" s="1132"/>
      <c r="AN780" s="1132"/>
      <c r="AO780" s="1132"/>
      <c r="AP780" s="1132"/>
      <c r="AQ780" s="1133"/>
      <c r="AR780" s="1173"/>
    </row>
    <row r="781" spans="1:44" ht="27" customHeight="1">
      <c r="A781" s="911">
        <f t="shared" si="20"/>
        <v>111</v>
      </c>
      <c r="B781" s="1078" t="s">
        <v>762</v>
      </c>
      <c r="C781" s="1079"/>
      <c r="D781" s="1079"/>
      <c r="E781" s="1080"/>
      <c r="F781" s="1064" t="s">
        <v>1011</v>
      </c>
      <c r="G781" s="1065"/>
      <c r="H781" s="1116" t="s">
        <v>452</v>
      </c>
      <c r="I781" s="1116"/>
      <c r="J781" s="1116"/>
      <c r="K781" s="1116"/>
      <c r="L781" s="1116"/>
      <c r="M781" s="1116"/>
      <c r="N781" s="1116"/>
      <c r="O781" s="1116"/>
      <c r="P781" s="1116"/>
      <c r="Q781" s="1116"/>
      <c r="R781" s="1116"/>
      <c r="S781" s="1116"/>
      <c r="T781" s="1116"/>
      <c r="U781" s="1116"/>
      <c r="V781" s="1116"/>
      <c r="W781" s="1116"/>
      <c r="X781" s="1116"/>
      <c r="Y781" s="1116"/>
      <c r="Z781" s="1116"/>
      <c r="AA781" s="1116"/>
      <c r="AB781" s="1116"/>
      <c r="AC781" s="1116"/>
      <c r="AD781" s="1116"/>
      <c r="AF781" s="69"/>
      <c r="AG781" s="304">
        <v>111</v>
      </c>
      <c r="AH781" s="1113" t="s">
        <v>109</v>
      </c>
      <c r="AI781" s="1114"/>
      <c r="AJ781" s="1115"/>
      <c r="AK781" s="11"/>
      <c r="AL781" s="1131" t="s">
        <v>772</v>
      </c>
      <c r="AM781" s="1132"/>
      <c r="AN781" s="1132"/>
      <c r="AO781" s="1132"/>
      <c r="AP781" s="1132"/>
      <c r="AQ781" s="1133"/>
      <c r="AR781" s="1173">
        <f>VLOOKUP(AH781,$CD$6:$CE$10,2,FALSE)</f>
        <v>0</v>
      </c>
    </row>
    <row r="782" spans="1:44" ht="27" customHeight="1">
      <c r="A782" s="911" t="str">
        <f t="shared" si="20"/>
        <v/>
      </c>
      <c r="B782" s="1078"/>
      <c r="C782" s="1079"/>
      <c r="D782" s="1079"/>
      <c r="E782" s="1080"/>
      <c r="F782" s="1064"/>
      <c r="G782" s="1065"/>
      <c r="AF782" s="69"/>
      <c r="AK782" s="11"/>
      <c r="AL782" s="1131"/>
      <c r="AM782" s="1132"/>
      <c r="AN782" s="1132"/>
      <c r="AO782" s="1132"/>
      <c r="AP782" s="1132"/>
      <c r="AQ782" s="1133"/>
      <c r="AR782" s="1173"/>
    </row>
    <row r="783" spans="1:44" ht="27" customHeight="1">
      <c r="A783" s="911">
        <f t="shared" si="20"/>
        <v>112</v>
      </c>
      <c r="B783" s="65"/>
      <c r="E783" s="66"/>
      <c r="F783" s="1064" t="s">
        <v>1042</v>
      </c>
      <c r="G783" s="1065"/>
      <c r="H783" s="1116" t="s">
        <v>453</v>
      </c>
      <c r="I783" s="1116"/>
      <c r="J783" s="1116"/>
      <c r="K783" s="1116"/>
      <c r="L783" s="1116"/>
      <c r="M783" s="1116"/>
      <c r="N783" s="1116"/>
      <c r="O783" s="1116"/>
      <c r="P783" s="1116"/>
      <c r="Q783" s="1116"/>
      <c r="R783" s="1116"/>
      <c r="S783" s="1116"/>
      <c r="T783" s="1116"/>
      <c r="U783" s="1116"/>
      <c r="V783" s="1116"/>
      <c r="W783" s="1116"/>
      <c r="X783" s="1116"/>
      <c r="Y783" s="1116"/>
      <c r="Z783" s="1116"/>
      <c r="AA783" s="1116"/>
      <c r="AB783" s="1116"/>
      <c r="AC783" s="1116"/>
      <c r="AD783" s="1116"/>
      <c r="AF783" s="69"/>
      <c r="AG783" s="304">
        <v>112</v>
      </c>
      <c r="AH783" s="1113" t="s">
        <v>109</v>
      </c>
      <c r="AI783" s="1114"/>
      <c r="AJ783" s="1115"/>
      <c r="AK783" s="11"/>
      <c r="AL783" s="1131" t="s">
        <v>772</v>
      </c>
      <c r="AM783" s="1132"/>
      <c r="AN783" s="1132"/>
      <c r="AO783" s="1132"/>
      <c r="AP783" s="1132"/>
      <c r="AQ783" s="1133"/>
      <c r="AR783" s="1173">
        <f>VLOOKUP(AH783,$CD$6:$CE$10,2,FALSE)</f>
        <v>0</v>
      </c>
    </row>
    <row r="784" spans="1:44" ht="27" customHeight="1">
      <c r="A784" s="911" t="str">
        <f t="shared" si="20"/>
        <v/>
      </c>
      <c r="B784" s="65"/>
      <c r="E784" s="66"/>
      <c r="AF784" s="69"/>
      <c r="AK784" s="11"/>
      <c r="AL784" s="1131"/>
      <c r="AM784" s="1132"/>
      <c r="AN784" s="1132"/>
      <c r="AO784" s="1132"/>
      <c r="AP784" s="1132"/>
      <c r="AQ784" s="1133"/>
      <c r="AR784" s="1173"/>
    </row>
    <row r="785" spans="1:44" ht="27" customHeight="1">
      <c r="A785" s="911">
        <f t="shared" si="20"/>
        <v>113</v>
      </c>
      <c r="B785" s="1078" t="s">
        <v>805</v>
      </c>
      <c r="C785" s="1079"/>
      <c r="D785" s="1079"/>
      <c r="E785" s="1080"/>
      <c r="F785" s="1064" t="s">
        <v>1011</v>
      </c>
      <c r="G785" s="1065"/>
      <c r="H785" s="1093" t="s">
        <v>454</v>
      </c>
      <c r="I785" s="1093"/>
      <c r="J785" s="1093"/>
      <c r="K785" s="1093"/>
      <c r="L785" s="1093"/>
      <c r="M785" s="1093"/>
      <c r="N785" s="1093"/>
      <c r="O785" s="1093"/>
      <c r="P785" s="1093"/>
      <c r="Q785" s="1093"/>
      <c r="R785" s="1093"/>
      <c r="S785" s="1093"/>
      <c r="T785" s="1093"/>
      <c r="U785" s="1093"/>
      <c r="V785" s="1093"/>
      <c r="W785" s="1093"/>
      <c r="X785" s="1093"/>
      <c r="Y785" s="1093"/>
      <c r="Z785" s="1093"/>
      <c r="AA785" s="1093"/>
      <c r="AB785" s="1093"/>
      <c r="AC785" s="1093"/>
      <c r="AD785" s="1093"/>
      <c r="AF785" s="69"/>
      <c r="AG785" s="304">
        <v>113</v>
      </c>
      <c r="AH785" s="1113" t="s">
        <v>109</v>
      </c>
      <c r="AI785" s="1114"/>
      <c r="AJ785" s="1115"/>
      <c r="AK785" s="11"/>
      <c r="AL785" s="1131" t="s">
        <v>773</v>
      </c>
      <c r="AM785" s="1132"/>
      <c r="AN785" s="1132"/>
      <c r="AO785" s="1132"/>
      <c r="AP785" s="1132"/>
      <c r="AQ785" s="1133"/>
      <c r="AR785" s="1173">
        <f>VLOOKUP(AH785,$CD$6:$CE$10,2,FALSE)</f>
        <v>0</v>
      </c>
    </row>
    <row r="786" spans="1:44" ht="27" customHeight="1">
      <c r="A786" s="911" t="str">
        <f t="shared" si="20"/>
        <v/>
      </c>
      <c r="B786" s="1078"/>
      <c r="C786" s="1079"/>
      <c r="D786" s="1079"/>
      <c r="E786" s="1080"/>
      <c r="F786" s="1064"/>
      <c r="G786" s="1065"/>
      <c r="H786" s="1093"/>
      <c r="I786" s="1093"/>
      <c r="J786" s="1093"/>
      <c r="K786" s="1093"/>
      <c r="L786" s="1093"/>
      <c r="M786" s="1093"/>
      <c r="N786" s="1093"/>
      <c r="O786" s="1093"/>
      <c r="P786" s="1093"/>
      <c r="Q786" s="1093"/>
      <c r="R786" s="1093"/>
      <c r="S786" s="1093"/>
      <c r="T786" s="1093"/>
      <c r="U786" s="1093"/>
      <c r="V786" s="1093"/>
      <c r="W786" s="1093"/>
      <c r="X786" s="1093"/>
      <c r="Y786" s="1093"/>
      <c r="Z786" s="1093"/>
      <c r="AA786" s="1093"/>
      <c r="AB786" s="1093"/>
      <c r="AC786" s="1093"/>
      <c r="AD786" s="1093"/>
      <c r="AF786" s="69"/>
      <c r="AK786" s="11"/>
      <c r="AL786" s="1131"/>
      <c r="AM786" s="1132"/>
      <c r="AN786" s="1132"/>
      <c r="AO786" s="1132"/>
      <c r="AP786" s="1132"/>
      <c r="AQ786" s="1133"/>
      <c r="AR786" s="1173"/>
    </row>
    <row r="787" spans="1:44" ht="27" customHeight="1">
      <c r="A787" s="911" t="str">
        <f t="shared" si="20"/>
        <v/>
      </c>
      <c r="B787" s="1078"/>
      <c r="C787" s="1079"/>
      <c r="D787" s="1079"/>
      <c r="E787" s="1080"/>
      <c r="AF787" s="69"/>
      <c r="AK787" s="11"/>
      <c r="AL787" s="209"/>
      <c r="AM787" s="20"/>
      <c r="AN787" s="20"/>
      <c r="AO787" s="20"/>
      <c r="AP787" s="20"/>
      <c r="AQ787" s="210"/>
      <c r="AR787" s="72"/>
    </row>
    <row r="788" spans="1:44" ht="27" customHeight="1">
      <c r="A788" s="911">
        <f t="shared" si="20"/>
        <v>114</v>
      </c>
      <c r="B788" s="65"/>
      <c r="E788" s="66"/>
      <c r="F788" s="1064" t="s">
        <v>1042</v>
      </c>
      <c r="G788" s="1065"/>
      <c r="H788" s="1093" t="s">
        <v>455</v>
      </c>
      <c r="I788" s="1093"/>
      <c r="J788" s="1093"/>
      <c r="K788" s="1093"/>
      <c r="L788" s="1093"/>
      <c r="M788" s="1093"/>
      <c r="N788" s="1093"/>
      <c r="O788" s="1093"/>
      <c r="P788" s="1093"/>
      <c r="Q788" s="1093"/>
      <c r="R788" s="1093"/>
      <c r="S788" s="1093"/>
      <c r="T788" s="1093"/>
      <c r="U788" s="1093"/>
      <c r="V788" s="1093"/>
      <c r="W788" s="1093"/>
      <c r="X788" s="1093"/>
      <c r="Y788" s="1093"/>
      <c r="Z788" s="1093"/>
      <c r="AA788" s="1093"/>
      <c r="AB788" s="1093"/>
      <c r="AC788" s="1093"/>
      <c r="AD788" s="1093"/>
      <c r="AF788" s="69"/>
      <c r="AG788" s="304">
        <v>114</v>
      </c>
      <c r="AH788" s="1113" t="s">
        <v>109</v>
      </c>
      <c r="AI788" s="1114"/>
      <c r="AJ788" s="1115"/>
      <c r="AK788" s="11"/>
      <c r="AL788" s="1131" t="s">
        <v>774</v>
      </c>
      <c r="AM788" s="1132"/>
      <c r="AN788" s="1132"/>
      <c r="AO788" s="1132"/>
      <c r="AP788" s="1132"/>
      <c r="AQ788" s="1133"/>
      <c r="AR788" s="1173">
        <f>VLOOKUP(AH788,$CD$6:$CE$10,2,FALSE)</f>
        <v>0</v>
      </c>
    </row>
    <row r="789" spans="1:44" ht="27" customHeight="1">
      <c r="A789" s="911" t="str">
        <f t="shared" si="20"/>
        <v/>
      </c>
      <c r="B789" s="65"/>
      <c r="E789" s="66"/>
      <c r="F789" s="1064"/>
      <c r="G789" s="1065"/>
      <c r="H789" s="1093"/>
      <c r="I789" s="1093"/>
      <c r="J789" s="1093"/>
      <c r="K789" s="1093"/>
      <c r="L789" s="1093"/>
      <c r="M789" s="1093"/>
      <c r="N789" s="1093"/>
      <c r="O789" s="1093"/>
      <c r="P789" s="1093"/>
      <c r="Q789" s="1093"/>
      <c r="R789" s="1093"/>
      <c r="S789" s="1093"/>
      <c r="T789" s="1093"/>
      <c r="U789" s="1093"/>
      <c r="V789" s="1093"/>
      <c r="W789" s="1093"/>
      <c r="X789" s="1093"/>
      <c r="Y789" s="1093"/>
      <c r="Z789" s="1093"/>
      <c r="AA789" s="1093"/>
      <c r="AB789" s="1093"/>
      <c r="AC789" s="1093"/>
      <c r="AD789" s="1093"/>
      <c r="AF789" s="69"/>
      <c r="AK789" s="11"/>
      <c r="AL789" s="1131"/>
      <c r="AM789" s="1132"/>
      <c r="AN789" s="1132"/>
      <c r="AO789" s="1132"/>
      <c r="AP789" s="1132"/>
      <c r="AQ789" s="1133"/>
      <c r="AR789" s="1173"/>
    </row>
    <row r="790" spans="1:44" ht="27" customHeight="1">
      <c r="A790" s="911" t="str">
        <f t="shared" si="20"/>
        <v/>
      </c>
      <c r="B790" s="65"/>
      <c r="E790" s="66"/>
      <c r="AF790" s="69"/>
      <c r="AK790" s="11"/>
      <c r="AL790" s="209"/>
      <c r="AM790" s="20"/>
      <c r="AN790" s="20"/>
      <c r="AO790" s="20"/>
      <c r="AP790" s="20"/>
      <c r="AQ790" s="210"/>
      <c r="AR790" s="72"/>
    </row>
    <row r="791" spans="1:44" ht="27" customHeight="1">
      <c r="A791" s="911">
        <f t="shared" si="20"/>
        <v>115</v>
      </c>
      <c r="B791" s="65"/>
      <c r="E791" s="66"/>
      <c r="F791" s="1064" t="s">
        <v>1043</v>
      </c>
      <c r="G791" s="1065"/>
      <c r="H791" s="1116" t="s">
        <v>456</v>
      </c>
      <c r="I791" s="1116"/>
      <c r="J791" s="1116"/>
      <c r="K791" s="1116"/>
      <c r="L791" s="1116"/>
      <c r="M791" s="1116"/>
      <c r="N791" s="1116"/>
      <c r="O791" s="1116"/>
      <c r="P791" s="1116"/>
      <c r="Q791" s="1116"/>
      <c r="R791" s="1116"/>
      <c r="S791" s="1116"/>
      <c r="T791" s="1116"/>
      <c r="U791" s="1116"/>
      <c r="V791" s="1116"/>
      <c r="W791" s="1116"/>
      <c r="X791" s="1116"/>
      <c r="Y791" s="1116"/>
      <c r="Z791" s="1116"/>
      <c r="AA791" s="1116"/>
      <c r="AB791" s="1116"/>
      <c r="AC791" s="1116"/>
      <c r="AD791" s="1116"/>
      <c r="AF791" s="69"/>
      <c r="AG791" s="304">
        <v>115</v>
      </c>
      <c r="AH791" s="1389" t="s">
        <v>307</v>
      </c>
      <c r="AI791" s="1390"/>
      <c r="AJ791" s="1391"/>
      <c r="AK791" s="11"/>
      <c r="AL791" s="1131" t="s">
        <v>775</v>
      </c>
      <c r="AM791" s="1132"/>
      <c r="AN791" s="1132"/>
      <c r="AO791" s="1132"/>
      <c r="AP791" s="1132"/>
      <c r="AQ791" s="1133"/>
      <c r="AR791" s="1173">
        <f>VLOOKUP(AH791,$CD$12:$CE$16,2,FALSE)</f>
        <v>0</v>
      </c>
    </row>
    <row r="792" spans="1:44" ht="27" customHeight="1">
      <c r="A792" s="911" t="str">
        <f t="shared" ref="A792:A855" si="21">_xlfn.IFS(AG792=0,"",AG792&gt;0,AG792,AG792&lt;&gt;"","")</f>
        <v/>
      </c>
      <c r="B792" s="65"/>
      <c r="E792" s="66"/>
      <c r="AF792" s="69"/>
      <c r="AK792" s="11"/>
      <c r="AL792" s="1131"/>
      <c r="AM792" s="1132"/>
      <c r="AN792" s="1132"/>
      <c r="AO792" s="1132"/>
      <c r="AP792" s="1132"/>
      <c r="AQ792" s="1133"/>
      <c r="AR792" s="1173"/>
    </row>
    <row r="793" spans="1:44" ht="27" customHeight="1">
      <c r="A793" s="911" t="str">
        <f t="shared" si="21"/>
        <v/>
      </c>
      <c r="B793" s="65"/>
      <c r="E793" s="66"/>
      <c r="H793" s="1093" t="s">
        <v>776</v>
      </c>
      <c r="I793" s="1093"/>
      <c r="J793" s="1093"/>
      <c r="K793" s="1093"/>
      <c r="L793" s="1093"/>
      <c r="M793" s="1093"/>
      <c r="N793" s="1093"/>
      <c r="O793" s="1093"/>
      <c r="P793" s="1093"/>
      <c r="Q793" s="1093"/>
      <c r="R793" s="1093"/>
      <c r="S793" s="1093"/>
      <c r="T793" s="1093"/>
      <c r="U793" s="1093"/>
      <c r="V793" s="1093"/>
      <c r="W793" s="1093"/>
      <c r="X793" s="1093"/>
      <c r="Y793" s="1093"/>
      <c r="Z793" s="1093"/>
      <c r="AA793" s="1093"/>
      <c r="AB793" s="1093"/>
      <c r="AC793" s="1093"/>
      <c r="AD793" s="1093"/>
      <c r="AF793" s="69"/>
      <c r="AK793" s="11"/>
      <c r="AL793" s="209"/>
      <c r="AM793" s="20"/>
      <c r="AN793" s="20"/>
      <c r="AO793" s="20"/>
      <c r="AP793" s="20"/>
      <c r="AQ793" s="210"/>
      <c r="AR793" s="72"/>
    </row>
    <row r="794" spans="1:44" ht="27" customHeight="1">
      <c r="A794" s="911" t="str">
        <f t="shared" si="21"/>
        <v/>
      </c>
      <c r="B794" s="65"/>
      <c r="E794" s="66"/>
      <c r="H794" s="1093"/>
      <c r="I794" s="1093"/>
      <c r="J794" s="1093"/>
      <c r="K794" s="1093"/>
      <c r="L794" s="1093"/>
      <c r="M794" s="1093"/>
      <c r="N794" s="1093"/>
      <c r="O794" s="1093"/>
      <c r="P794" s="1093"/>
      <c r="Q794" s="1093"/>
      <c r="R794" s="1093"/>
      <c r="S794" s="1093"/>
      <c r="T794" s="1093"/>
      <c r="U794" s="1093"/>
      <c r="V794" s="1093"/>
      <c r="W794" s="1093"/>
      <c r="X794" s="1093"/>
      <c r="Y794" s="1093"/>
      <c r="Z794" s="1093"/>
      <c r="AA794" s="1093"/>
      <c r="AB794" s="1093"/>
      <c r="AC794" s="1093"/>
      <c r="AD794" s="1093"/>
      <c r="AF794" s="69"/>
      <c r="AK794" s="11"/>
      <c r="AL794" s="209"/>
      <c r="AM794" s="20"/>
      <c r="AN794" s="20"/>
      <c r="AO794" s="20"/>
      <c r="AP794" s="20"/>
      <c r="AQ794" s="210"/>
      <c r="AR794" s="72"/>
    </row>
    <row r="795" spans="1:44" ht="27" customHeight="1">
      <c r="A795" s="911" t="str">
        <f t="shared" si="21"/>
        <v/>
      </c>
      <c r="B795" s="65"/>
      <c r="E795" s="6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F795" s="69"/>
      <c r="AK795" s="11"/>
      <c r="AL795" s="209"/>
      <c r="AM795" s="20"/>
      <c r="AN795" s="20"/>
      <c r="AO795" s="20"/>
      <c r="AP795" s="20"/>
      <c r="AQ795" s="210"/>
      <c r="AR795" s="72"/>
    </row>
    <row r="796" spans="1:44" ht="27" customHeight="1">
      <c r="A796" s="911" t="str">
        <f t="shared" si="21"/>
        <v/>
      </c>
      <c r="B796" s="65"/>
      <c r="E796" s="66"/>
      <c r="H796" s="1093" t="s">
        <v>1468</v>
      </c>
      <c r="I796" s="1093"/>
      <c r="J796" s="1093"/>
      <c r="K796" s="1093"/>
      <c r="L796" s="1093"/>
      <c r="M796" s="1093"/>
      <c r="N796" s="1093"/>
      <c r="O796" s="1093"/>
      <c r="P796" s="1093"/>
      <c r="Q796" s="1093"/>
      <c r="R796" s="1093"/>
      <c r="S796" s="1093"/>
      <c r="T796" s="1093"/>
      <c r="U796" s="1093"/>
      <c r="V796" s="1093"/>
      <c r="W796" s="1093"/>
      <c r="X796" s="1093"/>
      <c r="Y796" s="1093"/>
      <c r="Z796" s="1093"/>
      <c r="AA796" s="1093"/>
      <c r="AB796" s="1093"/>
      <c r="AC796" s="1093"/>
      <c r="AD796" s="1093"/>
      <c r="AF796" s="69"/>
      <c r="AK796" s="11"/>
      <c r="AL796" s="209"/>
      <c r="AM796" s="20"/>
      <c r="AN796" s="20"/>
      <c r="AO796" s="20"/>
      <c r="AP796" s="20"/>
      <c r="AQ796" s="210"/>
      <c r="AR796" s="72"/>
    </row>
    <row r="797" spans="1:44" ht="27" customHeight="1">
      <c r="A797" s="911" t="str">
        <f t="shared" si="21"/>
        <v/>
      </c>
      <c r="B797" s="65"/>
      <c r="E797" s="66"/>
      <c r="H797" s="1093"/>
      <c r="I797" s="1093"/>
      <c r="J797" s="1093"/>
      <c r="K797" s="1093"/>
      <c r="L797" s="1093"/>
      <c r="M797" s="1093"/>
      <c r="N797" s="1093"/>
      <c r="O797" s="1093"/>
      <c r="P797" s="1093"/>
      <c r="Q797" s="1093"/>
      <c r="R797" s="1093"/>
      <c r="S797" s="1093"/>
      <c r="T797" s="1093"/>
      <c r="U797" s="1093"/>
      <c r="V797" s="1093"/>
      <c r="W797" s="1093"/>
      <c r="X797" s="1093"/>
      <c r="Y797" s="1093"/>
      <c r="Z797" s="1093"/>
      <c r="AA797" s="1093"/>
      <c r="AB797" s="1093"/>
      <c r="AC797" s="1093"/>
      <c r="AD797" s="1093"/>
      <c r="AF797" s="69"/>
      <c r="AK797" s="11"/>
      <c r="AL797" s="209"/>
      <c r="AM797" s="20"/>
      <c r="AN797" s="20"/>
      <c r="AO797" s="20"/>
      <c r="AP797" s="20"/>
      <c r="AQ797" s="210"/>
      <c r="AR797" s="72"/>
    </row>
    <row r="798" spans="1:44" ht="27" customHeight="1">
      <c r="A798" s="911" t="str">
        <f t="shared" si="21"/>
        <v/>
      </c>
      <c r="B798" s="65"/>
      <c r="E798" s="66"/>
      <c r="H798" s="1093"/>
      <c r="I798" s="1093"/>
      <c r="J798" s="1093"/>
      <c r="K798" s="1093"/>
      <c r="L798" s="1093"/>
      <c r="M798" s="1093"/>
      <c r="N798" s="1093"/>
      <c r="O798" s="1093"/>
      <c r="P798" s="1093"/>
      <c r="Q798" s="1093"/>
      <c r="R798" s="1093"/>
      <c r="S798" s="1093"/>
      <c r="T798" s="1093"/>
      <c r="U798" s="1093"/>
      <c r="V798" s="1093"/>
      <c r="W798" s="1093"/>
      <c r="X798" s="1093"/>
      <c r="Y798" s="1093"/>
      <c r="Z798" s="1093"/>
      <c r="AA798" s="1093"/>
      <c r="AB798" s="1093"/>
      <c r="AC798" s="1093"/>
      <c r="AD798" s="1093"/>
      <c r="AF798" s="69"/>
      <c r="AK798" s="11"/>
      <c r="AL798" s="209"/>
      <c r="AM798" s="20"/>
      <c r="AN798" s="20"/>
      <c r="AO798" s="20"/>
      <c r="AP798" s="20"/>
      <c r="AQ798" s="210"/>
      <c r="AR798" s="72"/>
    </row>
    <row r="799" spans="1:44" ht="27" customHeight="1">
      <c r="A799" s="911" t="str">
        <f t="shared" si="21"/>
        <v/>
      </c>
      <c r="B799" s="65"/>
      <c r="E799" s="66"/>
      <c r="H799" s="1093"/>
      <c r="I799" s="1093"/>
      <c r="J799" s="1093"/>
      <c r="K799" s="1093"/>
      <c r="L799" s="1093"/>
      <c r="M799" s="1093"/>
      <c r="N799" s="1093"/>
      <c r="O799" s="1093"/>
      <c r="P799" s="1093"/>
      <c r="Q799" s="1093"/>
      <c r="R799" s="1093"/>
      <c r="S799" s="1093"/>
      <c r="T799" s="1093"/>
      <c r="U799" s="1093"/>
      <c r="V799" s="1093"/>
      <c r="W799" s="1093"/>
      <c r="X799" s="1093"/>
      <c r="Y799" s="1093"/>
      <c r="Z799" s="1093"/>
      <c r="AA799" s="1093"/>
      <c r="AB799" s="1093"/>
      <c r="AC799" s="1093"/>
      <c r="AD799" s="1093"/>
      <c r="AF799" s="69"/>
      <c r="AK799" s="11"/>
      <c r="AL799" s="209"/>
      <c r="AM799" s="20"/>
      <c r="AN799" s="20"/>
      <c r="AO799" s="20"/>
      <c r="AP799" s="20"/>
      <c r="AQ799" s="210"/>
      <c r="AR799" s="72"/>
    </row>
    <row r="800" spans="1:44" ht="27" customHeight="1">
      <c r="A800" s="911" t="str">
        <f t="shared" si="21"/>
        <v/>
      </c>
      <c r="B800" s="65"/>
      <c r="E800" s="66"/>
      <c r="H800" s="1093"/>
      <c r="I800" s="1093"/>
      <c r="J800" s="1093"/>
      <c r="K800" s="1093"/>
      <c r="L800" s="1093"/>
      <c r="M800" s="1093"/>
      <c r="N800" s="1093"/>
      <c r="O800" s="1093"/>
      <c r="P800" s="1093"/>
      <c r="Q800" s="1093"/>
      <c r="R800" s="1093"/>
      <c r="S800" s="1093"/>
      <c r="T800" s="1093"/>
      <c r="U800" s="1093"/>
      <c r="V800" s="1093"/>
      <c r="W800" s="1093"/>
      <c r="X800" s="1093"/>
      <c r="Y800" s="1093"/>
      <c r="Z800" s="1093"/>
      <c r="AA800" s="1093"/>
      <c r="AB800" s="1093"/>
      <c r="AC800" s="1093"/>
      <c r="AD800" s="1093"/>
      <c r="AF800" s="69"/>
      <c r="AK800" s="11"/>
      <c r="AL800" s="209"/>
      <c r="AM800" s="20"/>
      <c r="AN800" s="20"/>
      <c r="AO800" s="20"/>
      <c r="AP800" s="20"/>
      <c r="AQ800" s="210"/>
      <c r="AR800" s="72"/>
    </row>
    <row r="801" spans="1:44" ht="27" customHeight="1">
      <c r="A801" s="911" t="str">
        <f t="shared" si="21"/>
        <v/>
      </c>
      <c r="B801" s="65"/>
      <c r="E801" s="66"/>
      <c r="H801" s="1093"/>
      <c r="I801" s="1093"/>
      <c r="J801" s="1093"/>
      <c r="K801" s="1093"/>
      <c r="L801" s="1093"/>
      <c r="M801" s="1093"/>
      <c r="N801" s="1093"/>
      <c r="O801" s="1093"/>
      <c r="P801" s="1093"/>
      <c r="Q801" s="1093"/>
      <c r="R801" s="1093"/>
      <c r="S801" s="1093"/>
      <c r="T801" s="1093"/>
      <c r="U801" s="1093"/>
      <c r="V801" s="1093"/>
      <c r="W801" s="1093"/>
      <c r="X801" s="1093"/>
      <c r="Y801" s="1093"/>
      <c r="Z801" s="1093"/>
      <c r="AA801" s="1093"/>
      <c r="AB801" s="1093"/>
      <c r="AC801" s="1093"/>
      <c r="AD801" s="1093"/>
      <c r="AF801" s="69"/>
      <c r="AK801" s="11"/>
      <c r="AL801" s="209"/>
      <c r="AM801" s="20"/>
      <c r="AN801" s="20"/>
      <c r="AO801" s="20"/>
      <c r="AP801" s="20"/>
      <c r="AQ801" s="210"/>
      <c r="AR801" s="72"/>
    </row>
    <row r="802" spans="1:44" ht="27" customHeight="1">
      <c r="A802" s="911" t="str">
        <f t="shared" si="21"/>
        <v/>
      </c>
      <c r="B802" s="65"/>
      <c r="E802" s="66"/>
      <c r="H802" s="1093"/>
      <c r="I802" s="1093"/>
      <c r="J802" s="1093"/>
      <c r="K802" s="1093"/>
      <c r="L802" s="1093"/>
      <c r="M802" s="1093"/>
      <c r="N802" s="1093"/>
      <c r="O802" s="1093"/>
      <c r="P802" s="1093"/>
      <c r="Q802" s="1093"/>
      <c r="R802" s="1093"/>
      <c r="S802" s="1093"/>
      <c r="T802" s="1093"/>
      <c r="U802" s="1093"/>
      <c r="V802" s="1093"/>
      <c r="W802" s="1093"/>
      <c r="X802" s="1093"/>
      <c r="Y802" s="1093"/>
      <c r="Z802" s="1093"/>
      <c r="AA802" s="1093"/>
      <c r="AB802" s="1093"/>
      <c r="AC802" s="1093"/>
      <c r="AD802" s="1093"/>
      <c r="AF802" s="69"/>
      <c r="AK802" s="11"/>
      <c r="AL802" s="209"/>
      <c r="AM802" s="20"/>
      <c r="AN802" s="20"/>
      <c r="AO802" s="20"/>
      <c r="AP802" s="20"/>
      <c r="AQ802" s="210"/>
      <c r="AR802" s="72"/>
    </row>
    <row r="803" spans="1:44" ht="27" customHeight="1">
      <c r="A803" s="911" t="str">
        <f t="shared" si="21"/>
        <v/>
      </c>
      <c r="B803" s="65"/>
      <c r="E803" s="66"/>
      <c r="H803" s="1093"/>
      <c r="I803" s="1093"/>
      <c r="J803" s="1093"/>
      <c r="K803" s="1093"/>
      <c r="L803" s="1093"/>
      <c r="M803" s="1093"/>
      <c r="N803" s="1093"/>
      <c r="O803" s="1093"/>
      <c r="P803" s="1093"/>
      <c r="Q803" s="1093"/>
      <c r="R803" s="1093"/>
      <c r="S803" s="1093"/>
      <c r="T803" s="1093"/>
      <c r="U803" s="1093"/>
      <c r="V803" s="1093"/>
      <c r="W803" s="1093"/>
      <c r="X803" s="1093"/>
      <c r="Y803" s="1093"/>
      <c r="Z803" s="1093"/>
      <c r="AA803" s="1093"/>
      <c r="AB803" s="1093"/>
      <c r="AC803" s="1093"/>
      <c r="AD803" s="1093"/>
      <c r="AF803" s="69"/>
      <c r="AK803" s="11"/>
      <c r="AL803" s="209"/>
      <c r="AM803" s="20"/>
      <c r="AN803" s="20"/>
      <c r="AO803" s="20"/>
      <c r="AP803" s="20"/>
      <c r="AQ803" s="210"/>
      <c r="AR803" s="72"/>
    </row>
    <row r="804" spans="1:44" ht="27" customHeight="1">
      <c r="A804" s="911" t="str">
        <f t="shared" si="21"/>
        <v/>
      </c>
      <c r="B804" s="65"/>
      <c r="E804" s="66"/>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F804" s="69"/>
      <c r="AK804" s="11"/>
      <c r="AL804" s="209"/>
      <c r="AM804" s="20"/>
      <c r="AN804" s="20"/>
      <c r="AO804" s="20"/>
      <c r="AP804" s="20"/>
      <c r="AQ804" s="210"/>
      <c r="AR804" s="72"/>
    </row>
    <row r="805" spans="1:44" ht="27" customHeight="1">
      <c r="A805" s="911">
        <f t="shared" si="21"/>
        <v>116</v>
      </c>
      <c r="B805" s="1378" t="s">
        <v>804</v>
      </c>
      <c r="C805" s="1379"/>
      <c r="D805" s="1379"/>
      <c r="E805" s="1380"/>
      <c r="F805" s="1064" t="s">
        <v>1011</v>
      </c>
      <c r="G805" s="1065"/>
      <c r="H805" s="1093" t="s">
        <v>457</v>
      </c>
      <c r="I805" s="1093"/>
      <c r="J805" s="1093"/>
      <c r="K805" s="1093"/>
      <c r="L805" s="1093"/>
      <c r="M805" s="1093"/>
      <c r="N805" s="1093"/>
      <c r="O805" s="1093"/>
      <c r="P805" s="1093"/>
      <c r="Q805" s="1093"/>
      <c r="R805" s="1093"/>
      <c r="S805" s="1093"/>
      <c r="T805" s="1093"/>
      <c r="U805" s="1093"/>
      <c r="V805" s="1093"/>
      <c r="W805" s="1093"/>
      <c r="X805" s="1093"/>
      <c r="Y805" s="1093"/>
      <c r="Z805" s="1093"/>
      <c r="AA805" s="1093"/>
      <c r="AB805" s="1093"/>
      <c r="AC805" s="1093"/>
      <c r="AD805" s="1093"/>
      <c r="AF805" s="69"/>
      <c r="AG805" s="304">
        <v>116</v>
      </c>
      <c r="AH805" s="1113" t="s">
        <v>109</v>
      </c>
      <c r="AI805" s="1114"/>
      <c r="AJ805" s="1115"/>
      <c r="AK805" s="11"/>
      <c r="AL805" s="1131" t="s">
        <v>777</v>
      </c>
      <c r="AM805" s="1132"/>
      <c r="AN805" s="1132"/>
      <c r="AO805" s="1132"/>
      <c r="AP805" s="1132"/>
      <c r="AQ805" s="1133"/>
      <c r="AR805" s="1173">
        <f>VLOOKUP(AH805,$CD$6:$CE$10,2,FALSE)</f>
        <v>0</v>
      </c>
    </row>
    <row r="806" spans="1:44" ht="27" customHeight="1">
      <c r="A806" s="911" t="str">
        <f t="shared" si="21"/>
        <v/>
      </c>
      <c r="B806" s="1378"/>
      <c r="C806" s="1379"/>
      <c r="D806" s="1379"/>
      <c r="E806" s="1380"/>
      <c r="F806" s="1064"/>
      <c r="G806" s="1065"/>
      <c r="H806" s="1093"/>
      <c r="I806" s="1093"/>
      <c r="J806" s="1093"/>
      <c r="K806" s="1093"/>
      <c r="L806" s="1093"/>
      <c r="M806" s="1093"/>
      <c r="N806" s="1093"/>
      <c r="O806" s="1093"/>
      <c r="P806" s="1093"/>
      <c r="Q806" s="1093"/>
      <c r="R806" s="1093"/>
      <c r="S806" s="1093"/>
      <c r="T806" s="1093"/>
      <c r="U806" s="1093"/>
      <c r="V806" s="1093"/>
      <c r="W806" s="1093"/>
      <c r="X806" s="1093"/>
      <c r="Y806" s="1093"/>
      <c r="Z806" s="1093"/>
      <c r="AA806" s="1093"/>
      <c r="AB806" s="1093"/>
      <c r="AC806" s="1093"/>
      <c r="AD806" s="1093"/>
      <c r="AF806" s="69"/>
      <c r="AK806" s="11"/>
      <c r="AL806" s="1131"/>
      <c r="AM806" s="1132"/>
      <c r="AN806" s="1132"/>
      <c r="AO806" s="1132"/>
      <c r="AP806" s="1132"/>
      <c r="AQ806" s="1133"/>
      <c r="AR806" s="1173"/>
    </row>
    <row r="807" spans="1:44" ht="27" customHeight="1" thickBot="1">
      <c r="A807" s="911" t="str">
        <f t="shared" si="21"/>
        <v/>
      </c>
      <c r="B807" s="1378"/>
      <c r="C807" s="1379"/>
      <c r="D807" s="1379"/>
      <c r="E807" s="1380"/>
      <c r="F807" s="249"/>
      <c r="G807" s="249"/>
      <c r="I807" s="96"/>
      <c r="J807" s="96"/>
      <c r="K807" s="96"/>
      <c r="L807" s="96"/>
      <c r="M807" s="96"/>
      <c r="N807" s="96"/>
      <c r="O807" s="96"/>
      <c r="P807" s="96"/>
      <c r="Q807" s="96"/>
      <c r="R807" s="96"/>
      <c r="S807" s="96"/>
      <c r="T807" s="96"/>
      <c r="U807" s="96"/>
      <c r="V807" s="96"/>
      <c r="W807" s="96"/>
      <c r="X807" s="96"/>
      <c r="Y807" s="96"/>
      <c r="Z807" s="96"/>
      <c r="AA807" s="96"/>
      <c r="AB807" s="96"/>
      <c r="AC807" s="96"/>
      <c r="AD807" s="96"/>
      <c r="AF807" s="69"/>
      <c r="AK807" s="11"/>
      <c r="AL807" s="203"/>
      <c r="AM807" s="204"/>
      <c r="AN807" s="204"/>
      <c r="AO807" s="204"/>
      <c r="AP807" s="204"/>
      <c r="AQ807" s="205"/>
      <c r="AR807" s="95"/>
    </row>
    <row r="808" spans="1:44" ht="27" customHeight="1">
      <c r="A808" s="911" t="str">
        <f t="shared" si="21"/>
        <v/>
      </c>
      <c r="B808" s="1378"/>
      <c r="C808" s="1379"/>
      <c r="D808" s="1379"/>
      <c r="E808" s="1380"/>
      <c r="G808" s="230" t="s">
        <v>339</v>
      </c>
      <c r="H808" s="1090" t="s">
        <v>458</v>
      </c>
      <c r="I808" s="1090"/>
      <c r="J808" s="1090"/>
      <c r="K808" s="1090"/>
      <c r="L808" s="1090"/>
      <c r="M808" s="1090"/>
      <c r="N808" s="1090"/>
      <c r="O808" s="1090"/>
      <c r="P808" s="1090"/>
      <c r="Q808" s="1090"/>
      <c r="R808" s="1090"/>
      <c r="S808" s="1090"/>
      <c r="T808" s="1090"/>
      <c r="U808" s="1090"/>
      <c r="V808" s="1090"/>
      <c r="W808" s="1090"/>
      <c r="X808" s="1090"/>
      <c r="Y808" s="1090"/>
      <c r="Z808" s="1090"/>
      <c r="AA808" s="1090"/>
      <c r="AB808" s="1090"/>
      <c r="AC808" s="1090"/>
      <c r="AD808" s="1091"/>
      <c r="AF808" s="69"/>
      <c r="AK808" s="11"/>
      <c r="AL808" s="1131" t="s">
        <v>778</v>
      </c>
      <c r="AM808" s="1132"/>
      <c r="AN808" s="1132"/>
      <c r="AO808" s="1132"/>
      <c r="AP808" s="1132"/>
      <c r="AQ808" s="1133"/>
      <c r="AR808" s="72"/>
    </row>
    <row r="809" spans="1:44" ht="27" customHeight="1" thickBot="1">
      <c r="A809" s="911" t="str">
        <f t="shared" si="21"/>
        <v/>
      </c>
      <c r="B809" s="1378"/>
      <c r="C809" s="1379"/>
      <c r="D809" s="1379"/>
      <c r="E809" s="1380"/>
      <c r="G809" s="82"/>
      <c r="H809" s="1096"/>
      <c r="I809" s="1096"/>
      <c r="J809" s="1096"/>
      <c r="K809" s="1096"/>
      <c r="L809" s="1096"/>
      <c r="M809" s="1096"/>
      <c r="N809" s="1096"/>
      <c r="O809" s="1096"/>
      <c r="P809" s="1096"/>
      <c r="Q809" s="1096"/>
      <c r="R809" s="1096"/>
      <c r="S809" s="1096"/>
      <c r="T809" s="1096"/>
      <c r="U809" s="1096"/>
      <c r="V809" s="1096"/>
      <c r="W809" s="1096"/>
      <c r="X809" s="1096"/>
      <c r="Y809" s="1096"/>
      <c r="Z809" s="1096"/>
      <c r="AA809" s="1096"/>
      <c r="AB809" s="1096"/>
      <c r="AC809" s="1096"/>
      <c r="AD809" s="1097"/>
      <c r="AF809" s="69"/>
      <c r="AK809" s="11"/>
      <c r="AL809" s="1131"/>
      <c r="AM809" s="1132"/>
      <c r="AN809" s="1132"/>
      <c r="AO809" s="1132"/>
      <c r="AP809" s="1132"/>
      <c r="AQ809" s="1133"/>
      <c r="AR809" s="72"/>
    </row>
    <row r="810" spans="1:44" ht="27" customHeight="1">
      <c r="A810" s="911" t="str">
        <f t="shared" si="21"/>
        <v/>
      </c>
      <c r="B810" s="65"/>
      <c r="E810" s="66"/>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F810" s="69"/>
      <c r="AK810" s="11"/>
      <c r="AL810" s="209"/>
      <c r="AM810" s="20"/>
      <c r="AN810" s="20"/>
      <c r="AO810" s="20"/>
      <c r="AP810" s="20"/>
      <c r="AQ810" s="210"/>
      <c r="AR810" s="72"/>
    </row>
    <row r="811" spans="1:44" ht="27" customHeight="1">
      <c r="A811" s="911">
        <f t="shared" si="21"/>
        <v>117</v>
      </c>
      <c r="B811" s="65"/>
      <c r="E811" s="66"/>
      <c r="F811" s="1064" t="s">
        <v>1042</v>
      </c>
      <c r="G811" s="1065"/>
      <c r="H811" s="1093" t="s">
        <v>459</v>
      </c>
      <c r="I811" s="1093"/>
      <c r="J811" s="1093"/>
      <c r="K811" s="1093"/>
      <c r="L811" s="1093"/>
      <c r="M811" s="1093"/>
      <c r="N811" s="1093"/>
      <c r="O811" s="1093"/>
      <c r="P811" s="1093"/>
      <c r="Q811" s="1093"/>
      <c r="R811" s="1093"/>
      <c r="S811" s="1093"/>
      <c r="T811" s="1093"/>
      <c r="U811" s="1093"/>
      <c r="V811" s="1093"/>
      <c r="W811" s="1093"/>
      <c r="X811" s="1093"/>
      <c r="Y811" s="1093"/>
      <c r="Z811" s="1093"/>
      <c r="AA811" s="1093"/>
      <c r="AB811" s="1093"/>
      <c r="AC811" s="1093"/>
      <c r="AD811" s="1093"/>
      <c r="AF811" s="69"/>
      <c r="AG811" s="304">
        <v>117</v>
      </c>
      <c r="AH811" s="1113" t="s">
        <v>109</v>
      </c>
      <c r="AI811" s="1114"/>
      <c r="AJ811" s="1115"/>
      <c r="AK811" s="11"/>
      <c r="AL811" s="1131" t="s">
        <v>779</v>
      </c>
      <c r="AM811" s="1132"/>
      <c r="AN811" s="1132"/>
      <c r="AO811" s="1132"/>
      <c r="AP811" s="1132"/>
      <c r="AQ811" s="1133"/>
      <c r="AR811" s="1173">
        <f>VLOOKUP(AH811,$CD$6:$CE$10,2,FALSE)</f>
        <v>0</v>
      </c>
    </row>
    <row r="812" spans="1:44" ht="27" customHeight="1">
      <c r="A812" s="911" t="str">
        <f t="shared" si="21"/>
        <v/>
      </c>
      <c r="B812" s="65"/>
      <c r="E812" s="66"/>
      <c r="F812" s="1064"/>
      <c r="G812" s="1065"/>
      <c r="I812" s="87"/>
      <c r="J812" s="87"/>
      <c r="K812" s="87"/>
      <c r="L812" s="87"/>
      <c r="M812" s="87"/>
      <c r="N812" s="87"/>
      <c r="O812" s="87"/>
      <c r="P812" s="87"/>
      <c r="Q812" s="87"/>
      <c r="R812" s="87"/>
      <c r="S812" s="87"/>
      <c r="T812" s="87"/>
      <c r="U812" s="87"/>
      <c r="V812" s="87"/>
      <c r="W812" s="87"/>
      <c r="X812" s="87"/>
      <c r="Y812" s="87"/>
      <c r="Z812" s="87"/>
      <c r="AA812" s="87"/>
      <c r="AB812" s="87"/>
      <c r="AC812" s="87"/>
      <c r="AD812" s="87"/>
      <c r="AF812" s="69"/>
      <c r="AK812" s="11"/>
      <c r="AL812" s="1131"/>
      <c r="AM812" s="1132"/>
      <c r="AN812" s="1132"/>
      <c r="AO812" s="1132"/>
      <c r="AP812" s="1132"/>
      <c r="AQ812" s="1133"/>
      <c r="AR812" s="1173"/>
    </row>
    <row r="813" spans="1:44" ht="27" customHeight="1">
      <c r="A813" s="911">
        <f t="shared" si="21"/>
        <v>118</v>
      </c>
      <c r="B813" s="65"/>
      <c r="E813" s="66"/>
      <c r="F813" s="1064" t="s">
        <v>1043</v>
      </c>
      <c r="G813" s="1065"/>
      <c r="H813" s="1093" t="s">
        <v>460</v>
      </c>
      <c r="I813" s="1093"/>
      <c r="J813" s="1093"/>
      <c r="K813" s="1093"/>
      <c r="L813" s="1093"/>
      <c r="M813" s="1093"/>
      <c r="N813" s="1093"/>
      <c r="O813" s="1093"/>
      <c r="P813" s="1093"/>
      <c r="Q813" s="1093"/>
      <c r="R813" s="1093"/>
      <c r="S813" s="1093"/>
      <c r="T813" s="1093"/>
      <c r="U813" s="1093"/>
      <c r="V813" s="1093"/>
      <c r="W813" s="1093"/>
      <c r="X813" s="1093"/>
      <c r="Y813" s="1093"/>
      <c r="Z813" s="1093"/>
      <c r="AA813" s="1093"/>
      <c r="AB813" s="1093"/>
      <c r="AC813" s="1093"/>
      <c r="AD813" s="1093"/>
      <c r="AF813" s="69"/>
      <c r="AG813" s="304">
        <v>118</v>
      </c>
      <c r="AH813" s="1113" t="s">
        <v>109</v>
      </c>
      <c r="AI813" s="1114"/>
      <c r="AJ813" s="1115"/>
      <c r="AK813" s="11"/>
      <c r="AL813" s="1131" t="s">
        <v>780</v>
      </c>
      <c r="AM813" s="1132"/>
      <c r="AN813" s="1132"/>
      <c r="AO813" s="1132"/>
      <c r="AP813" s="1132"/>
      <c r="AQ813" s="1133"/>
      <c r="AR813" s="1173">
        <f>VLOOKUP(AH813,$CD$6:$CE$10,2,FALSE)</f>
        <v>0</v>
      </c>
    </row>
    <row r="814" spans="1:44" ht="27" customHeight="1">
      <c r="A814" s="911" t="str">
        <f t="shared" si="21"/>
        <v/>
      </c>
      <c r="B814" s="65"/>
      <c r="E814" s="66"/>
      <c r="F814" s="248"/>
      <c r="G814" s="249"/>
      <c r="AF814" s="69"/>
      <c r="AK814" s="11"/>
      <c r="AL814" s="1131"/>
      <c r="AM814" s="1132"/>
      <c r="AN814" s="1132"/>
      <c r="AO814" s="1132"/>
      <c r="AP814" s="1132"/>
      <c r="AQ814" s="1133"/>
      <c r="AR814" s="1173"/>
    </row>
    <row r="815" spans="1:44" ht="27" customHeight="1">
      <c r="A815" s="911">
        <f t="shared" si="21"/>
        <v>119</v>
      </c>
      <c r="B815" s="65"/>
      <c r="E815" s="66"/>
      <c r="F815" s="1064" t="s">
        <v>1044</v>
      </c>
      <c r="G815" s="1065"/>
      <c r="H815" s="1093" t="s">
        <v>461</v>
      </c>
      <c r="I815" s="1093"/>
      <c r="J815" s="1093"/>
      <c r="K815" s="1093"/>
      <c r="L815" s="1093"/>
      <c r="M815" s="1093"/>
      <c r="N815" s="1093"/>
      <c r="O815" s="1093"/>
      <c r="P815" s="1093"/>
      <c r="Q815" s="1093"/>
      <c r="R815" s="1093"/>
      <c r="S815" s="1093"/>
      <c r="T815" s="1093"/>
      <c r="U815" s="1093"/>
      <c r="V815" s="1093"/>
      <c r="W815" s="1093"/>
      <c r="X815" s="1093"/>
      <c r="Y815" s="1093"/>
      <c r="Z815" s="1093"/>
      <c r="AA815" s="1093"/>
      <c r="AB815" s="1093"/>
      <c r="AC815" s="1093"/>
      <c r="AD815" s="1093"/>
      <c r="AF815" s="69"/>
      <c r="AG815" s="304">
        <v>119</v>
      </c>
      <c r="AH815" s="1113" t="s">
        <v>109</v>
      </c>
      <c r="AI815" s="1114"/>
      <c r="AJ815" s="1115"/>
      <c r="AK815" s="11"/>
      <c r="AL815" s="1131" t="s">
        <v>781</v>
      </c>
      <c r="AM815" s="1132"/>
      <c r="AN815" s="1132"/>
      <c r="AO815" s="1132"/>
      <c r="AP815" s="1132"/>
      <c r="AQ815" s="1133"/>
      <c r="AR815" s="1173">
        <f>VLOOKUP(AH815,$CD$6:$CE$10,2,FALSE)</f>
        <v>0</v>
      </c>
    </row>
    <row r="816" spans="1:44" ht="27" customHeight="1">
      <c r="A816" s="911" t="str">
        <f t="shared" si="21"/>
        <v/>
      </c>
      <c r="B816" s="65"/>
      <c r="E816" s="66"/>
      <c r="F816" s="248"/>
      <c r="G816" s="249"/>
      <c r="AF816" s="69"/>
      <c r="AK816" s="11"/>
      <c r="AL816" s="1131"/>
      <c r="AM816" s="1132"/>
      <c r="AN816" s="1132"/>
      <c r="AO816" s="1132"/>
      <c r="AP816" s="1132"/>
      <c r="AQ816" s="1133"/>
      <c r="AR816" s="1173"/>
    </row>
    <row r="817" spans="1:44" ht="27" customHeight="1">
      <c r="A817" s="911">
        <f t="shared" si="21"/>
        <v>120</v>
      </c>
      <c r="B817" s="65"/>
      <c r="E817" s="66"/>
      <c r="F817" s="1064" t="s">
        <v>1023</v>
      </c>
      <c r="G817" s="1065"/>
      <c r="H817" s="1093" t="s">
        <v>464</v>
      </c>
      <c r="I817" s="1093"/>
      <c r="J817" s="1093"/>
      <c r="K817" s="1093"/>
      <c r="L817" s="1093"/>
      <c r="M817" s="1093"/>
      <c r="N817" s="1093"/>
      <c r="O817" s="1093"/>
      <c r="P817" s="1093"/>
      <c r="Q817" s="1093"/>
      <c r="R817" s="1093"/>
      <c r="S817" s="1093"/>
      <c r="T817" s="1093"/>
      <c r="U817" s="1093"/>
      <c r="V817" s="1093"/>
      <c r="W817" s="1093"/>
      <c r="X817" s="1093"/>
      <c r="Y817" s="1093"/>
      <c r="Z817" s="1093"/>
      <c r="AA817" s="1093"/>
      <c r="AB817" s="1093"/>
      <c r="AC817" s="1093"/>
      <c r="AD817" s="1093"/>
      <c r="AF817" s="69"/>
      <c r="AG817" s="304">
        <v>120</v>
      </c>
      <c r="AH817" s="1113" t="s">
        <v>109</v>
      </c>
      <c r="AI817" s="1114"/>
      <c r="AJ817" s="1115"/>
      <c r="AK817" s="11"/>
      <c r="AL817" s="1131" t="s">
        <v>782</v>
      </c>
      <c r="AM817" s="1132"/>
      <c r="AN817" s="1132"/>
      <c r="AO817" s="1132"/>
      <c r="AP817" s="1132"/>
      <c r="AQ817" s="1133"/>
      <c r="AR817" s="1173">
        <f>VLOOKUP(AH817,$CD$6:$CE$10,2,FALSE)</f>
        <v>0</v>
      </c>
    </row>
    <row r="818" spans="1:44" ht="27" customHeight="1">
      <c r="A818" s="911" t="str">
        <f t="shared" si="21"/>
        <v/>
      </c>
      <c r="B818" s="65"/>
      <c r="E818" s="66"/>
      <c r="F818" s="248"/>
      <c r="G818" s="249"/>
      <c r="H818" s="1093"/>
      <c r="I818" s="1093"/>
      <c r="J818" s="1093"/>
      <c r="K818" s="1093"/>
      <c r="L818" s="1093"/>
      <c r="M818" s="1093"/>
      <c r="N818" s="1093"/>
      <c r="O818" s="1093"/>
      <c r="P818" s="1093"/>
      <c r="Q818" s="1093"/>
      <c r="R818" s="1093"/>
      <c r="S818" s="1093"/>
      <c r="T818" s="1093"/>
      <c r="U818" s="1093"/>
      <c r="V818" s="1093"/>
      <c r="W818" s="1093"/>
      <c r="X818" s="1093"/>
      <c r="Y818" s="1093"/>
      <c r="Z818" s="1093"/>
      <c r="AA818" s="1093"/>
      <c r="AB818" s="1093"/>
      <c r="AC818" s="1093"/>
      <c r="AD818" s="1093"/>
      <c r="AF818" s="69"/>
      <c r="AK818" s="11"/>
      <c r="AL818" s="1131"/>
      <c r="AM818" s="1132"/>
      <c r="AN818" s="1132"/>
      <c r="AO818" s="1132"/>
      <c r="AP818" s="1132"/>
      <c r="AQ818" s="1133"/>
      <c r="AR818" s="1173"/>
    </row>
    <row r="819" spans="1:44" ht="27" customHeight="1">
      <c r="A819" s="911" t="str">
        <f t="shared" si="21"/>
        <v/>
      </c>
      <c r="B819" s="65"/>
      <c r="E819" s="66"/>
      <c r="F819" s="248"/>
      <c r="G819" s="249"/>
      <c r="AF819" s="69"/>
      <c r="AK819" s="11"/>
      <c r="AL819" s="209"/>
      <c r="AM819" s="20"/>
      <c r="AN819" s="20"/>
      <c r="AO819" s="20"/>
      <c r="AP819" s="20"/>
      <c r="AQ819" s="210"/>
      <c r="AR819" s="72"/>
    </row>
    <row r="820" spans="1:44" ht="27" customHeight="1">
      <c r="A820" s="911" t="str">
        <f t="shared" si="21"/>
        <v/>
      </c>
      <c r="B820" s="65"/>
      <c r="E820" s="66"/>
      <c r="F820" s="248"/>
      <c r="G820" s="249"/>
      <c r="AF820" s="69"/>
      <c r="AK820" s="11"/>
      <c r="AL820" s="209"/>
      <c r="AM820" s="20"/>
      <c r="AN820" s="20"/>
      <c r="AO820" s="20"/>
      <c r="AP820" s="20"/>
      <c r="AQ820" s="210"/>
      <c r="AR820" s="72"/>
    </row>
    <row r="821" spans="1:44" ht="27" customHeight="1">
      <c r="A821" s="911" t="str">
        <f t="shared" si="21"/>
        <v/>
      </c>
      <c r="B821" s="65"/>
      <c r="E821" s="66"/>
      <c r="F821" s="1064" t="s">
        <v>1030</v>
      </c>
      <c r="G821" s="1065"/>
      <c r="H821" s="1087" t="s">
        <v>462</v>
      </c>
      <c r="I821" s="1087"/>
      <c r="J821" s="1087"/>
      <c r="K821" s="1087"/>
      <c r="L821" s="1087"/>
      <c r="M821" s="1087"/>
      <c r="N821" s="1087"/>
      <c r="O821" s="1087"/>
      <c r="P821" s="1087"/>
      <c r="Q821" s="1087"/>
      <c r="R821" s="1087"/>
      <c r="S821" s="1087"/>
      <c r="T821" s="1087"/>
      <c r="U821" s="1087"/>
      <c r="V821" s="1087"/>
      <c r="W821" s="1087"/>
      <c r="X821" s="1087"/>
      <c r="Y821" s="1087"/>
      <c r="Z821" s="1087"/>
      <c r="AA821" s="1087"/>
      <c r="AB821" s="1087"/>
      <c r="AC821" s="1087"/>
      <c r="AD821" s="1087"/>
      <c r="AF821" s="69"/>
      <c r="AK821" s="11"/>
      <c r="AL821" s="209"/>
      <c r="AM821" s="20"/>
      <c r="AN821" s="20"/>
      <c r="AO821" s="20"/>
      <c r="AP821" s="20"/>
      <c r="AQ821" s="210"/>
      <c r="AR821" s="72"/>
    </row>
    <row r="822" spans="1:44" ht="27" customHeight="1">
      <c r="A822" s="911">
        <f t="shared" si="21"/>
        <v>121</v>
      </c>
      <c r="B822" s="65"/>
      <c r="E822" s="66"/>
      <c r="F822" s="248"/>
      <c r="G822" s="249"/>
      <c r="H822" s="1093" t="s">
        <v>1466</v>
      </c>
      <c r="I822" s="1093"/>
      <c r="J822" s="1093"/>
      <c r="K822" s="1093"/>
      <c r="L822" s="1093"/>
      <c r="M822" s="1093"/>
      <c r="N822" s="1093"/>
      <c r="O822" s="1093"/>
      <c r="P822" s="1093"/>
      <c r="Q822" s="1093"/>
      <c r="R822" s="1093"/>
      <c r="S822" s="1093"/>
      <c r="T822" s="1093"/>
      <c r="U822" s="1093"/>
      <c r="V822" s="1093"/>
      <c r="W822" s="1093"/>
      <c r="X822" s="1093"/>
      <c r="Y822" s="1093"/>
      <c r="Z822" s="1093"/>
      <c r="AA822" s="1093"/>
      <c r="AB822" s="1093"/>
      <c r="AC822" s="1093"/>
      <c r="AD822" s="1093"/>
      <c r="AF822" s="69"/>
      <c r="AG822" s="304">
        <v>121</v>
      </c>
      <c r="AH822" s="1113" t="s">
        <v>109</v>
      </c>
      <c r="AI822" s="1114"/>
      <c r="AJ822" s="1115"/>
      <c r="AK822" s="11"/>
      <c r="AL822" s="1131" t="s">
        <v>419</v>
      </c>
      <c r="AM822" s="1132"/>
      <c r="AN822" s="1132"/>
      <c r="AO822" s="1132"/>
      <c r="AP822" s="1132"/>
      <c r="AQ822" s="1133"/>
      <c r="AR822" s="1173">
        <f>VLOOKUP(AH822,$CD$6:$CE$10,2,FALSE)</f>
        <v>0</v>
      </c>
    </row>
    <row r="823" spans="1:44" ht="27" customHeight="1">
      <c r="A823" s="911" t="str">
        <f t="shared" si="21"/>
        <v/>
      </c>
      <c r="B823" s="65"/>
      <c r="E823" s="66"/>
      <c r="F823" s="248"/>
      <c r="G823" s="249"/>
      <c r="H823" s="1093"/>
      <c r="I823" s="1093"/>
      <c r="J823" s="1093"/>
      <c r="K823" s="1093"/>
      <c r="L823" s="1093"/>
      <c r="M823" s="1093"/>
      <c r="N823" s="1093"/>
      <c r="O823" s="1093"/>
      <c r="P823" s="1093"/>
      <c r="Q823" s="1093"/>
      <c r="R823" s="1093"/>
      <c r="S823" s="1093"/>
      <c r="T823" s="1093"/>
      <c r="U823" s="1093"/>
      <c r="V823" s="1093"/>
      <c r="W823" s="1093"/>
      <c r="X823" s="1093"/>
      <c r="Y823" s="1093"/>
      <c r="Z823" s="1093"/>
      <c r="AA823" s="1093"/>
      <c r="AB823" s="1093"/>
      <c r="AC823" s="1093"/>
      <c r="AD823" s="1093"/>
      <c r="AF823" s="69"/>
      <c r="AK823" s="11"/>
      <c r="AL823" s="84"/>
      <c r="AM823" s="85"/>
      <c r="AN823" s="85"/>
      <c r="AO823" s="85"/>
      <c r="AP823" s="85"/>
      <c r="AQ823" s="86"/>
      <c r="AR823" s="1173"/>
    </row>
    <row r="824" spans="1:44" ht="27" customHeight="1">
      <c r="A824" s="911" t="str">
        <f t="shared" si="21"/>
        <v/>
      </c>
      <c r="B824" s="65"/>
      <c r="E824" s="66"/>
      <c r="F824" s="248"/>
      <c r="G824" s="249"/>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F824" s="69"/>
      <c r="AK824" s="11"/>
      <c r="AL824" s="209"/>
      <c r="AM824" s="20"/>
      <c r="AN824" s="20"/>
      <c r="AO824" s="20"/>
      <c r="AP824" s="20"/>
      <c r="AQ824" s="210"/>
      <c r="AR824" s="72"/>
    </row>
    <row r="825" spans="1:44" ht="27" customHeight="1">
      <c r="A825" s="911">
        <f t="shared" si="21"/>
        <v>122</v>
      </c>
      <c r="B825" s="65"/>
      <c r="E825" s="66"/>
      <c r="F825" s="248"/>
      <c r="G825" s="249"/>
      <c r="H825" s="1093" t="s">
        <v>463</v>
      </c>
      <c r="I825" s="1093"/>
      <c r="J825" s="1093"/>
      <c r="K825" s="1093"/>
      <c r="L825" s="1093"/>
      <c r="M825" s="1093"/>
      <c r="N825" s="1093"/>
      <c r="O825" s="1093"/>
      <c r="P825" s="1093"/>
      <c r="Q825" s="1093"/>
      <c r="R825" s="1093"/>
      <c r="S825" s="1093"/>
      <c r="T825" s="1093"/>
      <c r="U825" s="1093"/>
      <c r="V825" s="1093"/>
      <c r="W825" s="1093"/>
      <c r="X825" s="1093"/>
      <c r="Y825" s="1093"/>
      <c r="Z825" s="1093"/>
      <c r="AA825" s="1093"/>
      <c r="AB825" s="1093"/>
      <c r="AC825" s="1093"/>
      <c r="AD825" s="1093"/>
      <c r="AF825" s="69"/>
      <c r="AG825" s="304">
        <v>122</v>
      </c>
      <c r="AH825" s="1113" t="s">
        <v>109</v>
      </c>
      <c r="AI825" s="1114"/>
      <c r="AJ825" s="1115"/>
      <c r="AK825" s="11"/>
      <c r="AL825" s="1131" t="s">
        <v>419</v>
      </c>
      <c r="AM825" s="1132"/>
      <c r="AN825" s="1132"/>
      <c r="AO825" s="1132"/>
      <c r="AP825" s="1132"/>
      <c r="AQ825" s="1133"/>
      <c r="AR825" s="1173">
        <f>VLOOKUP(AH825,$CD$6:$CE$10,2,FALSE)</f>
        <v>0</v>
      </c>
    </row>
    <row r="826" spans="1:44" ht="27" customHeight="1">
      <c r="A826" s="911" t="str">
        <f t="shared" si="21"/>
        <v/>
      </c>
      <c r="B826" s="65"/>
      <c r="E826" s="66"/>
      <c r="F826" s="248"/>
      <c r="G826" s="249"/>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F826" s="69"/>
      <c r="AK826" s="11"/>
      <c r="AL826" s="209"/>
      <c r="AM826" s="20"/>
      <c r="AN826" s="20"/>
      <c r="AO826" s="20"/>
      <c r="AP826" s="20"/>
      <c r="AQ826" s="210"/>
      <c r="AR826" s="1173"/>
    </row>
    <row r="827" spans="1:44" ht="27" customHeight="1">
      <c r="A827" s="911">
        <f t="shared" si="21"/>
        <v>123</v>
      </c>
      <c r="B827" s="65"/>
      <c r="E827" s="66"/>
      <c r="F827" s="248"/>
      <c r="G827" s="249"/>
      <c r="H827" s="1093" t="s">
        <v>1467</v>
      </c>
      <c r="I827" s="1093"/>
      <c r="J827" s="1093"/>
      <c r="K827" s="1093"/>
      <c r="L827" s="1093"/>
      <c r="M827" s="1093"/>
      <c r="N827" s="1093"/>
      <c r="O827" s="1093"/>
      <c r="P827" s="1093"/>
      <c r="Q827" s="1093"/>
      <c r="R827" s="1093"/>
      <c r="S827" s="1093"/>
      <c r="T827" s="1093"/>
      <c r="U827" s="1093"/>
      <c r="V827" s="1093"/>
      <c r="W827" s="1093"/>
      <c r="X827" s="1093"/>
      <c r="Y827" s="1093"/>
      <c r="Z827" s="1093"/>
      <c r="AA827" s="1093"/>
      <c r="AB827" s="1093"/>
      <c r="AC827" s="1093"/>
      <c r="AD827" s="1093"/>
      <c r="AF827" s="69"/>
      <c r="AG827" s="304">
        <v>123</v>
      </c>
      <c r="AH827" s="1113" t="s">
        <v>109</v>
      </c>
      <c r="AI827" s="1114"/>
      <c r="AJ827" s="1115"/>
      <c r="AK827" s="11"/>
      <c r="AL827" s="1131" t="s">
        <v>419</v>
      </c>
      <c r="AM827" s="1132"/>
      <c r="AN827" s="1132"/>
      <c r="AO827" s="1132"/>
      <c r="AP827" s="1132"/>
      <c r="AQ827" s="1133"/>
      <c r="AR827" s="1173">
        <f>VLOOKUP(AH827,$CD$6:$CE$10,2,FALSE)</f>
        <v>0</v>
      </c>
    </row>
    <row r="828" spans="1:44" ht="27" customHeight="1">
      <c r="A828" s="911" t="str">
        <f t="shared" si="21"/>
        <v/>
      </c>
      <c r="B828" s="65"/>
      <c r="E828" s="66"/>
      <c r="F828" s="248"/>
      <c r="G828" s="249"/>
      <c r="H828" s="1093"/>
      <c r="I828" s="1093"/>
      <c r="J828" s="1093"/>
      <c r="K828" s="1093"/>
      <c r="L828" s="1093"/>
      <c r="M828" s="1093"/>
      <c r="N828" s="1093"/>
      <c r="O828" s="1093"/>
      <c r="P828" s="1093"/>
      <c r="Q828" s="1093"/>
      <c r="R828" s="1093"/>
      <c r="S828" s="1093"/>
      <c r="T828" s="1093"/>
      <c r="U828" s="1093"/>
      <c r="V828" s="1093"/>
      <c r="W828" s="1093"/>
      <c r="X828" s="1093"/>
      <c r="Y828" s="1093"/>
      <c r="Z828" s="1093"/>
      <c r="AA828" s="1093"/>
      <c r="AB828" s="1093"/>
      <c r="AC828" s="1093"/>
      <c r="AD828" s="1093"/>
      <c r="AF828" s="69"/>
      <c r="AK828" s="11"/>
      <c r="AL828" s="203"/>
      <c r="AM828" s="204"/>
      <c r="AN828" s="204"/>
      <c r="AO828" s="204"/>
      <c r="AP828" s="204"/>
      <c r="AQ828" s="205"/>
      <c r="AR828" s="1173"/>
    </row>
    <row r="829" spans="1:44" ht="27" customHeight="1">
      <c r="A829" s="911" t="str">
        <f t="shared" si="21"/>
        <v/>
      </c>
      <c r="B829" s="65"/>
      <c r="E829" s="66"/>
      <c r="F829" s="248"/>
      <c r="G829" s="249"/>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F829" s="69"/>
      <c r="AK829" s="11"/>
      <c r="AL829" s="209"/>
      <c r="AM829" s="20"/>
      <c r="AN829" s="20"/>
      <c r="AO829" s="20"/>
      <c r="AP829" s="20"/>
      <c r="AQ829" s="210"/>
      <c r="AR829" s="72"/>
    </row>
    <row r="830" spans="1:44" ht="27" customHeight="1">
      <c r="A830" s="911">
        <f t="shared" si="21"/>
        <v>124</v>
      </c>
      <c r="B830" s="65"/>
      <c r="E830" s="66"/>
      <c r="F830" s="1064" t="s">
        <v>1035</v>
      </c>
      <c r="G830" s="1065"/>
      <c r="H830" s="1093" t="s">
        <v>465</v>
      </c>
      <c r="I830" s="1093"/>
      <c r="J830" s="1093"/>
      <c r="K830" s="1093"/>
      <c r="L830" s="1093"/>
      <c r="M830" s="1093"/>
      <c r="N830" s="1093"/>
      <c r="O830" s="1093"/>
      <c r="P830" s="1093"/>
      <c r="Q830" s="1093"/>
      <c r="R830" s="1093"/>
      <c r="S830" s="1093"/>
      <c r="T830" s="1093"/>
      <c r="U830" s="1093"/>
      <c r="V830" s="1093"/>
      <c r="W830" s="1093"/>
      <c r="X830" s="1093"/>
      <c r="Y830" s="1093"/>
      <c r="Z830" s="1093"/>
      <c r="AA830" s="1093"/>
      <c r="AB830" s="1093"/>
      <c r="AC830" s="1093"/>
      <c r="AD830" s="1093"/>
      <c r="AF830" s="69"/>
      <c r="AG830" s="304">
        <v>124</v>
      </c>
      <c r="AH830" s="1113" t="s">
        <v>109</v>
      </c>
      <c r="AI830" s="1114"/>
      <c r="AJ830" s="1115"/>
      <c r="AK830" s="11"/>
      <c r="AL830" s="1131" t="s">
        <v>419</v>
      </c>
      <c r="AM830" s="1132"/>
      <c r="AN830" s="1132"/>
      <c r="AO830" s="1132"/>
      <c r="AP830" s="1132"/>
      <c r="AQ830" s="1133"/>
      <c r="AR830" s="1173">
        <f>VLOOKUP(AH830,$CD$6:$CE$10,2,FALSE)</f>
        <v>0</v>
      </c>
    </row>
    <row r="831" spans="1:44" ht="27" customHeight="1">
      <c r="A831" s="911" t="str">
        <f t="shared" si="21"/>
        <v/>
      </c>
      <c r="B831" s="65"/>
      <c r="E831" s="66"/>
      <c r="H831" s="1093"/>
      <c r="I831" s="1093"/>
      <c r="J831" s="1093"/>
      <c r="K831" s="1093"/>
      <c r="L831" s="1093"/>
      <c r="M831" s="1093"/>
      <c r="N831" s="1093"/>
      <c r="O831" s="1093"/>
      <c r="P831" s="1093"/>
      <c r="Q831" s="1093"/>
      <c r="R831" s="1093"/>
      <c r="S831" s="1093"/>
      <c r="T831" s="1093"/>
      <c r="U831" s="1093"/>
      <c r="V831" s="1093"/>
      <c r="W831" s="1093"/>
      <c r="X831" s="1093"/>
      <c r="Y831" s="1093"/>
      <c r="Z831" s="1093"/>
      <c r="AA831" s="1093"/>
      <c r="AB831" s="1093"/>
      <c r="AC831" s="1093"/>
      <c r="AD831" s="1093"/>
      <c r="AF831" s="69"/>
      <c r="AK831" s="11"/>
      <c r="AL831" s="203"/>
      <c r="AM831" s="204"/>
      <c r="AN831" s="204"/>
      <c r="AO831" s="204"/>
      <c r="AP831" s="204"/>
      <c r="AQ831" s="205"/>
      <c r="AR831" s="1173"/>
    </row>
    <row r="832" spans="1:44" ht="27" customHeight="1">
      <c r="A832" s="911" t="str">
        <f t="shared" si="21"/>
        <v/>
      </c>
      <c r="B832" s="65"/>
      <c r="E832" s="66"/>
      <c r="AF832" s="69"/>
      <c r="AK832" s="11"/>
      <c r="AL832" s="209"/>
      <c r="AM832" s="20"/>
      <c r="AN832" s="20"/>
      <c r="AO832" s="20"/>
      <c r="AP832" s="20"/>
      <c r="AQ832" s="210"/>
      <c r="AR832" s="72"/>
    </row>
    <row r="833" spans="1:44" ht="27" customHeight="1">
      <c r="A833" s="911">
        <f t="shared" si="21"/>
        <v>125</v>
      </c>
      <c r="B833" s="1078" t="s">
        <v>803</v>
      </c>
      <c r="C833" s="1079"/>
      <c r="D833" s="1079"/>
      <c r="E833" s="1080"/>
      <c r="F833" s="1064" t="s">
        <v>1011</v>
      </c>
      <c r="G833" s="1065"/>
      <c r="H833" s="1093" t="s">
        <v>466</v>
      </c>
      <c r="I833" s="1093"/>
      <c r="J833" s="1093"/>
      <c r="K833" s="1093"/>
      <c r="L833" s="1093"/>
      <c r="M833" s="1093"/>
      <c r="N833" s="1093"/>
      <c r="O833" s="1093"/>
      <c r="P833" s="1093"/>
      <c r="Q833" s="1093"/>
      <c r="R833" s="1093"/>
      <c r="S833" s="1093"/>
      <c r="T833" s="1093"/>
      <c r="U833" s="1093"/>
      <c r="V833" s="1093"/>
      <c r="W833" s="1093"/>
      <c r="X833" s="1093"/>
      <c r="Y833" s="1093"/>
      <c r="Z833" s="1093"/>
      <c r="AA833" s="1093"/>
      <c r="AB833" s="1093"/>
      <c r="AC833" s="1093"/>
      <c r="AD833" s="1093"/>
      <c r="AF833" s="69"/>
      <c r="AG833" s="304">
        <v>125</v>
      </c>
      <c r="AH833" s="1113" t="s">
        <v>109</v>
      </c>
      <c r="AI833" s="1114"/>
      <c r="AJ833" s="1115"/>
      <c r="AK833" s="11"/>
      <c r="AL833" s="1131" t="s">
        <v>783</v>
      </c>
      <c r="AM833" s="1132"/>
      <c r="AN833" s="1132"/>
      <c r="AO833" s="1132"/>
      <c r="AP833" s="1132"/>
      <c r="AQ833" s="1133"/>
      <c r="AR833" s="1173">
        <f>VLOOKUP(AH833,$CD$6:$CE$10,2,FALSE)</f>
        <v>0</v>
      </c>
    </row>
    <row r="834" spans="1:44" ht="27" customHeight="1">
      <c r="A834" s="911" t="str">
        <f t="shared" si="21"/>
        <v/>
      </c>
      <c r="B834" s="1078"/>
      <c r="C834" s="1079"/>
      <c r="D834" s="1079"/>
      <c r="E834" s="1080"/>
      <c r="F834" s="1064"/>
      <c r="G834" s="1065"/>
      <c r="H834" s="1093"/>
      <c r="I834" s="1093"/>
      <c r="J834" s="1093"/>
      <c r="K834" s="1093"/>
      <c r="L834" s="1093"/>
      <c r="M834" s="1093"/>
      <c r="N834" s="1093"/>
      <c r="O834" s="1093"/>
      <c r="P834" s="1093"/>
      <c r="Q834" s="1093"/>
      <c r="R834" s="1093"/>
      <c r="S834" s="1093"/>
      <c r="T834" s="1093"/>
      <c r="U834" s="1093"/>
      <c r="V834" s="1093"/>
      <c r="W834" s="1093"/>
      <c r="X834" s="1093"/>
      <c r="Y834" s="1093"/>
      <c r="Z834" s="1093"/>
      <c r="AA834" s="1093"/>
      <c r="AB834" s="1093"/>
      <c r="AC834" s="1093"/>
      <c r="AD834" s="1093"/>
      <c r="AF834" s="69"/>
      <c r="AK834" s="11"/>
      <c r="AL834" s="1131"/>
      <c r="AM834" s="1132"/>
      <c r="AN834" s="1132"/>
      <c r="AO834" s="1132"/>
      <c r="AP834" s="1132"/>
      <c r="AQ834" s="1133"/>
      <c r="AR834" s="1173"/>
    </row>
    <row r="835" spans="1:44" ht="27" customHeight="1">
      <c r="A835" s="911" t="str">
        <f t="shared" si="21"/>
        <v/>
      </c>
      <c r="B835" s="1078"/>
      <c r="C835" s="1079"/>
      <c r="D835" s="1079"/>
      <c r="E835" s="1080"/>
      <c r="H835" s="1093"/>
      <c r="I835" s="1093"/>
      <c r="J835" s="1093"/>
      <c r="K835" s="1093"/>
      <c r="L835" s="1093"/>
      <c r="M835" s="1093"/>
      <c r="N835" s="1093"/>
      <c r="O835" s="1093"/>
      <c r="P835" s="1093"/>
      <c r="Q835" s="1093"/>
      <c r="R835" s="1093"/>
      <c r="S835" s="1093"/>
      <c r="T835" s="1093"/>
      <c r="U835" s="1093"/>
      <c r="V835" s="1093"/>
      <c r="W835" s="1093"/>
      <c r="X835" s="1093"/>
      <c r="Y835" s="1093"/>
      <c r="Z835" s="1093"/>
      <c r="AA835" s="1093"/>
      <c r="AB835" s="1093"/>
      <c r="AC835" s="1093"/>
      <c r="AD835" s="1093"/>
      <c r="AF835" s="69"/>
      <c r="AK835" s="11"/>
      <c r="AL835" s="1131"/>
      <c r="AM835" s="1132"/>
      <c r="AN835" s="1132"/>
      <c r="AO835" s="1132"/>
      <c r="AP835" s="1132"/>
      <c r="AQ835" s="1133"/>
      <c r="AR835" s="72"/>
    </row>
    <row r="836" spans="1:44" ht="27" customHeight="1">
      <c r="A836" s="911" t="str">
        <f t="shared" si="21"/>
        <v/>
      </c>
      <c r="B836" s="1078"/>
      <c r="C836" s="1079"/>
      <c r="D836" s="1079"/>
      <c r="E836" s="1080"/>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F836" s="69"/>
      <c r="AK836" s="11"/>
      <c r="AL836" s="209"/>
      <c r="AM836" s="20"/>
      <c r="AN836" s="20"/>
      <c r="AO836" s="20"/>
      <c r="AP836" s="20"/>
      <c r="AQ836" s="210"/>
      <c r="AR836" s="72"/>
    </row>
    <row r="837" spans="1:44" ht="27" customHeight="1">
      <c r="A837" s="911">
        <f t="shared" si="21"/>
        <v>126</v>
      </c>
      <c r="B837" s="1078"/>
      <c r="C837" s="1079"/>
      <c r="D837" s="1079"/>
      <c r="E837" s="1080"/>
      <c r="F837" s="1064" t="s">
        <v>1042</v>
      </c>
      <c r="G837" s="1065"/>
      <c r="H837" s="1093" t="s">
        <v>467</v>
      </c>
      <c r="I837" s="1093"/>
      <c r="J837" s="1093"/>
      <c r="K837" s="1093"/>
      <c r="L837" s="1093"/>
      <c r="M837" s="1093"/>
      <c r="N837" s="1093"/>
      <c r="O837" s="1093"/>
      <c r="P837" s="1093"/>
      <c r="Q837" s="1093"/>
      <c r="R837" s="1093"/>
      <c r="S837" s="1093"/>
      <c r="T837" s="1093"/>
      <c r="U837" s="1093"/>
      <c r="V837" s="1093"/>
      <c r="W837" s="1093"/>
      <c r="X837" s="1093"/>
      <c r="Y837" s="1093"/>
      <c r="Z837" s="1093"/>
      <c r="AA837" s="1093"/>
      <c r="AB837" s="1093"/>
      <c r="AC837" s="1093"/>
      <c r="AD837" s="1093"/>
      <c r="AF837" s="69"/>
      <c r="AG837" s="304">
        <v>126</v>
      </c>
      <c r="AH837" s="1113" t="s">
        <v>109</v>
      </c>
      <c r="AI837" s="1114"/>
      <c r="AJ837" s="1115"/>
      <c r="AK837" s="11"/>
      <c r="AL837" s="1131" t="s">
        <v>468</v>
      </c>
      <c r="AM837" s="1132"/>
      <c r="AN837" s="1132"/>
      <c r="AO837" s="1132"/>
      <c r="AP837" s="1132"/>
      <c r="AQ837" s="1133"/>
      <c r="AR837" s="1173">
        <f>VLOOKUP(AH837,$CD$6:$CE$10,2,FALSE)</f>
        <v>0</v>
      </c>
    </row>
    <row r="838" spans="1:44" ht="27" customHeight="1">
      <c r="A838" s="911" t="str">
        <f t="shared" si="21"/>
        <v/>
      </c>
      <c r="B838" s="1078"/>
      <c r="C838" s="1079"/>
      <c r="D838" s="1079"/>
      <c r="E838" s="1080"/>
      <c r="H838" s="1093"/>
      <c r="I838" s="1093"/>
      <c r="J838" s="1093"/>
      <c r="K838" s="1093"/>
      <c r="L838" s="1093"/>
      <c r="M838" s="1093"/>
      <c r="N838" s="1093"/>
      <c r="O838" s="1093"/>
      <c r="P838" s="1093"/>
      <c r="Q838" s="1093"/>
      <c r="R838" s="1093"/>
      <c r="S838" s="1093"/>
      <c r="T838" s="1093"/>
      <c r="U838" s="1093"/>
      <c r="V838" s="1093"/>
      <c r="W838" s="1093"/>
      <c r="X838" s="1093"/>
      <c r="Y838" s="1093"/>
      <c r="Z838" s="1093"/>
      <c r="AA838" s="1093"/>
      <c r="AB838" s="1093"/>
      <c r="AC838" s="1093"/>
      <c r="AD838" s="1093"/>
      <c r="AF838" s="69"/>
      <c r="AK838" s="11"/>
      <c r="AL838" s="1131"/>
      <c r="AM838" s="1132"/>
      <c r="AN838" s="1132"/>
      <c r="AO838" s="1132"/>
      <c r="AP838" s="1132"/>
      <c r="AQ838" s="1133"/>
      <c r="AR838" s="1173"/>
    </row>
    <row r="839" spans="1:44" ht="27" customHeight="1" thickBot="1">
      <c r="A839" s="911" t="str">
        <f t="shared" si="21"/>
        <v/>
      </c>
      <c r="B839" s="56"/>
      <c r="C839" s="6"/>
      <c r="D839" s="6"/>
      <c r="E839" s="57"/>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58"/>
      <c r="AG839" s="307"/>
      <c r="AH839" s="59"/>
      <c r="AI839" s="59"/>
      <c r="AJ839" s="59"/>
      <c r="AK839" s="15"/>
      <c r="AL839" s="250"/>
      <c r="AM839" s="251"/>
      <c r="AN839" s="251"/>
      <c r="AO839" s="251"/>
      <c r="AP839" s="251"/>
      <c r="AQ839" s="252"/>
      <c r="AR839" s="72"/>
    </row>
    <row r="840" spans="1:44" ht="27" customHeight="1">
      <c r="A840" s="911" t="str">
        <f t="shared" si="21"/>
        <v/>
      </c>
      <c r="B840" s="65"/>
      <c r="E840" s="66"/>
      <c r="AF840" s="69"/>
      <c r="AK840" s="11"/>
      <c r="AL840" s="209"/>
      <c r="AM840" s="20"/>
      <c r="AN840" s="20"/>
      <c r="AO840" s="20"/>
      <c r="AP840" s="20"/>
      <c r="AQ840" s="210"/>
      <c r="AR840" s="72"/>
    </row>
    <row r="841" spans="1:44" ht="27" customHeight="1">
      <c r="A841" s="911">
        <f t="shared" si="21"/>
        <v>127</v>
      </c>
      <c r="B841" s="1078" t="s">
        <v>802</v>
      </c>
      <c r="C841" s="1079"/>
      <c r="D841" s="1079"/>
      <c r="E841" s="1080"/>
      <c r="F841" s="1064" t="s">
        <v>1011</v>
      </c>
      <c r="G841" s="1065"/>
      <c r="H841" s="1093" t="s">
        <v>469</v>
      </c>
      <c r="I841" s="1093"/>
      <c r="J841" s="1093"/>
      <c r="K841" s="1093"/>
      <c r="L841" s="1093"/>
      <c r="M841" s="1093"/>
      <c r="N841" s="1093"/>
      <c r="O841" s="1093"/>
      <c r="P841" s="1093"/>
      <c r="Q841" s="1093"/>
      <c r="R841" s="1093"/>
      <c r="S841" s="1093"/>
      <c r="T841" s="1093"/>
      <c r="U841" s="1093"/>
      <c r="V841" s="1093"/>
      <c r="W841" s="1093"/>
      <c r="X841" s="1093"/>
      <c r="Y841" s="1093"/>
      <c r="Z841" s="1093"/>
      <c r="AA841" s="1093"/>
      <c r="AB841" s="1093"/>
      <c r="AC841" s="1093"/>
      <c r="AD841" s="1093"/>
      <c r="AF841" s="69"/>
      <c r="AG841" s="304">
        <v>127</v>
      </c>
      <c r="AH841" s="1113" t="s">
        <v>109</v>
      </c>
      <c r="AI841" s="1114"/>
      <c r="AJ841" s="1115"/>
      <c r="AK841" s="11"/>
      <c r="AL841" s="1131" t="s">
        <v>473</v>
      </c>
      <c r="AM841" s="1132"/>
      <c r="AN841" s="1132"/>
      <c r="AO841" s="1132"/>
      <c r="AP841" s="1132"/>
      <c r="AQ841" s="1133"/>
      <c r="AR841" s="1173">
        <f>VLOOKUP(AH841,$CD$6:$CE$10,2,FALSE)</f>
        <v>0</v>
      </c>
    </row>
    <row r="842" spans="1:44" ht="27" customHeight="1">
      <c r="A842" s="911" t="str">
        <f t="shared" si="21"/>
        <v/>
      </c>
      <c r="B842" s="1078"/>
      <c r="C842" s="1079"/>
      <c r="D842" s="1079"/>
      <c r="E842" s="1080"/>
      <c r="AF842" s="69"/>
      <c r="AK842" s="11"/>
      <c r="AL842" s="1131"/>
      <c r="AM842" s="1132"/>
      <c r="AN842" s="1132"/>
      <c r="AO842" s="1132"/>
      <c r="AP842" s="1132"/>
      <c r="AQ842" s="1133"/>
      <c r="AR842" s="1173"/>
    </row>
    <row r="843" spans="1:44" ht="27" customHeight="1">
      <c r="A843" s="911">
        <f t="shared" si="21"/>
        <v>128</v>
      </c>
      <c r="B843" s="1078"/>
      <c r="C843" s="1079"/>
      <c r="D843" s="1079"/>
      <c r="E843" s="1080"/>
      <c r="F843" s="1064" t="s">
        <v>1042</v>
      </c>
      <c r="G843" s="1065"/>
      <c r="H843" s="1093" t="s">
        <v>470</v>
      </c>
      <c r="I843" s="1093"/>
      <c r="J843" s="1093"/>
      <c r="K843" s="1093"/>
      <c r="L843" s="1093"/>
      <c r="M843" s="1093"/>
      <c r="N843" s="1093"/>
      <c r="O843" s="1093"/>
      <c r="P843" s="1093"/>
      <c r="Q843" s="1093"/>
      <c r="R843" s="1093"/>
      <c r="S843" s="1093"/>
      <c r="T843" s="1093"/>
      <c r="U843" s="1093"/>
      <c r="V843" s="1093"/>
      <c r="W843" s="1093"/>
      <c r="X843" s="1093"/>
      <c r="Y843" s="1093"/>
      <c r="Z843" s="1093"/>
      <c r="AA843" s="1093"/>
      <c r="AB843" s="1093"/>
      <c r="AC843" s="1093"/>
      <c r="AD843" s="1093"/>
      <c r="AF843" s="69"/>
      <c r="AG843" s="304">
        <v>128</v>
      </c>
      <c r="AH843" s="1389" t="s">
        <v>307</v>
      </c>
      <c r="AI843" s="1390"/>
      <c r="AJ843" s="1391"/>
      <c r="AK843" s="11"/>
      <c r="AL843" s="1131" t="s">
        <v>474</v>
      </c>
      <c r="AM843" s="1132"/>
      <c r="AN843" s="1132"/>
      <c r="AO843" s="1132"/>
      <c r="AP843" s="1132"/>
      <c r="AQ843" s="1133"/>
      <c r="AR843" s="213">
        <f>VLOOKUP(AH843,$CD$12:$CE$16,2,FALSE)</f>
        <v>0</v>
      </c>
    </row>
    <row r="844" spans="1:44" ht="27" customHeight="1">
      <c r="A844" s="911" t="str">
        <f t="shared" si="21"/>
        <v/>
      </c>
      <c r="B844" s="1464" t="s">
        <v>784</v>
      </c>
      <c r="C844" s="1465"/>
      <c r="D844" s="1465"/>
      <c r="E844" s="1466"/>
      <c r="AF844" s="69"/>
      <c r="AK844" s="11"/>
      <c r="AL844" s="1131"/>
      <c r="AM844" s="1132"/>
      <c r="AN844" s="1132"/>
      <c r="AO844" s="1132"/>
      <c r="AP844" s="1132"/>
      <c r="AQ844" s="1133"/>
      <c r="AR844" s="120"/>
    </row>
    <row r="845" spans="1:44" ht="27" customHeight="1">
      <c r="A845" s="911">
        <f t="shared" si="21"/>
        <v>129</v>
      </c>
      <c r="B845" s="1464"/>
      <c r="C845" s="1465"/>
      <c r="D845" s="1465"/>
      <c r="E845" s="1466"/>
      <c r="F845" s="1064" t="s">
        <v>1043</v>
      </c>
      <c r="G845" s="1065"/>
      <c r="H845" s="1093" t="s">
        <v>471</v>
      </c>
      <c r="I845" s="1093"/>
      <c r="J845" s="1093"/>
      <c r="K845" s="1093"/>
      <c r="L845" s="1093"/>
      <c r="M845" s="1093"/>
      <c r="N845" s="1093"/>
      <c r="O845" s="1093"/>
      <c r="P845" s="1093"/>
      <c r="Q845" s="1093"/>
      <c r="R845" s="1093"/>
      <c r="S845" s="1093"/>
      <c r="T845" s="1093"/>
      <c r="U845" s="1093"/>
      <c r="V845" s="1093"/>
      <c r="W845" s="1093"/>
      <c r="X845" s="1093"/>
      <c r="Y845" s="1093"/>
      <c r="Z845" s="1093"/>
      <c r="AA845" s="1093"/>
      <c r="AB845" s="1093"/>
      <c r="AC845" s="1093"/>
      <c r="AD845" s="1093"/>
      <c r="AF845" s="69"/>
      <c r="AG845" s="304">
        <v>129</v>
      </c>
      <c r="AH845" s="1113" t="s">
        <v>109</v>
      </c>
      <c r="AI845" s="1114"/>
      <c r="AJ845" s="1115"/>
      <c r="AK845" s="11"/>
      <c r="AL845" s="1131" t="s">
        <v>475</v>
      </c>
      <c r="AM845" s="1132"/>
      <c r="AN845" s="1132"/>
      <c r="AO845" s="1132"/>
      <c r="AP845" s="1132"/>
      <c r="AQ845" s="1133"/>
      <c r="AR845" s="1173">
        <f>VLOOKUP(AH845,$CD$6:$CE$10,2,FALSE)</f>
        <v>0</v>
      </c>
    </row>
    <row r="846" spans="1:44" ht="27" customHeight="1">
      <c r="A846" s="911" t="str">
        <f t="shared" si="21"/>
        <v/>
      </c>
      <c r="B846" s="1464"/>
      <c r="C846" s="1465"/>
      <c r="D846" s="1465"/>
      <c r="E846" s="1466"/>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F846" s="69"/>
      <c r="AK846" s="11"/>
      <c r="AL846" s="1131"/>
      <c r="AM846" s="1132"/>
      <c r="AN846" s="1132"/>
      <c r="AO846" s="1132"/>
      <c r="AP846" s="1132"/>
      <c r="AQ846" s="1133"/>
      <c r="AR846" s="1173"/>
    </row>
    <row r="847" spans="1:44" ht="27" customHeight="1">
      <c r="A847" s="911">
        <f t="shared" si="21"/>
        <v>130</v>
      </c>
      <c r="B847" s="65"/>
      <c r="E847" s="66"/>
      <c r="F847" s="1064" t="s">
        <v>1044</v>
      </c>
      <c r="G847" s="1065"/>
      <c r="H847" s="1093" t="s">
        <v>472</v>
      </c>
      <c r="I847" s="1093"/>
      <c r="J847" s="1093"/>
      <c r="K847" s="1093"/>
      <c r="L847" s="1093"/>
      <c r="M847" s="1093"/>
      <c r="N847" s="1093"/>
      <c r="O847" s="1093"/>
      <c r="P847" s="1093"/>
      <c r="Q847" s="1093"/>
      <c r="R847" s="1093"/>
      <c r="S847" s="1093"/>
      <c r="T847" s="1093"/>
      <c r="U847" s="1093"/>
      <c r="V847" s="1093"/>
      <c r="W847" s="1093"/>
      <c r="X847" s="1093"/>
      <c r="Y847" s="1093"/>
      <c r="Z847" s="1093"/>
      <c r="AA847" s="1093"/>
      <c r="AB847" s="1093"/>
      <c r="AC847" s="1093"/>
      <c r="AD847" s="1093"/>
      <c r="AF847" s="69"/>
      <c r="AG847" s="304">
        <v>130</v>
      </c>
      <c r="AH847" s="1113" t="s">
        <v>109</v>
      </c>
      <c r="AI847" s="1114"/>
      <c r="AJ847" s="1115"/>
      <c r="AK847" s="11"/>
      <c r="AL847" s="1131" t="s">
        <v>476</v>
      </c>
      <c r="AM847" s="1132"/>
      <c r="AN847" s="1132"/>
      <c r="AO847" s="1132"/>
      <c r="AP847" s="1132"/>
      <c r="AQ847" s="1133"/>
      <c r="AR847" s="1173">
        <f>VLOOKUP(AH847,$CD$6:$CE$10,2,FALSE)</f>
        <v>0</v>
      </c>
    </row>
    <row r="848" spans="1:44" ht="27" customHeight="1">
      <c r="A848" s="911" t="str">
        <f t="shared" si="21"/>
        <v/>
      </c>
      <c r="B848" s="65"/>
      <c r="E848" s="66"/>
      <c r="H848" s="1093"/>
      <c r="I848" s="1093"/>
      <c r="J848" s="1093"/>
      <c r="K848" s="1093"/>
      <c r="L848" s="1093"/>
      <c r="M848" s="1093"/>
      <c r="N848" s="1093"/>
      <c r="O848" s="1093"/>
      <c r="P848" s="1093"/>
      <c r="Q848" s="1093"/>
      <c r="R848" s="1093"/>
      <c r="S848" s="1093"/>
      <c r="T848" s="1093"/>
      <c r="U848" s="1093"/>
      <c r="V848" s="1093"/>
      <c r="W848" s="1093"/>
      <c r="X848" s="1093"/>
      <c r="Y848" s="1093"/>
      <c r="Z848" s="1093"/>
      <c r="AA848" s="1093"/>
      <c r="AB848" s="1093"/>
      <c r="AC848" s="1093"/>
      <c r="AD848" s="1093"/>
      <c r="AF848" s="69"/>
      <c r="AK848" s="11"/>
      <c r="AL848" s="1131"/>
      <c r="AM848" s="1132"/>
      <c r="AN848" s="1132"/>
      <c r="AO848" s="1132"/>
      <c r="AP848" s="1132"/>
      <c r="AQ848" s="1133"/>
      <c r="AR848" s="1173"/>
    </row>
    <row r="849" spans="1:44" ht="27" customHeight="1">
      <c r="A849" s="911" t="str">
        <f t="shared" si="21"/>
        <v/>
      </c>
      <c r="B849" s="65"/>
      <c r="E849" s="66"/>
      <c r="H849" s="1093"/>
      <c r="I849" s="1093"/>
      <c r="J849" s="1093"/>
      <c r="K849" s="1093"/>
      <c r="L849" s="1093"/>
      <c r="M849" s="1093"/>
      <c r="N849" s="1093"/>
      <c r="O849" s="1093"/>
      <c r="P849" s="1093"/>
      <c r="Q849" s="1093"/>
      <c r="R849" s="1093"/>
      <c r="S849" s="1093"/>
      <c r="T849" s="1093"/>
      <c r="U849" s="1093"/>
      <c r="V849" s="1093"/>
      <c r="W849" s="1093"/>
      <c r="X849" s="1093"/>
      <c r="Y849" s="1093"/>
      <c r="Z849" s="1093"/>
      <c r="AA849" s="1093"/>
      <c r="AB849" s="1093"/>
      <c r="AC849" s="1093"/>
      <c r="AD849" s="1093"/>
      <c r="AF849" s="69"/>
      <c r="AH849" s="1462" t="s">
        <v>2410</v>
      </c>
      <c r="AI849" s="1462"/>
      <c r="AJ849" s="1462"/>
      <c r="AK849" s="11"/>
      <c r="AL849" s="209"/>
      <c r="AM849" s="20"/>
      <c r="AN849" s="20"/>
      <c r="AO849" s="20"/>
      <c r="AP849" s="20"/>
      <c r="AQ849" s="210"/>
      <c r="AR849" s="72"/>
    </row>
    <row r="850" spans="1:44" ht="27" customHeight="1">
      <c r="A850" s="911" t="str">
        <f t="shared" si="21"/>
        <v/>
      </c>
      <c r="B850" s="65"/>
      <c r="E850" s="66"/>
      <c r="H850" s="1093" t="s">
        <v>477</v>
      </c>
      <c r="I850" s="1093"/>
      <c r="J850" s="1093"/>
      <c r="K850" s="1093"/>
      <c r="L850" s="1093"/>
      <c r="M850" s="1093"/>
      <c r="N850" s="1093"/>
      <c r="O850" s="1093"/>
      <c r="P850" s="1093"/>
      <c r="Q850" s="1093"/>
      <c r="R850" s="1093"/>
      <c r="S850" s="1093"/>
      <c r="T850" s="1093"/>
      <c r="U850" s="1093"/>
      <c r="V850" s="1093"/>
      <c r="W850" s="1093"/>
      <c r="X850" s="1093"/>
      <c r="Y850" s="1093"/>
      <c r="Z850" s="1093"/>
      <c r="AA850" s="1093"/>
      <c r="AB850" s="1093"/>
      <c r="AC850" s="1093"/>
      <c r="AD850" s="118"/>
      <c r="AF850" s="69"/>
      <c r="AH850" s="1462"/>
      <c r="AI850" s="1462"/>
      <c r="AJ850" s="1462"/>
      <c r="AK850" s="11"/>
      <c r="AL850" s="1131" t="s">
        <v>476</v>
      </c>
      <c r="AM850" s="1132"/>
      <c r="AN850" s="1132"/>
      <c r="AO850" s="1132"/>
      <c r="AP850" s="1132"/>
      <c r="AQ850" s="1133"/>
      <c r="AR850" s="72"/>
    </row>
    <row r="851" spans="1:44" ht="27" customHeight="1" thickBot="1">
      <c r="A851" s="911" t="str">
        <f t="shared" si="21"/>
        <v/>
      </c>
      <c r="B851" s="65"/>
      <c r="E851" s="66"/>
      <c r="H851" s="1093"/>
      <c r="I851" s="1093"/>
      <c r="J851" s="1093"/>
      <c r="K851" s="1093"/>
      <c r="L851" s="1093"/>
      <c r="M851" s="1093"/>
      <c r="N851" s="1093"/>
      <c r="O851" s="1093"/>
      <c r="P851" s="1093"/>
      <c r="Q851" s="1093"/>
      <c r="R851" s="1093"/>
      <c r="S851" s="1093"/>
      <c r="T851" s="1093"/>
      <c r="U851" s="1093"/>
      <c r="V851" s="1093"/>
      <c r="W851" s="1093"/>
      <c r="X851" s="1093"/>
      <c r="Y851" s="1093"/>
      <c r="Z851" s="1093"/>
      <c r="AA851" s="1093"/>
      <c r="AB851" s="1093"/>
      <c r="AC851" s="1093"/>
      <c r="AD851" s="118"/>
      <c r="AF851" s="69"/>
      <c r="AH851" s="1462"/>
      <c r="AI851" s="1462"/>
      <c r="AJ851" s="1462"/>
      <c r="AK851" s="11"/>
      <c r="AL851" s="1131"/>
      <c r="AM851" s="1132"/>
      <c r="AN851" s="1132"/>
      <c r="AO851" s="1132"/>
      <c r="AP851" s="1132"/>
      <c r="AQ851" s="1133"/>
      <c r="AR851" s="72"/>
    </row>
    <row r="852" spans="1:44" ht="27" customHeight="1">
      <c r="A852" s="911" t="str">
        <f t="shared" si="21"/>
        <v/>
      </c>
      <c r="B852" s="65"/>
      <c r="E852" s="66"/>
      <c r="H852" s="1089"/>
      <c r="I852" s="1090"/>
      <c r="J852" s="1090"/>
      <c r="K852" s="1090"/>
      <c r="L852" s="1090"/>
      <c r="M852" s="1090"/>
      <c r="N852" s="1090"/>
      <c r="O852" s="1090"/>
      <c r="P852" s="1090"/>
      <c r="Q852" s="1090"/>
      <c r="R852" s="1090"/>
      <c r="S852" s="1090"/>
      <c r="T852" s="1090"/>
      <c r="U852" s="1090"/>
      <c r="V852" s="1090"/>
      <c r="W852" s="1090"/>
      <c r="X852" s="1090"/>
      <c r="Y852" s="1090"/>
      <c r="Z852" s="1090"/>
      <c r="AA852" s="1090"/>
      <c r="AB852" s="1090"/>
      <c r="AC852" s="1090"/>
      <c r="AD852" s="1091"/>
      <c r="AF852" s="69"/>
      <c r="AH852" s="1462"/>
      <c r="AI852" s="1462"/>
      <c r="AJ852" s="1462"/>
      <c r="AK852" s="11"/>
      <c r="AL852" s="209"/>
      <c r="AM852" s="20"/>
      <c r="AN852" s="20"/>
      <c r="AO852" s="20"/>
      <c r="AP852" s="20"/>
      <c r="AQ852" s="210"/>
      <c r="AR852" s="72"/>
    </row>
    <row r="853" spans="1:44" ht="27" customHeight="1">
      <c r="A853" s="911" t="str">
        <f t="shared" si="21"/>
        <v/>
      </c>
      <c r="B853" s="65"/>
      <c r="E853" s="66"/>
      <c r="H853" s="1092"/>
      <c r="I853" s="1093"/>
      <c r="J853" s="1093"/>
      <c r="K853" s="1093"/>
      <c r="L853" s="1093"/>
      <c r="M853" s="1093"/>
      <c r="N853" s="1093"/>
      <c r="O853" s="1093"/>
      <c r="P853" s="1093"/>
      <c r="Q853" s="1093"/>
      <c r="R853" s="1093"/>
      <c r="S853" s="1093"/>
      <c r="T853" s="1093"/>
      <c r="U853" s="1093"/>
      <c r="V853" s="1093"/>
      <c r="W853" s="1093"/>
      <c r="X853" s="1093"/>
      <c r="Y853" s="1093"/>
      <c r="Z853" s="1093"/>
      <c r="AA853" s="1093"/>
      <c r="AB853" s="1093"/>
      <c r="AC853" s="1093"/>
      <c r="AD853" s="1094"/>
      <c r="AF853" s="69"/>
      <c r="AH853" s="1462"/>
      <c r="AI853" s="1462"/>
      <c r="AJ853" s="1462"/>
      <c r="AK853" s="11"/>
      <c r="AL853" s="209"/>
      <c r="AM853" s="20"/>
      <c r="AN853" s="20"/>
      <c r="AO853" s="20"/>
      <c r="AP853" s="20"/>
      <c r="AQ853" s="210"/>
      <c r="AR853" s="72"/>
    </row>
    <row r="854" spans="1:44" ht="27" customHeight="1">
      <c r="A854" s="911" t="str">
        <f t="shared" si="21"/>
        <v/>
      </c>
      <c r="B854" s="65"/>
      <c r="E854" s="66"/>
      <c r="H854" s="1092"/>
      <c r="I854" s="1093"/>
      <c r="J854" s="1093"/>
      <c r="K854" s="1093"/>
      <c r="L854" s="1093"/>
      <c r="M854" s="1093"/>
      <c r="N854" s="1093"/>
      <c r="O854" s="1093"/>
      <c r="P854" s="1093"/>
      <c r="Q854" s="1093"/>
      <c r="R854" s="1093"/>
      <c r="S854" s="1093"/>
      <c r="T854" s="1093"/>
      <c r="U854" s="1093"/>
      <c r="V854" s="1093"/>
      <c r="W854" s="1093"/>
      <c r="X854" s="1093"/>
      <c r="Y854" s="1093"/>
      <c r="Z854" s="1093"/>
      <c r="AA854" s="1093"/>
      <c r="AB854" s="1093"/>
      <c r="AC854" s="1093"/>
      <c r="AD854" s="1094"/>
      <c r="AF854" s="69"/>
      <c r="AK854" s="11"/>
      <c r="AL854" s="209"/>
      <c r="AM854" s="20"/>
      <c r="AN854" s="20"/>
      <c r="AO854" s="20"/>
      <c r="AP854" s="20"/>
      <c r="AQ854" s="210"/>
      <c r="AR854" s="72"/>
    </row>
    <row r="855" spans="1:44" ht="27" customHeight="1">
      <c r="A855" s="911" t="str">
        <f t="shared" si="21"/>
        <v/>
      </c>
      <c r="B855" s="65"/>
      <c r="E855" s="66"/>
      <c r="H855" s="1092"/>
      <c r="I855" s="1093"/>
      <c r="J855" s="1093"/>
      <c r="K855" s="1093"/>
      <c r="L855" s="1093"/>
      <c r="M855" s="1093"/>
      <c r="N855" s="1093"/>
      <c r="O855" s="1093"/>
      <c r="P855" s="1093"/>
      <c r="Q855" s="1093"/>
      <c r="R855" s="1093"/>
      <c r="S855" s="1093"/>
      <c r="T855" s="1093"/>
      <c r="U855" s="1093"/>
      <c r="V855" s="1093"/>
      <c r="W855" s="1093"/>
      <c r="X855" s="1093"/>
      <c r="Y855" s="1093"/>
      <c r="Z855" s="1093"/>
      <c r="AA855" s="1093"/>
      <c r="AB855" s="1093"/>
      <c r="AC855" s="1093"/>
      <c r="AD855" s="1094"/>
      <c r="AF855" s="69"/>
      <c r="AK855" s="11"/>
      <c r="AL855" s="209"/>
      <c r="AM855" s="20"/>
      <c r="AN855" s="20"/>
      <c r="AO855" s="20"/>
      <c r="AP855" s="20"/>
      <c r="AQ855" s="210"/>
      <c r="AR855" s="72"/>
    </row>
    <row r="856" spans="1:44" ht="27" customHeight="1" thickBot="1">
      <c r="A856" s="911" t="str">
        <f t="shared" ref="A856:A919" si="22">_xlfn.IFS(AG856=0,"",AG856&gt;0,AG856,AG856&lt;&gt;"","")</f>
        <v/>
      </c>
      <c r="B856" s="65"/>
      <c r="E856" s="66"/>
      <c r="H856" s="1095"/>
      <c r="I856" s="1096"/>
      <c r="J856" s="1096"/>
      <c r="K856" s="1096"/>
      <c r="L856" s="1096"/>
      <c r="M856" s="1096"/>
      <c r="N856" s="1096"/>
      <c r="O856" s="1096"/>
      <c r="P856" s="1096"/>
      <c r="Q856" s="1096"/>
      <c r="R856" s="1096"/>
      <c r="S856" s="1096"/>
      <c r="T856" s="1096"/>
      <c r="U856" s="1096"/>
      <c r="V856" s="1096"/>
      <c r="W856" s="1096"/>
      <c r="X856" s="1096"/>
      <c r="Y856" s="1096"/>
      <c r="Z856" s="1096"/>
      <c r="AA856" s="1096"/>
      <c r="AB856" s="1096"/>
      <c r="AC856" s="1096"/>
      <c r="AD856" s="1097"/>
      <c r="AF856" s="69"/>
      <c r="AK856" s="11"/>
      <c r="AL856" s="209"/>
      <c r="AM856" s="20"/>
      <c r="AN856" s="20"/>
      <c r="AO856" s="20"/>
      <c r="AP856" s="20"/>
      <c r="AQ856" s="210"/>
      <c r="AR856" s="72"/>
    </row>
    <row r="857" spans="1:44" ht="27" customHeight="1">
      <c r="A857" s="911" t="str">
        <f t="shared" si="22"/>
        <v/>
      </c>
      <c r="B857" s="65"/>
      <c r="E857" s="66"/>
      <c r="H857" s="1398" t="s">
        <v>478</v>
      </c>
      <c r="I857" s="1090"/>
      <c r="J857" s="1090"/>
      <c r="K857" s="1090"/>
      <c r="L857" s="1090"/>
      <c r="M857" s="1090"/>
      <c r="N857" s="1090"/>
      <c r="O857" s="1090"/>
      <c r="P857" s="1090"/>
      <c r="Q857" s="1090"/>
      <c r="R857" s="1090"/>
      <c r="S857" s="1090"/>
      <c r="T857" s="1090"/>
      <c r="U857" s="1090"/>
      <c r="V857" s="1090"/>
      <c r="W857" s="1090"/>
      <c r="X857" s="1090"/>
      <c r="Y857" s="1090"/>
      <c r="Z857" s="1090"/>
      <c r="AA857" s="1090"/>
      <c r="AB857" s="1090"/>
      <c r="AC857" s="1090"/>
      <c r="AD857" s="1090"/>
      <c r="AF857" s="69"/>
      <c r="AK857" s="11"/>
      <c r="AL857" s="209"/>
      <c r="AM857" s="20"/>
      <c r="AN857" s="20"/>
      <c r="AO857" s="20"/>
      <c r="AP857" s="20"/>
      <c r="AQ857" s="210"/>
      <c r="AR857" s="72"/>
    </row>
    <row r="858" spans="1:44" ht="27" customHeight="1">
      <c r="A858" s="911" t="str">
        <f t="shared" si="22"/>
        <v/>
      </c>
      <c r="B858" s="65"/>
      <c r="E858" s="66"/>
      <c r="H858" s="1093"/>
      <c r="I858" s="1093"/>
      <c r="J858" s="1093"/>
      <c r="K858" s="1093"/>
      <c r="L858" s="1093"/>
      <c r="M858" s="1093"/>
      <c r="N858" s="1093"/>
      <c r="O858" s="1093"/>
      <c r="P858" s="1093"/>
      <c r="Q858" s="1093"/>
      <c r="R858" s="1093"/>
      <c r="S858" s="1093"/>
      <c r="T858" s="1093"/>
      <c r="U858" s="1093"/>
      <c r="V858" s="1093"/>
      <c r="W858" s="1093"/>
      <c r="X858" s="1093"/>
      <c r="Y858" s="1093"/>
      <c r="Z858" s="1093"/>
      <c r="AA858" s="1093"/>
      <c r="AB858" s="1093"/>
      <c r="AC858" s="1093"/>
      <c r="AD858" s="1093"/>
      <c r="AF858" s="69"/>
      <c r="AK858" s="11"/>
      <c r="AL858" s="209"/>
      <c r="AM858" s="20"/>
      <c r="AN858" s="20"/>
      <c r="AO858" s="20"/>
      <c r="AP858" s="20"/>
      <c r="AQ858" s="210"/>
      <c r="AR858" s="72"/>
    </row>
    <row r="859" spans="1:44" ht="27" customHeight="1">
      <c r="A859" s="911" t="str">
        <f t="shared" si="22"/>
        <v/>
      </c>
      <c r="B859" s="65"/>
      <c r="E859" s="66"/>
      <c r="AF859" s="69"/>
      <c r="AK859" s="11"/>
      <c r="AL859" s="209"/>
      <c r="AM859" s="20"/>
      <c r="AN859" s="20"/>
      <c r="AO859" s="20"/>
      <c r="AP859" s="20"/>
      <c r="AQ859" s="210"/>
      <c r="AR859" s="72"/>
    </row>
    <row r="860" spans="1:44" ht="27" customHeight="1">
      <c r="A860" s="911">
        <f t="shared" si="22"/>
        <v>131</v>
      </c>
      <c r="B860" s="65"/>
      <c r="E860" s="66"/>
      <c r="F860" s="1064" t="s">
        <v>1023</v>
      </c>
      <c r="G860" s="1065"/>
      <c r="H860" s="1093" t="s">
        <v>479</v>
      </c>
      <c r="I860" s="1093"/>
      <c r="J860" s="1093"/>
      <c r="K860" s="1093"/>
      <c r="L860" s="1093"/>
      <c r="M860" s="1093"/>
      <c r="N860" s="1093"/>
      <c r="O860" s="1093"/>
      <c r="P860" s="1093"/>
      <c r="Q860" s="1093"/>
      <c r="R860" s="1093"/>
      <c r="S860" s="1093"/>
      <c r="T860" s="1093"/>
      <c r="U860" s="1093"/>
      <c r="V860" s="1093"/>
      <c r="W860" s="1093"/>
      <c r="X860" s="1093"/>
      <c r="Y860" s="1093"/>
      <c r="Z860" s="1093"/>
      <c r="AA860" s="1093"/>
      <c r="AB860" s="1093"/>
      <c r="AC860" s="1093"/>
      <c r="AD860" s="1093"/>
      <c r="AF860" s="69"/>
      <c r="AG860" s="304">
        <v>131</v>
      </c>
      <c r="AH860" s="1113" t="s">
        <v>109</v>
      </c>
      <c r="AI860" s="1114"/>
      <c r="AJ860" s="1115"/>
      <c r="AK860" s="11"/>
      <c r="AL860" s="1131" t="s">
        <v>480</v>
      </c>
      <c r="AM860" s="1132"/>
      <c r="AN860" s="1132"/>
      <c r="AO860" s="1132"/>
      <c r="AP860" s="1132"/>
      <c r="AQ860" s="1133"/>
      <c r="AR860" s="1173">
        <f>VLOOKUP(AH860,$CD$6:$CE$10,2,FALSE)</f>
        <v>0</v>
      </c>
    </row>
    <row r="861" spans="1:44" ht="27" customHeight="1">
      <c r="A861" s="911" t="str">
        <f t="shared" si="22"/>
        <v/>
      </c>
      <c r="B861" s="65"/>
      <c r="E861" s="66"/>
      <c r="H861" s="1093"/>
      <c r="I861" s="1093"/>
      <c r="J861" s="1093"/>
      <c r="K861" s="1093"/>
      <c r="L861" s="1093"/>
      <c r="M861" s="1093"/>
      <c r="N861" s="1093"/>
      <c r="O861" s="1093"/>
      <c r="P861" s="1093"/>
      <c r="Q861" s="1093"/>
      <c r="R861" s="1093"/>
      <c r="S861" s="1093"/>
      <c r="T861" s="1093"/>
      <c r="U861" s="1093"/>
      <c r="V861" s="1093"/>
      <c r="W861" s="1093"/>
      <c r="X861" s="1093"/>
      <c r="Y861" s="1093"/>
      <c r="Z861" s="1093"/>
      <c r="AA861" s="1093"/>
      <c r="AB861" s="1093"/>
      <c r="AC861" s="1093"/>
      <c r="AD861" s="1093"/>
      <c r="AF861" s="69"/>
      <c r="AK861" s="11"/>
      <c r="AL861" s="1131"/>
      <c r="AM861" s="1132"/>
      <c r="AN861" s="1132"/>
      <c r="AO861" s="1132"/>
      <c r="AP861" s="1132"/>
      <c r="AQ861" s="1133"/>
      <c r="AR861" s="1173"/>
    </row>
    <row r="862" spans="1:44" ht="27" customHeight="1">
      <c r="A862" s="911" t="str">
        <f t="shared" si="22"/>
        <v/>
      </c>
      <c r="B862" s="65"/>
      <c r="E862" s="66"/>
      <c r="AF862" s="69"/>
      <c r="AK862" s="11"/>
      <c r="AL862" s="209"/>
      <c r="AM862" s="20"/>
      <c r="AN862" s="20"/>
      <c r="AO862" s="20"/>
      <c r="AP862" s="20"/>
      <c r="AQ862" s="210"/>
      <c r="AR862" s="72"/>
    </row>
    <row r="863" spans="1:44" ht="27" customHeight="1">
      <c r="A863" s="911">
        <f t="shared" si="22"/>
        <v>132</v>
      </c>
      <c r="B863" s="65"/>
      <c r="E863" s="66"/>
      <c r="F863" s="1064" t="s">
        <v>1030</v>
      </c>
      <c r="G863" s="1065"/>
      <c r="H863" s="1093" t="s">
        <v>482</v>
      </c>
      <c r="I863" s="1093"/>
      <c r="J863" s="1093"/>
      <c r="K863" s="1093"/>
      <c r="L863" s="1093"/>
      <c r="M863" s="1093"/>
      <c r="N863" s="1093"/>
      <c r="O863" s="1093"/>
      <c r="P863" s="1093"/>
      <c r="Q863" s="1093"/>
      <c r="R863" s="1093"/>
      <c r="S863" s="1093"/>
      <c r="T863" s="1093"/>
      <c r="U863" s="1093"/>
      <c r="V863" s="1093"/>
      <c r="W863" s="1093"/>
      <c r="X863" s="1093"/>
      <c r="Y863" s="1093"/>
      <c r="Z863" s="1093"/>
      <c r="AA863" s="1093"/>
      <c r="AB863" s="1093"/>
      <c r="AC863" s="1093"/>
      <c r="AD863" s="1093"/>
      <c r="AF863" s="69"/>
      <c r="AG863" s="304">
        <v>132</v>
      </c>
      <c r="AH863" s="1113" t="s">
        <v>109</v>
      </c>
      <c r="AI863" s="1114"/>
      <c r="AJ863" s="1115"/>
      <c r="AK863" s="11"/>
      <c r="AL863" s="1131" t="s">
        <v>481</v>
      </c>
      <c r="AM863" s="1132"/>
      <c r="AN863" s="1132"/>
      <c r="AO863" s="1132"/>
      <c r="AP863" s="1132"/>
      <c r="AQ863" s="1133"/>
      <c r="AR863" s="1173">
        <f>VLOOKUP(AH863,$CD$6:$CE$10,2,FALSE)</f>
        <v>0</v>
      </c>
    </row>
    <row r="864" spans="1:44" ht="27" customHeight="1">
      <c r="A864" s="911" t="str">
        <f t="shared" si="22"/>
        <v/>
      </c>
      <c r="B864" s="65"/>
      <c r="E864" s="66"/>
      <c r="H864" s="1093"/>
      <c r="I864" s="1093"/>
      <c r="J864" s="1093"/>
      <c r="K864" s="1093"/>
      <c r="L864" s="1093"/>
      <c r="M864" s="1093"/>
      <c r="N864" s="1093"/>
      <c r="O864" s="1093"/>
      <c r="P864" s="1093"/>
      <c r="Q864" s="1093"/>
      <c r="R864" s="1093"/>
      <c r="S864" s="1093"/>
      <c r="T864" s="1093"/>
      <c r="U864" s="1093"/>
      <c r="V864" s="1093"/>
      <c r="W864" s="1093"/>
      <c r="X864" s="1093"/>
      <c r="Y864" s="1093"/>
      <c r="Z864" s="1093"/>
      <c r="AA864" s="1093"/>
      <c r="AB864" s="1093"/>
      <c r="AC864" s="1093"/>
      <c r="AD864" s="1093"/>
      <c r="AF864" s="69"/>
      <c r="AK864" s="11"/>
      <c r="AL864" s="1131"/>
      <c r="AM864" s="1132"/>
      <c r="AN864" s="1132"/>
      <c r="AO864" s="1132"/>
      <c r="AP864" s="1132"/>
      <c r="AQ864" s="1133"/>
      <c r="AR864" s="1173"/>
    </row>
    <row r="865" spans="1:44" ht="27" customHeight="1">
      <c r="A865" s="911" t="str">
        <f t="shared" si="22"/>
        <v/>
      </c>
      <c r="B865" s="65"/>
      <c r="E865" s="66"/>
      <c r="AF865" s="69"/>
      <c r="AK865" s="11"/>
      <c r="AL865" s="209"/>
      <c r="AM865" s="20"/>
      <c r="AN865" s="20"/>
      <c r="AO865" s="20"/>
      <c r="AP865" s="20"/>
      <c r="AQ865" s="210"/>
      <c r="AR865" s="72"/>
    </row>
    <row r="866" spans="1:44" ht="27" customHeight="1">
      <c r="A866" s="911">
        <f t="shared" si="22"/>
        <v>133</v>
      </c>
      <c r="B866" s="1411" t="s">
        <v>483</v>
      </c>
      <c r="C866" s="1344"/>
      <c r="D866" s="1344"/>
      <c r="E866" s="1412"/>
      <c r="H866" s="1093" t="s">
        <v>484</v>
      </c>
      <c r="I866" s="1093"/>
      <c r="J866" s="1093"/>
      <c r="K866" s="1093"/>
      <c r="L866" s="1093"/>
      <c r="M866" s="1093"/>
      <c r="N866" s="1093"/>
      <c r="O866" s="1093"/>
      <c r="P866" s="1093"/>
      <c r="Q866" s="1093"/>
      <c r="R866" s="1093"/>
      <c r="S866" s="1093"/>
      <c r="T866" s="1093"/>
      <c r="U866" s="1093"/>
      <c r="V866" s="1093"/>
      <c r="W866" s="1093"/>
      <c r="X866" s="1093"/>
      <c r="Y866" s="1093"/>
      <c r="Z866" s="1093"/>
      <c r="AA866" s="1093"/>
      <c r="AB866" s="1093"/>
      <c r="AC866" s="1093"/>
      <c r="AD866" s="1093"/>
      <c r="AF866" s="69"/>
      <c r="AG866" s="304">
        <v>133</v>
      </c>
      <c r="AH866" s="1113" t="s">
        <v>109</v>
      </c>
      <c r="AI866" s="1114"/>
      <c r="AJ866" s="1115"/>
      <c r="AK866" s="11"/>
      <c r="AL866" s="1131" t="s">
        <v>785</v>
      </c>
      <c r="AM866" s="1132"/>
      <c r="AN866" s="1132"/>
      <c r="AO866" s="1132"/>
      <c r="AP866" s="1132"/>
      <c r="AQ866" s="1133"/>
      <c r="AR866" s="1173">
        <f>VLOOKUP(AH866,$CD$6:$CE$10,2,FALSE)</f>
        <v>0</v>
      </c>
    </row>
    <row r="867" spans="1:44" ht="27" customHeight="1">
      <c r="A867" s="911" t="str">
        <f t="shared" si="22"/>
        <v/>
      </c>
      <c r="B867" s="65"/>
      <c r="E867" s="66"/>
      <c r="H867" s="1093"/>
      <c r="I867" s="1093"/>
      <c r="J867" s="1093"/>
      <c r="K867" s="1093"/>
      <c r="L867" s="1093"/>
      <c r="M867" s="1093"/>
      <c r="N867" s="1093"/>
      <c r="O867" s="1093"/>
      <c r="P867" s="1093"/>
      <c r="Q867" s="1093"/>
      <c r="R867" s="1093"/>
      <c r="S867" s="1093"/>
      <c r="T867" s="1093"/>
      <c r="U867" s="1093"/>
      <c r="V867" s="1093"/>
      <c r="W867" s="1093"/>
      <c r="X867" s="1093"/>
      <c r="Y867" s="1093"/>
      <c r="Z867" s="1093"/>
      <c r="AA867" s="1093"/>
      <c r="AB867" s="1093"/>
      <c r="AC867" s="1093"/>
      <c r="AD867" s="1093"/>
      <c r="AF867" s="69"/>
      <c r="AK867" s="11"/>
      <c r="AL867" s="1131"/>
      <c r="AM867" s="1132"/>
      <c r="AN867" s="1132"/>
      <c r="AO867" s="1132"/>
      <c r="AP867" s="1132"/>
      <c r="AQ867" s="1133"/>
      <c r="AR867" s="1173"/>
    </row>
    <row r="868" spans="1:44" ht="27" customHeight="1">
      <c r="A868" s="911" t="str">
        <f t="shared" si="22"/>
        <v/>
      </c>
      <c r="B868" s="65"/>
      <c r="E868" s="66"/>
      <c r="AF868" s="69"/>
      <c r="AK868" s="11"/>
      <c r="AL868" s="209"/>
      <c r="AM868" s="20"/>
      <c r="AN868" s="20"/>
      <c r="AO868" s="20"/>
      <c r="AP868" s="20"/>
      <c r="AQ868" s="210"/>
      <c r="AR868" s="72"/>
    </row>
    <row r="869" spans="1:44" ht="27" customHeight="1">
      <c r="A869" s="911">
        <f t="shared" si="22"/>
        <v>134</v>
      </c>
      <c r="B869" s="1078" t="s">
        <v>786</v>
      </c>
      <c r="C869" s="1079"/>
      <c r="D869" s="1079"/>
      <c r="E869" s="1080"/>
      <c r="H869" s="1093" t="s">
        <v>485</v>
      </c>
      <c r="I869" s="1093"/>
      <c r="J869" s="1093"/>
      <c r="K869" s="1093"/>
      <c r="L869" s="1093"/>
      <c r="M869" s="1093"/>
      <c r="N869" s="1093"/>
      <c r="O869" s="1093"/>
      <c r="P869" s="1093"/>
      <c r="Q869" s="1093"/>
      <c r="R869" s="1093"/>
      <c r="S869" s="1093"/>
      <c r="T869" s="1093"/>
      <c r="U869" s="1093"/>
      <c r="V869" s="1093"/>
      <c r="W869" s="1093"/>
      <c r="X869" s="1093"/>
      <c r="Y869" s="1093"/>
      <c r="Z869" s="1093"/>
      <c r="AA869" s="1093"/>
      <c r="AB869" s="1093"/>
      <c r="AC869" s="1093"/>
      <c r="AD869" s="1093"/>
      <c r="AF869" s="69"/>
      <c r="AG869" s="304">
        <v>134</v>
      </c>
      <c r="AH869" s="1113" t="s">
        <v>109</v>
      </c>
      <c r="AI869" s="1114"/>
      <c r="AJ869" s="1115"/>
      <c r="AK869" s="11"/>
      <c r="AL869" s="1131" t="s">
        <v>787</v>
      </c>
      <c r="AM869" s="1132"/>
      <c r="AN869" s="1132"/>
      <c r="AO869" s="1132"/>
      <c r="AP869" s="1132"/>
      <c r="AQ869" s="1133"/>
      <c r="AR869" s="1173">
        <f>VLOOKUP(AH869,$CD$6:$CE$10,2,FALSE)</f>
        <v>0</v>
      </c>
    </row>
    <row r="870" spans="1:44" ht="27" customHeight="1">
      <c r="A870" s="911" t="str">
        <f t="shared" si="22"/>
        <v/>
      </c>
      <c r="B870" s="1078"/>
      <c r="C870" s="1079"/>
      <c r="D870" s="1079"/>
      <c r="E870" s="1080"/>
      <c r="H870" s="1093"/>
      <c r="I870" s="1093"/>
      <c r="J870" s="1093"/>
      <c r="K870" s="1093"/>
      <c r="L870" s="1093"/>
      <c r="M870" s="1093"/>
      <c r="N870" s="1093"/>
      <c r="O870" s="1093"/>
      <c r="P870" s="1093"/>
      <c r="Q870" s="1093"/>
      <c r="R870" s="1093"/>
      <c r="S870" s="1093"/>
      <c r="T870" s="1093"/>
      <c r="U870" s="1093"/>
      <c r="V870" s="1093"/>
      <c r="W870" s="1093"/>
      <c r="X870" s="1093"/>
      <c r="Y870" s="1093"/>
      <c r="Z870" s="1093"/>
      <c r="AA870" s="1093"/>
      <c r="AB870" s="1093"/>
      <c r="AC870" s="1093"/>
      <c r="AD870" s="1093"/>
      <c r="AF870" s="69"/>
      <c r="AK870" s="11"/>
      <c r="AL870" s="1131"/>
      <c r="AM870" s="1132"/>
      <c r="AN870" s="1132"/>
      <c r="AO870" s="1132"/>
      <c r="AP870" s="1132"/>
      <c r="AQ870" s="1133"/>
      <c r="AR870" s="1173"/>
    </row>
    <row r="871" spans="1:44" ht="27" customHeight="1">
      <c r="A871" s="911" t="str">
        <f t="shared" si="22"/>
        <v/>
      </c>
      <c r="B871" s="228"/>
      <c r="C871" s="142"/>
      <c r="D871" s="142"/>
      <c r="E871" s="229"/>
      <c r="H871" s="1093"/>
      <c r="I871" s="1093"/>
      <c r="J871" s="1093"/>
      <c r="K871" s="1093"/>
      <c r="L871" s="1093"/>
      <c r="M871" s="1093"/>
      <c r="N871" s="1093"/>
      <c r="O871" s="1093"/>
      <c r="P871" s="1093"/>
      <c r="Q871" s="1093"/>
      <c r="R871" s="1093"/>
      <c r="S871" s="1093"/>
      <c r="T871" s="1093"/>
      <c r="U871" s="1093"/>
      <c r="V871" s="1093"/>
      <c r="W871" s="1093"/>
      <c r="X871" s="1093"/>
      <c r="Y871" s="1093"/>
      <c r="Z871" s="1093"/>
      <c r="AA871" s="1093"/>
      <c r="AB871" s="1093"/>
      <c r="AC871" s="1093"/>
      <c r="AD871" s="1093"/>
      <c r="AF871" s="69"/>
      <c r="AK871" s="11"/>
      <c r="AL871" s="209"/>
      <c r="AM871" s="20"/>
      <c r="AN871" s="20"/>
      <c r="AO871" s="20"/>
      <c r="AP871" s="20"/>
      <c r="AQ871" s="210"/>
      <c r="AR871" s="72"/>
    </row>
    <row r="872" spans="1:44" ht="27" customHeight="1">
      <c r="A872" s="911" t="str">
        <f t="shared" si="22"/>
        <v/>
      </c>
      <c r="B872" s="65"/>
      <c r="E872" s="66"/>
      <c r="H872" s="1093"/>
      <c r="I872" s="1093"/>
      <c r="J872" s="1093"/>
      <c r="K872" s="1093"/>
      <c r="L872" s="1093"/>
      <c r="M872" s="1093"/>
      <c r="N872" s="1093"/>
      <c r="O872" s="1093"/>
      <c r="P872" s="1093"/>
      <c r="Q872" s="1093"/>
      <c r="R872" s="1093"/>
      <c r="S872" s="1093"/>
      <c r="T872" s="1093"/>
      <c r="U872" s="1093"/>
      <c r="V872" s="1093"/>
      <c r="W872" s="1093"/>
      <c r="X872" s="1093"/>
      <c r="Y872" s="1093"/>
      <c r="Z872" s="1093"/>
      <c r="AA872" s="1093"/>
      <c r="AB872" s="1093"/>
      <c r="AC872" s="1093"/>
      <c r="AD872" s="1093"/>
      <c r="AF872" s="69"/>
      <c r="AK872" s="11"/>
      <c r="AL872" s="209"/>
      <c r="AM872" s="20"/>
      <c r="AN872" s="20"/>
      <c r="AO872" s="20"/>
      <c r="AP872" s="20"/>
      <c r="AQ872" s="210"/>
      <c r="AR872" s="72"/>
    </row>
    <row r="873" spans="1:44" ht="27" customHeight="1" thickBot="1">
      <c r="A873" s="911" t="str">
        <f t="shared" si="22"/>
        <v/>
      </c>
      <c r="B873" s="65"/>
      <c r="E873" s="66"/>
      <c r="AF873" s="69"/>
      <c r="AK873" s="11"/>
      <c r="AL873" s="209"/>
      <c r="AM873" s="20"/>
      <c r="AN873" s="20"/>
      <c r="AO873" s="20"/>
      <c r="AP873" s="20"/>
      <c r="AQ873" s="210"/>
      <c r="AR873" s="72"/>
    </row>
    <row r="874" spans="1:44" ht="27" customHeight="1">
      <c r="A874" s="911" t="str">
        <f t="shared" si="22"/>
        <v/>
      </c>
      <c r="B874" s="47"/>
      <c r="C874" s="12"/>
      <c r="D874" s="12"/>
      <c r="E874" s="48"/>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03"/>
      <c r="AG874" s="308"/>
      <c r="AH874" s="104"/>
      <c r="AI874" s="104"/>
      <c r="AJ874" s="104"/>
      <c r="AK874" s="26"/>
      <c r="AL874" s="199"/>
      <c r="AM874" s="200"/>
      <c r="AN874" s="200"/>
      <c r="AO874" s="200"/>
      <c r="AP874" s="200"/>
      <c r="AQ874" s="201"/>
      <c r="AR874" s="72"/>
    </row>
    <row r="875" spans="1:44" ht="27" customHeight="1">
      <c r="A875" s="911">
        <f t="shared" si="22"/>
        <v>135</v>
      </c>
      <c r="B875" s="1542" t="s">
        <v>801</v>
      </c>
      <c r="C875" s="1543"/>
      <c r="D875" s="1543"/>
      <c r="E875" s="1544"/>
      <c r="F875" s="1064" t="s">
        <v>1011</v>
      </c>
      <c r="G875" s="1065"/>
      <c r="H875" s="1093" t="s">
        <v>486</v>
      </c>
      <c r="I875" s="1093"/>
      <c r="J875" s="1093"/>
      <c r="K875" s="1093"/>
      <c r="L875" s="1093"/>
      <c r="M875" s="1093"/>
      <c r="N875" s="1093"/>
      <c r="O875" s="1093"/>
      <c r="P875" s="1093"/>
      <c r="Q875" s="1093"/>
      <c r="R875" s="1093"/>
      <c r="S875" s="1093"/>
      <c r="T875" s="1093"/>
      <c r="U875" s="1093"/>
      <c r="V875" s="1093"/>
      <c r="W875" s="1093"/>
      <c r="X875" s="1093"/>
      <c r="Y875" s="1093"/>
      <c r="Z875" s="1093"/>
      <c r="AA875" s="1093"/>
      <c r="AB875" s="1093"/>
      <c r="AC875" s="1093"/>
      <c r="AD875" s="1093"/>
      <c r="AF875" s="69"/>
      <c r="AG875" s="304">
        <v>135</v>
      </c>
      <c r="AH875" s="1113" t="s">
        <v>109</v>
      </c>
      <c r="AI875" s="1114"/>
      <c r="AJ875" s="1115"/>
      <c r="AK875" s="11"/>
      <c r="AL875" s="1131" t="s">
        <v>788</v>
      </c>
      <c r="AM875" s="1132"/>
      <c r="AN875" s="1132"/>
      <c r="AO875" s="1132"/>
      <c r="AP875" s="1132"/>
      <c r="AQ875" s="1133"/>
      <c r="AR875" s="1173">
        <f>VLOOKUP(AH875,$CD$6:$CE$10,2,FALSE)</f>
        <v>0</v>
      </c>
    </row>
    <row r="876" spans="1:44" ht="27" customHeight="1">
      <c r="A876" s="911" t="str">
        <f t="shared" si="22"/>
        <v/>
      </c>
      <c r="B876" s="1542"/>
      <c r="C876" s="1543"/>
      <c r="D876" s="1543"/>
      <c r="E876" s="1544"/>
      <c r="H876" s="1093"/>
      <c r="I876" s="1093"/>
      <c r="J876" s="1093"/>
      <c r="K876" s="1093"/>
      <c r="L876" s="1093"/>
      <c r="M876" s="1093"/>
      <c r="N876" s="1093"/>
      <c r="O876" s="1093"/>
      <c r="P876" s="1093"/>
      <c r="Q876" s="1093"/>
      <c r="R876" s="1093"/>
      <c r="S876" s="1093"/>
      <c r="T876" s="1093"/>
      <c r="U876" s="1093"/>
      <c r="V876" s="1093"/>
      <c r="W876" s="1093"/>
      <c r="X876" s="1093"/>
      <c r="Y876" s="1093"/>
      <c r="Z876" s="1093"/>
      <c r="AA876" s="1093"/>
      <c r="AB876" s="1093"/>
      <c r="AC876" s="1093"/>
      <c r="AD876" s="1093"/>
      <c r="AF876" s="69"/>
      <c r="AK876" s="11"/>
      <c r="AL876" s="1131"/>
      <c r="AM876" s="1132"/>
      <c r="AN876" s="1132"/>
      <c r="AO876" s="1132"/>
      <c r="AP876" s="1132"/>
      <c r="AQ876" s="1133"/>
      <c r="AR876" s="1173"/>
    </row>
    <row r="877" spans="1:44" ht="27" customHeight="1">
      <c r="A877" s="911" t="str">
        <f t="shared" si="22"/>
        <v/>
      </c>
      <c r="B877" s="1542"/>
      <c r="C877" s="1543"/>
      <c r="D877" s="1543"/>
      <c r="E877" s="1544"/>
      <c r="H877" s="1093"/>
      <c r="I877" s="1093"/>
      <c r="J877" s="1093"/>
      <c r="K877" s="1093"/>
      <c r="L877" s="1093"/>
      <c r="M877" s="1093"/>
      <c r="N877" s="1093"/>
      <c r="O877" s="1093"/>
      <c r="P877" s="1093"/>
      <c r="Q877" s="1093"/>
      <c r="R877" s="1093"/>
      <c r="S877" s="1093"/>
      <c r="T877" s="1093"/>
      <c r="U877" s="1093"/>
      <c r="V877" s="1093"/>
      <c r="W877" s="1093"/>
      <c r="X877" s="1093"/>
      <c r="Y877" s="1093"/>
      <c r="Z877" s="1093"/>
      <c r="AA877" s="1093"/>
      <c r="AB877" s="1093"/>
      <c r="AC877" s="1093"/>
      <c r="AD877" s="1093"/>
      <c r="AF877" s="69"/>
      <c r="AK877" s="11"/>
      <c r="AL877" s="1131"/>
      <c r="AM877" s="1132"/>
      <c r="AN877" s="1132"/>
      <c r="AO877" s="1132"/>
      <c r="AP877" s="1132"/>
      <c r="AQ877" s="1133"/>
      <c r="AR877" s="72"/>
    </row>
    <row r="878" spans="1:44" ht="27" customHeight="1">
      <c r="A878" s="911" t="str">
        <f t="shared" si="22"/>
        <v/>
      </c>
      <c r="B878" s="1378" t="s">
        <v>790</v>
      </c>
      <c r="C878" s="1379"/>
      <c r="D878" s="1379"/>
      <c r="E878" s="1380"/>
      <c r="H878" s="1093"/>
      <c r="I878" s="1093"/>
      <c r="J878" s="1093"/>
      <c r="K878" s="1093"/>
      <c r="L878" s="1093"/>
      <c r="M878" s="1093"/>
      <c r="N878" s="1093"/>
      <c r="O878" s="1093"/>
      <c r="P878" s="1093"/>
      <c r="Q878" s="1093"/>
      <c r="R878" s="1093"/>
      <c r="S878" s="1093"/>
      <c r="T878" s="1093"/>
      <c r="U878" s="1093"/>
      <c r="V878" s="1093"/>
      <c r="W878" s="1093"/>
      <c r="X878" s="1093"/>
      <c r="Y878" s="1093"/>
      <c r="Z878" s="1093"/>
      <c r="AA878" s="1093"/>
      <c r="AB878" s="1093"/>
      <c r="AC878" s="1093"/>
      <c r="AD878" s="1093"/>
      <c r="AF878" s="69"/>
      <c r="AK878" s="11"/>
      <c r="AL878" s="209"/>
      <c r="AM878" s="20"/>
      <c r="AN878" s="20"/>
      <c r="AO878" s="20"/>
      <c r="AP878" s="20"/>
      <c r="AQ878" s="210"/>
      <c r="AR878" s="72"/>
    </row>
    <row r="879" spans="1:44" ht="27" customHeight="1">
      <c r="A879" s="911" t="str">
        <f t="shared" si="22"/>
        <v/>
      </c>
      <c r="B879" s="1378"/>
      <c r="C879" s="1379"/>
      <c r="D879" s="1379"/>
      <c r="E879" s="1380"/>
      <c r="AF879" s="69"/>
      <c r="AK879" s="11"/>
      <c r="AL879" s="209"/>
      <c r="AM879" s="20"/>
      <c r="AN879" s="20"/>
      <c r="AO879" s="20"/>
      <c r="AP879" s="20"/>
      <c r="AQ879" s="210"/>
      <c r="AR879" s="72"/>
    </row>
    <row r="880" spans="1:44" ht="27" customHeight="1">
      <c r="A880" s="911">
        <f t="shared" si="22"/>
        <v>136</v>
      </c>
      <c r="B880" s="1378"/>
      <c r="C880" s="1379"/>
      <c r="D880" s="1379"/>
      <c r="E880" s="1380"/>
      <c r="F880" s="1064" t="s">
        <v>1042</v>
      </c>
      <c r="G880" s="1065"/>
      <c r="H880" s="1093" t="s">
        <v>487</v>
      </c>
      <c r="I880" s="1093"/>
      <c r="J880" s="1093"/>
      <c r="K880" s="1093"/>
      <c r="L880" s="1093"/>
      <c r="M880" s="1093"/>
      <c r="N880" s="1093"/>
      <c r="O880" s="1093"/>
      <c r="P880" s="1093"/>
      <c r="Q880" s="1093"/>
      <c r="R880" s="1093"/>
      <c r="S880" s="1093"/>
      <c r="T880" s="1093"/>
      <c r="U880" s="1093"/>
      <c r="V880" s="1093"/>
      <c r="W880" s="1093"/>
      <c r="X880" s="1093"/>
      <c r="Y880" s="1093"/>
      <c r="Z880" s="1093"/>
      <c r="AA880" s="1093"/>
      <c r="AB880" s="1093"/>
      <c r="AC880" s="1093"/>
      <c r="AD880" s="1093"/>
      <c r="AF880" s="69"/>
      <c r="AG880" s="304">
        <v>136</v>
      </c>
      <c r="AH880" s="1113" t="s">
        <v>109</v>
      </c>
      <c r="AI880" s="1114"/>
      <c r="AJ880" s="1115"/>
      <c r="AK880" s="11"/>
      <c r="AL880" s="1131" t="s">
        <v>789</v>
      </c>
      <c r="AM880" s="1132"/>
      <c r="AN880" s="1132"/>
      <c r="AO880" s="1132"/>
      <c r="AP880" s="1132"/>
      <c r="AQ880" s="1133"/>
      <c r="AR880" s="1173">
        <f>VLOOKUP(AH880,$CD$6:$CE$10,2,FALSE)</f>
        <v>0</v>
      </c>
    </row>
    <row r="881" spans="1:44" ht="27" customHeight="1">
      <c r="A881" s="911" t="str">
        <f t="shared" si="22"/>
        <v/>
      </c>
      <c r="B881" s="1378"/>
      <c r="C881" s="1379"/>
      <c r="D881" s="1379"/>
      <c r="E881" s="1380"/>
      <c r="H881" s="1093"/>
      <c r="I881" s="1093"/>
      <c r="J881" s="1093"/>
      <c r="K881" s="1093"/>
      <c r="L881" s="1093"/>
      <c r="M881" s="1093"/>
      <c r="N881" s="1093"/>
      <c r="O881" s="1093"/>
      <c r="P881" s="1093"/>
      <c r="Q881" s="1093"/>
      <c r="R881" s="1093"/>
      <c r="S881" s="1093"/>
      <c r="T881" s="1093"/>
      <c r="U881" s="1093"/>
      <c r="V881" s="1093"/>
      <c r="W881" s="1093"/>
      <c r="X881" s="1093"/>
      <c r="Y881" s="1093"/>
      <c r="Z881" s="1093"/>
      <c r="AA881" s="1093"/>
      <c r="AB881" s="1093"/>
      <c r="AC881" s="1093"/>
      <c r="AD881" s="1093"/>
      <c r="AF881" s="69"/>
      <c r="AK881" s="11"/>
      <c r="AL881" s="1131"/>
      <c r="AM881" s="1132"/>
      <c r="AN881" s="1132"/>
      <c r="AO881" s="1132"/>
      <c r="AP881" s="1132"/>
      <c r="AQ881" s="1133"/>
      <c r="AR881" s="1173"/>
    </row>
    <row r="882" spans="1:44" ht="27" customHeight="1">
      <c r="A882" s="911" t="str">
        <f t="shared" si="22"/>
        <v/>
      </c>
      <c r="B882" s="1378"/>
      <c r="C882" s="1379"/>
      <c r="D882" s="1379"/>
      <c r="E882" s="1380"/>
      <c r="H882" s="1093"/>
      <c r="I882" s="1093"/>
      <c r="J882" s="1093"/>
      <c r="K882" s="1093"/>
      <c r="L882" s="1093"/>
      <c r="M882" s="1093"/>
      <c r="N882" s="1093"/>
      <c r="O882" s="1093"/>
      <c r="P882" s="1093"/>
      <c r="Q882" s="1093"/>
      <c r="R882" s="1093"/>
      <c r="S882" s="1093"/>
      <c r="T882" s="1093"/>
      <c r="U882" s="1093"/>
      <c r="V882" s="1093"/>
      <c r="W882" s="1093"/>
      <c r="X882" s="1093"/>
      <c r="Y882" s="1093"/>
      <c r="Z882" s="1093"/>
      <c r="AA882" s="1093"/>
      <c r="AB882" s="1093"/>
      <c r="AC882" s="1093"/>
      <c r="AD882" s="1093"/>
      <c r="AF882" s="69"/>
      <c r="AK882" s="11"/>
      <c r="AL882" s="209"/>
      <c r="AM882" s="20"/>
      <c r="AN882" s="20"/>
      <c r="AO882" s="20"/>
      <c r="AP882" s="20"/>
      <c r="AQ882" s="210"/>
      <c r="AR882" s="72"/>
    </row>
    <row r="883" spans="1:44" ht="27" customHeight="1" thickBot="1">
      <c r="A883" s="911" t="str">
        <f t="shared" si="22"/>
        <v/>
      </c>
      <c r="B883" s="1556"/>
      <c r="C883" s="1557"/>
      <c r="D883" s="1557"/>
      <c r="E883" s="1558"/>
      <c r="AF883" s="69"/>
      <c r="AK883" s="11"/>
      <c r="AL883" s="209"/>
      <c r="AM883" s="20"/>
      <c r="AN883" s="20"/>
      <c r="AO883" s="20"/>
      <c r="AP883" s="20"/>
      <c r="AQ883" s="210"/>
      <c r="AR883" s="72"/>
    </row>
    <row r="884" spans="1:44" ht="24" customHeight="1">
      <c r="A884" s="911" t="str">
        <f t="shared" si="22"/>
        <v/>
      </c>
      <c r="B884" s="47"/>
      <c r="C884" s="12"/>
      <c r="D884" s="12"/>
      <c r="E884" s="48"/>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03"/>
      <c r="AG884" s="308"/>
      <c r="AH884" s="104"/>
      <c r="AI884" s="104"/>
      <c r="AJ884" s="104"/>
      <c r="AK884" s="26"/>
      <c r="AL884" s="199"/>
      <c r="AM884" s="200"/>
      <c r="AN884" s="200"/>
      <c r="AO884" s="200"/>
      <c r="AP884" s="200"/>
      <c r="AQ884" s="201"/>
      <c r="AR884" s="72"/>
    </row>
    <row r="885" spans="1:44" ht="27" customHeight="1">
      <c r="A885" s="911">
        <f t="shared" si="22"/>
        <v>137</v>
      </c>
      <c r="B885" s="1078" t="s">
        <v>800</v>
      </c>
      <c r="C885" s="1079"/>
      <c r="D885" s="1079"/>
      <c r="E885" s="1080"/>
      <c r="F885" s="1064" t="s">
        <v>1011</v>
      </c>
      <c r="G885" s="1065"/>
      <c r="H885" s="1093" t="s">
        <v>489</v>
      </c>
      <c r="I885" s="1093"/>
      <c r="J885" s="1093"/>
      <c r="K885" s="1093"/>
      <c r="L885" s="1093"/>
      <c r="M885" s="1093"/>
      <c r="N885" s="1093"/>
      <c r="O885" s="1093"/>
      <c r="P885" s="1093"/>
      <c r="Q885" s="1093"/>
      <c r="R885" s="1093"/>
      <c r="S885" s="1093"/>
      <c r="T885" s="1093"/>
      <c r="U885" s="1093"/>
      <c r="V885" s="1093"/>
      <c r="W885" s="1093"/>
      <c r="X885" s="1093"/>
      <c r="Y885" s="1093"/>
      <c r="Z885" s="1093"/>
      <c r="AA885" s="1093"/>
      <c r="AB885" s="1093"/>
      <c r="AC885" s="1093"/>
      <c r="AD885" s="1093"/>
      <c r="AF885" s="69"/>
      <c r="AG885" s="304">
        <v>137</v>
      </c>
      <c r="AH885" s="1113" t="s">
        <v>109</v>
      </c>
      <c r="AI885" s="1114"/>
      <c r="AJ885" s="1115"/>
      <c r="AK885" s="11"/>
      <c r="AL885" s="1131" t="s">
        <v>797</v>
      </c>
      <c r="AM885" s="1132"/>
      <c r="AN885" s="1132"/>
      <c r="AO885" s="1132"/>
      <c r="AP885" s="1132"/>
      <c r="AQ885" s="1133"/>
      <c r="AR885" s="1173">
        <f>VLOOKUP(AH885,$CD$6:$CE$10,2,FALSE)</f>
        <v>0</v>
      </c>
    </row>
    <row r="886" spans="1:44" ht="27" customHeight="1">
      <c r="A886" s="911" t="str">
        <f t="shared" si="22"/>
        <v/>
      </c>
      <c r="B886" s="1078"/>
      <c r="C886" s="1079"/>
      <c r="D886" s="1079"/>
      <c r="E886" s="1080"/>
      <c r="H886" s="1093"/>
      <c r="I886" s="1093"/>
      <c r="J886" s="1093"/>
      <c r="K886" s="1093"/>
      <c r="L886" s="1093"/>
      <c r="M886" s="1093"/>
      <c r="N886" s="1093"/>
      <c r="O886" s="1093"/>
      <c r="P886" s="1093"/>
      <c r="Q886" s="1093"/>
      <c r="R886" s="1093"/>
      <c r="S886" s="1093"/>
      <c r="T886" s="1093"/>
      <c r="U886" s="1093"/>
      <c r="V886" s="1093"/>
      <c r="W886" s="1093"/>
      <c r="X886" s="1093"/>
      <c r="Y886" s="1093"/>
      <c r="Z886" s="1093"/>
      <c r="AA886" s="1093"/>
      <c r="AB886" s="1093"/>
      <c r="AC886" s="1093"/>
      <c r="AD886" s="1093"/>
      <c r="AF886" s="69"/>
      <c r="AK886" s="11"/>
      <c r="AL886" s="1131"/>
      <c r="AM886" s="1132"/>
      <c r="AN886" s="1132"/>
      <c r="AO886" s="1132"/>
      <c r="AP886" s="1132"/>
      <c r="AQ886" s="1133"/>
      <c r="AR886" s="1173"/>
    </row>
    <row r="887" spans="1:44" ht="27" customHeight="1">
      <c r="A887" s="911" t="str">
        <f t="shared" si="22"/>
        <v/>
      </c>
      <c r="B887" s="1078"/>
      <c r="C887" s="1079"/>
      <c r="D887" s="1079"/>
      <c r="E887" s="1080"/>
      <c r="H887" s="1093"/>
      <c r="I887" s="1093"/>
      <c r="J887" s="1093"/>
      <c r="K887" s="1093"/>
      <c r="L887" s="1093"/>
      <c r="M887" s="1093"/>
      <c r="N887" s="1093"/>
      <c r="O887" s="1093"/>
      <c r="P887" s="1093"/>
      <c r="Q887" s="1093"/>
      <c r="R887" s="1093"/>
      <c r="S887" s="1093"/>
      <c r="T887" s="1093"/>
      <c r="U887" s="1093"/>
      <c r="V887" s="1093"/>
      <c r="W887" s="1093"/>
      <c r="X887" s="1093"/>
      <c r="Y887" s="1093"/>
      <c r="Z887" s="1093"/>
      <c r="AA887" s="1093"/>
      <c r="AB887" s="1093"/>
      <c r="AC887" s="1093"/>
      <c r="AD887" s="1093"/>
      <c r="AF887" s="69"/>
      <c r="AK887" s="11"/>
      <c r="AL887" s="1131"/>
      <c r="AM887" s="1132"/>
      <c r="AN887" s="1132"/>
      <c r="AO887" s="1132"/>
      <c r="AP887" s="1132"/>
      <c r="AQ887" s="1133"/>
      <c r="AR887" s="72"/>
    </row>
    <row r="888" spans="1:44" ht="27" customHeight="1">
      <c r="A888" s="911" t="str">
        <f t="shared" si="22"/>
        <v/>
      </c>
      <c r="B888" s="1078"/>
      <c r="C888" s="1079"/>
      <c r="D888" s="1079"/>
      <c r="E888" s="1080"/>
      <c r="H888" s="1093"/>
      <c r="I888" s="1093"/>
      <c r="J888" s="1093"/>
      <c r="K888" s="1093"/>
      <c r="L888" s="1093"/>
      <c r="M888" s="1093"/>
      <c r="N888" s="1093"/>
      <c r="O888" s="1093"/>
      <c r="P888" s="1093"/>
      <c r="Q888" s="1093"/>
      <c r="R888" s="1093"/>
      <c r="S888" s="1093"/>
      <c r="T888" s="1093"/>
      <c r="U888" s="1093"/>
      <c r="V888" s="1093"/>
      <c r="W888" s="1093"/>
      <c r="X888" s="1093"/>
      <c r="Y888" s="1093"/>
      <c r="Z888" s="1093"/>
      <c r="AA888" s="1093"/>
      <c r="AB888" s="1093"/>
      <c r="AC888" s="1093"/>
      <c r="AD888" s="1093"/>
      <c r="AF888" s="69"/>
      <c r="AK888" s="11"/>
      <c r="AL888" s="1131"/>
      <c r="AM888" s="1132"/>
      <c r="AN888" s="1132"/>
      <c r="AO888" s="1132"/>
      <c r="AP888" s="1132"/>
      <c r="AQ888" s="1133"/>
      <c r="AR888" s="72"/>
    </row>
    <row r="889" spans="1:44" ht="27" customHeight="1">
      <c r="A889" s="911" t="str">
        <f t="shared" si="22"/>
        <v/>
      </c>
      <c r="B889" s="1078"/>
      <c r="C889" s="1079"/>
      <c r="D889" s="1079"/>
      <c r="E889" s="1080"/>
      <c r="H889" s="1093"/>
      <c r="I889" s="1093"/>
      <c r="J889" s="1093"/>
      <c r="K889" s="1093"/>
      <c r="L889" s="1093"/>
      <c r="M889" s="1093"/>
      <c r="N889" s="1093"/>
      <c r="O889" s="1093"/>
      <c r="P889" s="1093"/>
      <c r="Q889" s="1093"/>
      <c r="R889" s="1093"/>
      <c r="S889" s="1093"/>
      <c r="T889" s="1093"/>
      <c r="U889" s="1093"/>
      <c r="V889" s="1093"/>
      <c r="W889" s="1093"/>
      <c r="X889" s="1093"/>
      <c r="Y889" s="1093"/>
      <c r="Z889" s="1093"/>
      <c r="AA889" s="1093"/>
      <c r="AB889" s="1093"/>
      <c r="AC889" s="1093"/>
      <c r="AD889" s="1093"/>
      <c r="AF889" s="69"/>
      <c r="AK889" s="11"/>
      <c r="AL889" s="1131"/>
      <c r="AM889" s="1132"/>
      <c r="AN889" s="1132"/>
      <c r="AO889" s="1132"/>
      <c r="AP889" s="1132"/>
      <c r="AQ889" s="1133"/>
      <c r="AR889" s="72"/>
    </row>
    <row r="890" spans="1:44" ht="27" customHeight="1">
      <c r="A890" s="911" t="str">
        <f t="shared" si="22"/>
        <v/>
      </c>
      <c r="B890" s="1078"/>
      <c r="C890" s="1079"/>
      <c r="D890" s="1079"/>
      <c r="E890" s="1080"/>
      <c r="F890" s="1064"/>
      <c r="G890" s="1065"/>
      <c r="H890" s="1093"/>
      <c r="I890" s="1093"/>
      <c r="J890" s="1093"/>
      <c r="K890" s="1093"/>
      <c r="L890" s="1093"/>
      <c r="M890" s="1093"/>
      <c r="N890" s="1093"/>
      <c r="O890" s="1093"/>
      <c r="P890" s="1093"/>
      <c r="Q890" s="1093"/>
      <c r="R890" s="1093"/>
      <c r="S890" s="1093"/>
      <c r="T890" s="1093"/>
      <c r="U890" s="1093"/>
      <c r="V890" s="1093"/>
      <c r="W890" s="1093"/>
      <c r="X890" s="1093"/>
      <c r="Y890" s="1093"/>
      <c r="Z890" s="1093"/>
      <c r="AA890" s="1093"/>
      <c r="AB890" s="1093"/>
      <c r="AC890" s="1093"/>
      <c r="AD890" s="1093"/>
      <c r="AF890" s="69"/>
      <c r="AK890" s="11"/>
      <c r="AL890" s="1131"/>
      <c r="AM890" s="1132"/>
      <c r="AN890" s="1132"/>
      <c r="AO890" s="1132"/>
      <c r="AP890" s="1132"/>
      <c r="AQ890" s="1133"/>
      <c r="AR890" s="72"/>
    </row>
    <row r="891" spans="1:44" ht="27" customHeight="1">
      <c r="A891" s="911" t="str">
        <f t="shared" si="22"/>
        <v/>
      </c>
      <c r="B891" s="65"/>
      <c r="E891" s="66"/>
      <c r="H891" s="1093"/>
      <c r="I891" s="1093"/>
      <c r="J891" s="1093"/>
      <c r="K891" s="1093"/>
      <c r="L891" s="1093"/>
      <c r="M891" s="1093"/>
      <c r="N891" s="1093"/>
      <c r="O891" s="1093"/>
      <c r="P891" s="1093"/>
      <c r="Q891" s="1093"/>
      <c r="R891" s="1093"/>
      <c r="S891" s="1093"/>
      <c r="T891" s="1093"/>
      <c r="U891" s="1093"/>
      <c r="V891" s="1093"/>
      <c r="W891" s="1093"/>
      <c r="X891" s="1093"/>
      <c r="Y891" s="1093"/>
      <c r="Z891" s="1093"/>
      <c r="AA891" s="1093"/>
      <c r="AB891" s="1093"/>
      <c r="AC891" s="1093"/>
      <c r="AD891" s="1093"/>
      <c r="AF891" s="69"/>
      <c r="AK891" s="11"/>
      <c r="AL891" s="209"/>
      <c r="AM891" s="20"/>
      <c r="AN891" s="20"/>
      <c r="AO891" s="20"/>
      <c r="AP891" s="20"/>
      <c r="AQ891" s="210"/>
      <c r="AR891" s="72"/>
    </row>
    <row r="892" spans="1:44" ht="24" customHeight="1">
      <c r="A892" s="911" t="str">
        <f t="shared" si="22"/>
        <v/>
      </c>
      <c r="B892" s="65"/>
      <c r="E892" s="66"/>
      <c r="AF892" s="69"/>
      <c r="AK892" s="11"/>
      <c r="AL892" s="209"/>
      <c r="AM892" s="20"/>
      <c r="AN892" s="20"/>
      <c r="AO892" s="20"/>
      <c r="AP892" s="20"/>
      <c r="AQ892" s="210"/>
      <c r="AR892" s="72"/>
    </row>
    <row r="893" spans="1:44" ht="27" customHeight="1">
      <c r="A893" s="911">
        <f t="shared" si="22"/>
        <v>138</v>
      </c>
      <c r="B893" s="65"/>
      <c r="E893" s="66"/>
      <c r="F893" s="1064" t="s">
        <v>418</v>
      </c>
      <c r="G893" s="1065"/>
      <c r="H893" s="1093" t="s">
        <v>488</v>
      </c>
      <c r="I893" s="1093"/>
      <c r="J893" s="1093"/>
      <c r="K893" s="1093"/>
      <c r="L893" s="1093"/>
      <c r="M893" s="1093"/>
      <c r="N893" s="1093"/>
      <c r="O893" s="1093"/>
      <c r="P893" s="1093"/>
      <c r="Q893" s="1093"/>
      <c r="R893" s="1093"/>
      <c r="S893" s="1093"/>
      <c r="T893" s="1093"/>
      <c r="U893" s="1093"/>
      <c r="V893" s="1093"/>
      <c r="W893" s="1093"/>
      <c r="X893" s="1093"/>
      <c r="Y893" s="1093"/>
      <c r="Z893" s="1093"/>
      <c r="AA893" s="1093"/>
      <c r="AB893" s="1093"/>
      <c r="AC893" s="1093"/>
      <c r="AD893" s="1093"/>
      <c r="AF893" s="69"/>
      <c r="AG893" s="304">
        <v>138</v>
      </c>
      <c r="AH893" s="1113" t="s">
        <v>109</v>
      </c>
      <c r="AI893" s="1114"/>
      <c r="AJ893" s="1115"/>
      <c r="AK893" s="11"/>
      <c r="AL893" s="1131" t="s">
        <v>796</v>
      </c>
      <c r="AM893" s="1132"/>
      <c r="AN893" s="1132"/>
      <c r="AO893" s="1132"/>
      <c r="AP893" s="1132"/>
      <c r="AQ893" s="1133"/>
      <c r="AR893" s="1173">
        <f>VLOOKUP(AH893,$CD$6:$CE$10,2,FALSE)</f>
        <v>0</v>
      </c>
    </row>
    <row r="894" spans="1:44" ht="24" customHeight="1">
      <c r="A894" s="911" t="str">
        <f t="shared" si="22"/>
        <v/>
      </c>
      <c r="B894" s="65"/>
      <c r="E894" s="66"/>
      <c r="AF894" s="69"/>
      <c r="AK894" s="11"/>
      <c r="AL894" s="1131"/>
      <c r="AM894" s="1132"/>
      <c r="AN894" s="1132"/>
      <c r="AO894" s="1132"/>
      <c r="AP894" s="1132"/>
      <c r="AQ894" s="1133"/>
      <c r="AR894" s="1173"/>
    </row>
    <row r="895" spans="1:44" ht="27" customHeight="1">
      <c r="A895" s="911" t="str">
        <f t="shared" si="22"/>
        <v/>
      </c>
      <c r="B895" s="65"/>
      <c r="E895" s="66"/>
      <c r="H895" s="1093" t="s">
        <v>490</v>
      </c>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F895" s="69"/>
      <c r="AK895" s="11"/>
      <c r="AL895" s="209"/>
      <c r="AM895" s="20"/>
      <c r="AN895" s="20"/>
      <c r="AO895" s="20"/>
      <c r="AP895" s="20"/>
      <c r="AQ895" s="210"/>
      <c r="AR895" s="72"/>
    </row>
    <row r="896" spans="1:44" ht="27" customHeight="1">
      <c r="A896" s="911" t="str">
        <f t="shared" si="22"/>
        <v/>
      </c>
      <c r="B896" s="65"/>
      <c r="E896" s="66"/>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F896" s="69"/>
      <c r="AK896" s="11"/>
      <c r="AL896" s="209"/>
      <c r="AM896" s="20"/>
      <c r="AN896" s="20"/>
      <c r="AO896" s="20"/>
      <c r="AP896" s="20"/>
      <c r="AQ896" s="210"/>
      <c r="AR896" s="72"/>
    </row>
    <row r="897" spans="1:44" ht="27" customHeight="1">
      <c r="A897" s="911" t="str">
        <f t="shared" si="22"/>
        <v/>
      </c>
      <c r="B897" s="65"/>
      <c r="E897" s="66"/>
      <c r="H897" s="1093"/>
      <c r="I897" s="1093"/>
      <c r="J897" s="1093"/>
      <c r="K897" s="1093"/>
      <c r="L897" s="1093"/>
      <c r="M897" s="1093"/>
      <c r="N897" s="1093"/>
      <c r="O897" s="1093"/>
      <c r="P897" s="1093"/>
      <c r="Q897" s="1093"/>
      <c r="R897" s="1093"/>
      <c r="S897" s="1093"/>
      <c r="T897" s="1093"/>
      <c r="U897" s="1093"/>
      <c r="V897" s="1093"/>
      <c r="W897" s="1093"/>
      <c r="X897" s="1093"/>
      <c r="Y897" s="1093"/>
      <c r="Z897" s="1093"/>
      <c r="AA897" s="1093"/>
      <c r="AB897" s="1093"/>
      <c r="AC897" s="1093"/>
      <c r="AD897" s="1093"/>
      <c r="AF897" s="69"/>
      <c r="AK897" s="11"/>
      <c r="AL897" s="209"/>
      <c r="AM897" s="20"/>
      <c r="AN897" s="20"/>
      <c r="AO897" s="20"/>
      <c r="AP897" s="20"/>
      <c r="AQ897" s="210"/>
      <c r="AR897" s="72"/>
    </row>
    <row r="898" spans="1:44" ht="27" customHeight="1">
      <c r="A898" s="911" t="str">
        <f t="shared" si="22"/>
        <v/>
      </c>
      <c r="B898" s="65"/>
      <c r="E898" s="66"/>
      <c r="H898" s="1093"/>
      <c r="I898" s="1093"/>
      <c r="J898" s="1093"/>
      <c r="K898" s="1093"/>
      <c r="L898" s="1093"/>
      <c r="M898" s="1093"/>
      <c r="N898" s="1093"/>
      <c r="O898" s="1093"/>
      <c r="P898" s="1093"/>
      <c r="Q898" s="1093"/>
      <c r="R898" s="1093"/>
      <c r="S898" s="1093"/>
      <c r="T898" s="1093"/>
      <c r="U898" s="1093"/>
      <c r="V898" s="1093"/>
      <c r="W898" s="1093"/>
      <c r="X898" s="1093"/>
      <c r="Y898" s="1093"/>
      <c r="Z898" s="1093"/>
      <c r="AA898" s="1093"/>
      <c r="AB898" s="1093"/>
      <c r="AC898" s="1093"/>
      <c r="AD898" s="1093"/>
      <c r="AF898" s="69"/>
      <c r="AK898" s="11"/>
      <c r="AL898" s="209"/>
      <c r="AM898" s="20"/>
      <c r="AN898" s="20"/>
      <c r="AO898" s="20"/>
      <c r="AP898" s="20"/>
      <c r="AQ898" s="210"/>
      <c r="AR898" s="72"/>
    </row>
    <row r="899" spans="1:44" ht="27" customHeight="1">
      <c r="A899" s="911" t="str">
        <f t="shared" si="22"/>
        <v/>
      </c>
      <c r="B899" s="65"/>
      <c r="E899" s="66"/>
      <c r="AF899" s="69"/>
      <c r="AK899" s="11"/>
      <c r="AL899" s="209"/>
      <c r="AM899" s="20"/>
      <c r="AN899" s="20"/>
      <c r="AO899" s="20"/>
      <c r="AP899" s="20"/>
      <c r="AQ899" s="210"/>
      <c r="AR899" s="72"/>
    </row>
    <row r="900" spans="1:44" ht="27" customHeight="1">
      <c r="A900" s="911" t="str">
        <f t="shared" si="22"/>
        <v/>
      </c>
      <c r="B900" s="65"/>
      <c r="E900" s="66"/>
      <c r="H900" s="1093" t="s">
        <v>491</v>
      </c>
      <c r="I900" s="1093"/>
      <c r="J900" s="1093"/>
      <c r="K900" s="1093"/>
      <c r="L900" s="1093"/>
      <c r="M900" s="1093"/>
      <c r="N900" s="1093"/>
      <c r="O900" s="1093"/>
      <c r="P900" s="1093"/>
      <c r="Q900" s="1093"/>
      <c r="R900" s="1093"/>
      <c r="S900" s="1093"/>
      <c r="T900" s="1093"/>
      <c r="U900" s="1093"/>
      <c r="V900" s="1093"/>
      <c r="W900" s="1093"/>
      <c r="X900" s="1093"/>
      <c r="Y900" s="1093"/>
      <c r="Z900" s="1093"/>
      <c r="AA900" s="1093"/>
      <c r="AB900" s="1093"/>
      <c r="AC900" s="1093"/>
      <c r="AD900" s="1093"/>
      <c r="AF900" s="69"/>
      <c r="AK900" s="11"/>
      <c r="AL900" s="209"/>
      <c r="AM900" s="20"/>
      <c r="AN900" s="20"/>
      <c r="AO900" s="20"/>
      <c r="AP900" s="20"/>
      <c r="AQ900" s="210"/>
      <c r="AR900" s="72"/>
    </row>
    <row r="901" spans="1:44" ht="27" customHeight="1">
      <c r="A901" s="911" t="str">
        <f t="shared" si="22"/>
        <v/>
      </c>
      <c r="B901" s="65"/>
      <c r="E901" s="66"/>
      <c r="H901" s="1093"/>
      <c r="I901" s="1093"/>
      <c r="J901" s="1093"/>
      <c r="K901" s="1093"/>
      <c r="L901" s="1093"/>
      <c r="M901" s="1093"/>
      <c r="N901" s="1093"/>
      <c r="O901" s="1093"/>
      <c r="P901" s="1093"/>
      <c r="Q901" s="1093"/>
      <c r="R901" s="1093"/>
      <c r="S901" s="1093"/>
      <c r="T901" s="1093"/>
      <c r="U901" s="1093"/>
      <c r="V901" s="1093"/>
      <c r="W901" s="1093"/>
      <c r="X901" s="1093"/>
      <c r="Y901" s="1093"/>
      <c r="Z901" s="1093"/>
      <c r="AA901" s="1093"/>
      <c r="AB901" s="1093"/>
      <c r="AC901" s="1093"/>
      <c r="AD901" s="1093"/>
      <c r="AF901" s="69"/>
      <c r="AK901" s="11"/>
      <c r="AL901" s="209"/>
      <c r="AM901" s="20"/>
      <c r="AN901" s="20"/>
      <c r="AO901" s="20"/>
      <c r="AP901" s="20"/>
      <c r="AQ901" s="210"/>
      <c r="AR901" s="72"/>
    </row>
    <row r="902" spans="1:44" ht="27" customHeight="1">
      <c r="A902" s="911" t="str">
        <f t="shared" si="22"/>
        <v/>
      </c>
      <c r="B902" s="65"/>
      <c r="E902" s="66"/>
      <c r="H902" s="1093"/>
      <c r="I902" s="1093"/>
      <c r="J902" s="1093"/>
      <c r="K902" s="1093"/>
      <c r="L902" s="1093"/>
      <c r="M902" s="1093"/>
      <c r="N902" s="1093"/>
      <c r="O902" s="1093"/>
      <c r="P902" s="1093"/>
      <c r="Q902" s="1093"/>
      <c r="R902" s="1093"/>
      <c r="S902" s="1093"/>
      <c r="T902" s="1093"/>
      <c r="U902" s="1093"/>
      <c r="V902" s="1093"/>
      <c r="W902" s="1093"/>
      <c r="X902" s="1093"/>
      <c r="Y902" s="1093"/>
      <c r="Z902" s="1093"/>
      <c r="AA902" s="1093"/>
      <c r="AB902" s="1093"/>
      <c r="AC902" s="1093"/>
      <c r="AD902" s="1093"/>
      <c r="AF902" s="69"/>
      <c r="AK902" s="11"/>
      <c r="AL902" s="209"/>
      <c r="AM902" s="20"/>
      <c r="AN902" s="20"/>
      <c r="AO902" s="20"/>
      <c r="AP902" s="20"/>
      <c r="AQ902" s="210"/>
      <c r="AR902" s="72"/>
    </row>
    <row r="903" spans="1:44" ht="27" customHeight="1">
      <c r="A903" s="911" t="str">
        <f t="shared" si="22"/>
        <v/>
      </c>
      <c r="B903" s="65"/>
      <c r="E903" s="66"/>
      <c r="H903" s="1093"/>
      <c r="I903" s="1093"/>
      <c r="J903" s="1093"/>
      <c r="K903" s="1093"/>
      <c r="L903" s="1093"/>
      <c r="M903" s="1093"/>
      <c r="N903" s="1093"/>
      <c r="O903" s="1093"/>
      <c r="P903" s="1093"/>
      <c r="Q903" s="1093"/>
      <c r="R903" s="1093"/>
      <c r="S903" s="1093"/>
      <c r="T903" s="1093"/>
      <c r="U903" s="1093"/>
      <c r="V903" s="1093"/>
      <c r="W903" s="1093"/>
      <c r="X903" s="1093"/>
      <c r="Y903" s="1093"/>
      <c r="Z903" s="1093"/>
      <c r="AA903" s="1093"/>
      <c r="AB903" s="1093"/>
      <c r="AC903" s="1093"/>
      <c r="AD903" s="1093"/>
      <c r="AF903" s="69"/>
      <c r="AK903" s="11"/>
      <c r="AL903" s="209"/>
      <c r="AM903" s="20"/>
      <c r="AN903" s="20"/>
      <c r="AO903" s="20"/>
      <c r="AP903" s="20"/>
      <c r="AQ903" s="210"/>
      <c r="AR903" s="72"/>
    </row>
    <row r="904" spans="1:44" ht="27" customHeight="1">
      <c r="A904" s="911" t="str">
        <f t="shared" si="22"/>
        <v/>
      </c>
      <c r="B904" s="65"/>
      <c r="E904" s="66"/>
      <c r="H904" s="1093"/>
      <c r="I904" s="1093"/>
      <c r="J904" s="1093"/>
      <c r="K904" s="1093"/>
      <c r="L904" s="1093"/>
      <c r="M904" s="1093"/>
      <c r="N904" s="1093"/>
      <c r="O904" s="1093"/>
      <c r="P904" s="1093"/>
      <c r="Q904" s="1093"/>
      <c r="R904" s="1093"/>
      <c r="S904" s="1093"/>
      <c r="T904" s="1093"/>
      <c r="U904" s="1093"/>
      <c r="V904" s="1093"/>
      <c r="W904" s="1093"/>
      <c r="X904" s="1093"/>
      <c r="Y904" s="1093"/>
      <c r="Z904" s="1093"/>
      <c r="AA904" s="1093"/>
      <c r="AB904" s="1093"/>
      <c r="AC904" s="1093"/>
      <c r="AD904" s="1093"/>
      <c r="AF904" s="69"/>
      <c r="AK904" s="11"/>
      <c r="AL904" s="209"/>
      <c r="AM904" s="20"/>
      <c r="AN904" s="20"/>
      <c r="AO904" s="20"/>
      <c r="AP904" s="20"/>
      <c r="AQ904" s="210"/>
      <c r="AR904" s="72"/>
    </row>
    <row r="905" spans="1:44" ht="24" customHeight="1" thickBot="1">
      <c r="A905" s="911" t="str">
        <f t="shared" si="22"/>
        <v/>
      </c>
      <c r="B905" s="65"/>
      <c r="E905" s="66"/>
      <c r="AF905" s="69"/>
      <c r="AK905" s="11"/>
      <c r="AL905" s="209"/>
      <c r="AM905" s="20"/>
      <c r="AN905" s="20"/>
      <c r="AO905" s="20"/>
      <c r="AP905" s="20"/>
      <c r="AQ905" s="210"/>
      <c r="AR905" s="72"/>
    </row>
    <row r="906" spans="1:44" ht="24" customHeight="1">
      <c r="A906" s="911" t="str">
        <f t="shared" si="22"/>
        <v/>
      </c>
      <c r="B906" s="47"/>
      <c r="C906" s="12"/>
      <c r="D906" s="12"/>
      <c r="E906" s="48"/>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03"/>
      <c r="AG906" s="308"/>
      <c r="AH906" s="104"/>
      <c r="AI906" s="104"/>
      <c r="AJ906" s="104"/>
      <c r="AK906" s="26"/>
      <c r="AL906" s="199"/>
      <c r="AM906" s="200"/>
      <c r="AN906" s="200"/>
      <c r="AO906" s="200"/>
      <c r="AP906" s="200"/>
      <c r="AQ906" s="201"/>
      <c r="AR906" s="72"/>
    </row>
    <row r="907" spans="1:44" ht="27" customHeight="1">
      <c r="A907" s="911">
        <f t="shared" si="22"/>
        <v>139</v>
      </c>
      <c r="B907" s="1464" t="s">
        <v>791</v>
      </c>
      <c r="C907" s="1465"/>
      <c r="D907" s="1465"/>
      <c r="E907" s="1466"/>
      <c r="F907" s="1064" t="s">
        <v>1011</v>
      </c>
      <c r="G907" s="1065"/>
      <c r="H907" s="1093" t="s">
        <v>492</v>
      </c>
      <c r="I907" s="1093"/>
      <c r="J907" s="1093"/>
      <c r="K907" s="1093"/>
      <c r="L907" s="1093"/>
      <c r="M907" s="1093"/>
      <c r="N907" s="1093"/>
      <c r="O907" s="1093"/>
      <c r="P907" s="1093"/>
      <c r="Q907" s="1093"/>
      <c r="R907" s="1093"/>
      <c r="S907" s="1093"/>
      <c r="T907" s="1093"/>
      <c r="U907" s="1093"/>
      <c r="V907" s="1093"/>
      <c r="W907" s="1093"/>
      <c r="X907" s="1093"/>
      <c r="Y907" s="1093"/>
      <c r="Z907" s="1093"/>
      <c r="AA907" s="1093"/>
      <c r="AB907" s="1093"/>
      <c r="AC907" s="1093"/>
      <c r="AD907" s="1093"/>
      <c r="AF907" s="69"/>
      <c r="AG907" s="304">
        <v>139</v>
      </c>
      <c r="AH907" s="1389" t="s">
        <v>307</v>
      </c>
      <c r="AI907" s="1390"/>
      <c r="AJ907" s="1391"/>
      <c r="AK907" s="11"/>
      <c r="AL907" s="1131" t="s">
        <v>795</v>
      </c>
      <c r="AM907" s="1132"/>
      <c r="AN907" s="1132"/>
      <c r="AO907" s="1132"/>
      <c r="AP907" s="1132"/>
      <c r="AQ907" s="1133"/>
      <c r="AR907" s="1173">
        <f>VLOOKUP(AH907,$CD$12:$CE$16,2,FALSE)</f>
        <v>0</v>
      </c>
    </row>
    <row r="908" spans="1:44" ht="27" customHeight="1">
      <c r="A908" s="911" t="str">
        <f t="shared" si="22"/>
        <v/>
      </c>
      <c r="B908" s="1464"/>
      <c r="C908" s="1465"/>
      <c r="D908" s="1465"/>
      <c r="E908" s="1466"/>
      <c r="AF908" s="69"/>
      <c r="AK908" s="11"/>
      <c r="AL908" s="1131"/>
      <c r="AM908" s="1132"/>
      <c r="AN908" s="1132"/>
      <c r="AO908" s="1132"/>
      <c r="AP908" s="1132"/>
      <c r="AQ908" s="1133"/>
      <c r="AR908" s="1173"/>
    </row>
    <row r="909" spans="1:44" ht="24" customHeight="1" thickBot="1">
      <c r="A909" s="911" t="str">
        <f t="shared" si="22"/>
        <v/>
      </c>
      <c r="B909" s="1464"/>
      <c r="C909" s="1465"/>
      <c r="D909" s="1465"/>
      <c r="E909" s="1466"/>
      <c r="AF909" s="69"/>
      <c r="AK909" s="11"/>
      <c r="AL909" s="1131"/>
      <c r="AM909" s="1132"/>
      <c r="AN909" s="1132"/>
      <c r="AO909" s="1132"/>
      <c r="AP909" s="1132"/>
      <c r="AQ909" s="1133"/>
      <c r="AR909" s="213"/>
    </row>
    <row r="910" spans="1:44" ht="27" customHeight="1">
      <c r="A910" s="911" t="str">
        <f t="shared" si="22"/>
        <v/>
      </c>
      <c r="B910" s="1464"/>
      <c r="C910" s="1465"/>
      <c r="D910" s="1465"/>
      <c r="E910" s="1466"/>
      <c r="G910" s="230" t="s">
        <v>339</v>
      </c>
      <c r="H910" s="1090" t="s">
        <v>493</v>
      </c>
      <c r="I910" s="1090"/>
      <c r="J910" s="1090"/>
      <c r="K910" s="1090"/>
      <c r="L910" s="1090"/>
      <c r="M910" s="1090"/>
      <c r="N910" s="1090"/>
      <c r="O910" s="1090"/>
      <c r="P910" s="1090"/>
      <c r="Q910" s="1090"/>
      <c r="R910" s="1090"/>
      <c r="S910" s="1090"/>
      <c r="T910" s="1090"/>
      <c r="U910" s="1090"/>
      <c r="V910" s="1090"/>
      <c r="W910" s="1090"/>
      <c r="X910" s="1090"/>
      <c r="Y910" s="1090"/>
      <c r="Z910" s="1090"/>
      <c r="AA910" s="1090"/>
      <c r="AB910" s="1090"/>
      <c r="AC910" s="1090"/>
      <c r="AD910" s="1091"/>
      <c r="AF910" s="69"/>
      <c r="AK910" s="11"/>
      <c r="AL910" s="1131" t="s">
        <v>792</v>
      </c>
      <c r="AM910" s="1132"/>
      <c r="AN910" s="1132"/>
      <c r="AO910" s="1132"/>
      <c r="AP910" s="1132"/>
      <c r="AQ910" s="1133"/>
      <c r="AR910" s="72"/>
    </row>
    <row r="911" spans="1:44" ht="27" customHeight="1">
      <c r="A911" s="911" t="str">
        <f t="shared" si="22"/>
        <v/>
      </c>
      <c r="B911" s="65"/>
      <c r="E911" s="66"/>
      <c r="G911" s="67"/>
      <c r="H911" s="1093"/>
      <c r="I911" s="1093"/>
      <c r="J911" s="1093"/>
      <c r="K911" s="1093"/>
      <c r="L911" s="1093"/>
      <c r="M911" s="1093"/>
      <c r="N911" s="1093"/>
      <c r="O911" s="1093"/>
      <c r="P911" s="1093"/>
      <c r="Q911" s="1093"/>
      <c r="R911" s="1093"/>
      <c r="S911" s="1093"/>
      <c r="T911" s="1093"/>
      <c r="U911" s="1093"/>
      <c r="V911" s="1093"/>
      <c r="W911" s="1093"/>
      <c r="X911" s="1093"/>
      <c r="Y911" s="1093"/>
      <c r="Z911" s="1093"/>
      <c r="AA911" s="1093"/>
      <c r="AB911" s="1093"/>
      <c r="AC911" s="1093"/>
      <c r="AD911" s="1094"/>
      <c r="AF911" s="69"/>
      <c r="AK911" s="11"/>
      <c r="AL911" s="1131"/>
      <c r="AM911" s="1132"/>
      <c r="AN911" s="1132"/>
      <c r="AO911" s="1132"/>
      <c r="AP911" s="1132"/>
      <c r="AQ911" s="1133"/>
      <c r="AR911" s="72"/>
    </row>
    <row r="912" spans="1:44" ht="27" customHeight="1">
      <c r="A912" s="911" t="str">
        <f t="shared" si="22"/>
        <v/>
      </c>
      <c r="B912" s="65"/>
      <c r="E912" s="66"/>
      <c r="G912" s="67"/>
      <c r="H912" s="1093"/>
      <c r="I912" s="1093"/>
      <c r="J912" s="1093"/>
      <c r="K912" s="1093"/>
      <c r="L912" s="1093"/>
      <c r="M912" s="1093"/>
      <c r="N912" s="1093"/>
      <c r="O912" s="1093"/>
      <c r="P912" s="1093"/>
      <c r="Q912" s="1093"/>
      <c r="R912" s="1093"/>
      <c r="S912" s="1093"/>
      <c r="T912" s="1093"/>
      <c r="U912" s="1093"/>
      <c r="V912" s="1093"/>
      <c r="W912" s="1093"/>
      <c r="X912" s="1093"/>
      <c r="Y912" s="1093"/>
      <c r="Z912" s="1093"/>
      <c r="AA912" s="1093"/>
      <c r="AB912" s="1093"/>
      <c r="AC912" s="1093"/>
      <c r="AD912" s="1094"/>
      <c r="AF912" s="69"/>
      <c r="AK912" s="11"/>
      <c r="AL912" s="84"/>
      <c r="AM912" s="85"/>
      <c r="AN912" s="85"/>
      <c r="AO912" s="85"/>
      <c r="AP912" s="85"/>
      <c r="AQ912" s="86"/>
      <c r="AR912" s="72"/>
    </row>
    <row r="913" spans="1:44" ht="27" customHeight="1">
      <c r="A913" s="911" t="str">
        <f t="shared" si="22"/>
        <v/>
      </c>
      <c r="B913" s="65"/>
      <c r="E913" s="66"/>
      <c r="G913" s="67"/>
      <c r="H913" s="1093"/>
      <c r="I913" s="1093"/>
      <c r="J913" s="1093"/>
      <c r="K913" s="1093"/>
      <c r="L913" s="1093"/>
      <c r="M913" s="1093"/>
      <c r="N913" s="1093"/>
      <c r="O913" s="1093"/>
      <c r="P913" s="1093"/>
      <c r="Q913" s="1093"/>
      <c r="R913" s="1093"/>
      <c r="S913" s="1093"/>
      <c r="T913" s="1093"/>
      <c r="U913" s="1093"/>
      <c r="V913" s="1093"/>
      <c r="W913" s="1093"/>
      <c r="X913" s="1093"/>
      <c r="Y913" s="1093"/>
      <c r="Z913" s="1093"/>
      <c r="AA913" s="1093"/>
      <c r="AB913" s="1093"/>
      <c r="AC913" s="1093"/>
      <c r="AD913" s="1094"/>
      <c r="AF913" s="69"/>
      <c r="AK913" s="11"/>
      <c r="AL913" s="209"/>
      <c r="AM913" s="20"/>
      <c r="AN913" s="20"/>
      <c r="AO913" s="20"/>
      <c r="AP913" s="20"/>
      <c r="AQ913" s="210"/>
      <c r="AR913" s="72"/>
    </row>
    <row r="914" spans="1:44" ht="27" customHeight="1" thickBot="1">
      <c r="A914" s="911" t="str">
        <f t="shared" si="22"/>
        <v/>
      </c>
      <c r="B914" s="65"/>
      <c r="E914" s="66"/>
      <c r="G914" s="82"/>
      <c r="H914" s="1096"/>
      <c r="I914" s="1096"/>
      <c r="J914" s="1096"/>
      <c r="K914" s="1096"/>
      <c r="L914" s="1096"/>
      <c r="M914" s="1096"/>
      <c r="N914" s="1096"/>
      <c r="O914" s="1096"/>
      <c r="P914" s="1096"/>
      <c r="Q914" s="1096"/>
      <c r="R914" s="1096"/>
      <c r="S914" s="1096"/>
      <c r="T914" s="1096"/>
      <c r="U914" s="1096"/>
      <c r="V914" s="1096"/>
      <c r="W914" s="1096"/>
      <c r="X914" s="1096"/>
      <c r="Y914" s="1096"/>
      <c r="Z914" s="1096"/>
      <c r="AA914" s="1096"/>
      <c r="AB914" s="1096"/>
      <c r="AC914" s="1096"/>
      <c r="AD914" s="1097"/>
      <c r="AF914" s="69"/>
      <c r="AK914" s="11"/>
      <c r="AL914" s="209"/>
      <c r="AM914" s="20"/>
      <c r="AN914" s="20"/>
      <c r="AO914" s="20"/>
      <c r="AP914" s="20"/>
      <c r="AQ914" s="210"/>
      <c r="AR914" s="72"/>
    </row>
    <row r="915" spans="1:44" ht="24" customHeight="1">
      <c r="A915" s="911" t="str">
        <f t="shared" si="22"/>
        <v/>
      </c>
      <c r="B915" s="65"/>
      <c r="E915" s="66"/>
      <c r="I915" s="87"/>
      <c r="J915" s="87"/>
      <c r="K915" s="87"/>
      <c r="L915" s="87"/>
      <c r="M915" s="87"/>
      <c r="N915" s="87"/>
      <c r="O915" s="87"/>
      <c r="P915" s="87"/>
      <c r="Q915" s="87"/>
      <c r="R915" s="87"/>
      <c r="S915" s="87"/>
      <c r="T915" s="87"/>
      <c r="U915" s="87"/>
      <c r="V915" s="87"/>
      <c r="W915" s="87"/>
      <c r="X915" s="87"/>
      <c r="Y915" s="87"/>
      <c r="Z915" s="87"/>
      <c r="AA915" s="87"/>
      <c r="AB915" s="87"/>
      <c r="AC915" s="87"/>
      <c r="AD915" s="87"/>
      <c r="AF915" s="69"/>
      <c r="AK915" s="11"/>
      <c r="AL915" s="209"/>
      <c r="AM915" s="20"/>
      <c r="AN915" s="20"/>
      <c r="AO915" s="20"/>
      <c r="AP915" s="20"/>
      <c r="AQ915" s="210"/>
      <c r="AR915" s="72"/>
    </row>
    <row r="916" spans="1:44" ht="27" customHeight="1">
      <c r="A916" s="911">
        <f t="shared" si="22"/>
        <v>140</v>
      </c>
      <c r="B916" s="65"/>
      <c r="E916" s="66"/>
      <c r="F916" s="1064" t="s">
        <v>1042</v>
      </c>
      <c r="G916" s="1065"/>
      <c r="H916" s="1093" t="s">
        <v>494</v>
      </c>
      <c r="I916" s="1093"/>
      <c r="J916" s="1093"/>
      <c r="K916" s="1093"/>
      <c r="L916" s="1093"/>
      <c r="M916" s="1093"/>
      <c r="N916" s="1093"/>
      <c r="O916" s="1093"/>
      <c r="P916" s="1093"/>
      <c r="Q916" s="1093"/>
      <c r="R916" s="1093"/>
      <c r="S916" s="1093"/>
      <c r="T916" s="1093"/>
      <c r="U916" s="1093"/>
      <c r="V916" s="1093"/>
      <c r="W916" s="1093"/>
      <c r="X916" s="1093"/>
      <c r="Y916" s="1093"/>
      <c r="Z916" s="1093"/>
      <c r="AA916" s="1093"/>
      <c r="AB916" s="1093"/>
      <c r="AC916" s="1093"/>
      <c r="AD916" s="1093"/>
      <c r="AF916" s="69"/>
      <c r="AG916" s="304">
        <v>140</v>
      </c>
      <c r="AH916" s="1113" t="s">
        <v>109</v>
      </c>
      <c r="AI916" s="1114"/>
      <c r="AJ916" s="1115"/>
      <c r="AK916" s="11"/>
      <c r="AL916" s="1131" t="s">
        <v>495</v>
      </c>
      <c r="AM916" s="1132"/>
      <c r="AN916" s="1132"/>
      <c r="AO916" s="1132"/>
      <c r="AP916" s="1132"/>
      <c r="AQ916" s="1133"/>
      <c r="AR916" s="1173">
        <f>VLOOKUP(AH916,$CD$6:$CE$10,2,FALSE)</f>
        <v>0</v>
      </c>
    </row>
    <row r="917" spans="1:44" ht="27" customHeight="1">
      <c r="A917" s="911" t="str">
        <f t="shared" si="22"/>
        <v/>
      </c>
      <c r="B917" s="65"/>
      <c r="E917" s="66"/>
      <c r="H917" s="1093"/>
      <c r="I917" s="1093"/>
      <c r="J917" s="1093"/>
      <c r="K917" s="1093"/>
      <c r="L917" s="1093"/>
      <c r="M917" s="1093"/>
      <c r="N917" s="1093"/>
      <c r="O917" s="1093"/>
      <c r="P917" s="1093"/>
      <c r="Q917" s="1093"/>
      <c r="R917" s="1093"/>
      <c r="S917" s="1093"/>
      <c r="T917" s="1093"/>
      <c r="U917" s="1093"/>
      <c r="V917" s="1093"/>
      <c r="W917" s="1093"/>
      <c r="X917" s="1093"/>
      <c r="Y917" s="1093"/>
      <c r="Z917" s="1093"/>
      <c r="AA917" s="1093"/>
      <c r="AB917" s="1093"/>
      <c r="AC917" s="1093"/>
      <c r="AD917" s="1093"/>
      <c r="AF917" s="69"/>
      <c r="AK917" s="11"/>
      <c r="AL917" s="1131"/>
      <c r="AM917" s="1132"/>
      <c r="AN917" s="1132"/>
      <c r="AO917" s="1132"/>
      <c r="AP917" s="1132"/>
      <c r="AQ917" s="1133"/>
      <c r="AR917" s="1173"/>
    </row>
    <row r="918" spans="1:44" ht="27" customHeight="1">
      <c r="A918" s="911" t="str">
        <f t="shared" si="22"/>
        <v/>
      </c>
      <c r="B918" s="65"/>
      <c r="E918" s="66"/>
      <c r="H918" s="1093"/>
      <c r="I918" s="1093"/>
      <c r="J918" s="1093"/>
      <c r="K918" s="1093"/>
      <c r="L918" s="1093"/>
      <c r="M918" s="1093"/>
      <c r="N918" s="1093"/>
      <c r="O918" s="1093"/>
      <c r="P918" s="1093"/>
      <c r="Q918" s="1093"/>
      <c r="R918" s="1093"/>
      <c r="S918" s="1093"/>
      <c r="T918" s="1093"/>
      <c r="U918" s="1093"/>
      <c r="V918" s="1093"/>
      <c r="W918" s="1093"/>
      <c r="X918" s="1093"/>
      <c r="Y918" s="1093"/>
      <c r="Z918" s="1093"/>
      <c r="AA918" s="1093"/>
      <c r="AB918" s="1093"/>
      <c r="AC918" s="1093"/>
      <c r="AD918" s="1093"/>
      <c r="AF918" s="69"/>
      <c r="AK918" s="11"/>
      <c r="AL918" s="209"/>
      <c r="AM918" s="20"/>
      <c r="AN918" s="20"/>
      <c r="AO918" s="20"/>
      <c r="AP918" s="20"/>
      <c r="AQ918" s="210"/>
      <c r="AR918" s="72"/>
    </row>
    <row r="919" spans="1:44" ht="27" customHeight="1">
      <c r="A919" s="911" t="str">
        <f t="shared" si="22"/>
        <v/>
      </c>
      <c r="B919" s="65"/>
      <c r="E919" s="66"/>
      <c r="H919" s="1093"/>
      <c r="I919" s="1093"/>
      <c r="J919" s="1093"/>
      <c r="K919" s="1093"/>
      <c r="L919" s="1093"/>
      <c r="M919" s="1093"/>
      <c r="N919" s="1093"/>
      <c r="O919" s="1093"/>
      <c r="P919" s="1093"/>
      <c r="Q919" s="1093"/>
      <c r="R919" s="1093"/>
      <c r="S919" s="1093"/>
      <c r="T919" s="1093"/>
      <c r="U919" s="1093"/>
      <c r="V919" s="1093"/>
      <c r="W919" s="1093"/>
      <c r="X919" s="1093"/>
      <c r="Y919" s="1093"/>
      <c r="Z919" s="1093"/>
      <c r="AA919" s="1093"/>
      <c r="AB919" s="1093"/>
      <c r="AC919" s="1093"/>
      <c r="AD919" s="1093"/>
      <c r="AF919" s="69"/>
      <c r="AK919" s="11"/>
      <c r="AL919" s="209"/>
      <c r="AM919" s="20"/>
      <c r="AN919" s="20"/>
      <c r="AO919" s="20"/>
      <c r="AP919" s="20"/>
      <c r="AQ919" s="210"/>
      <c r="AR919" s="72"/>
    </row>
    <row r="920" spans="1:44" ht="27" customHeight="1">
      <c r="A920" s="911" t="str">
        <f t="shared" ref="A920:A983" si="23">_xlfn.IFS(AG920=0,"",AG920&gt;0,AG920,AG920&lt;&gt;"","")</f>
        <v/>
      </c>
      <c r="B920" s="65"/>
      <c r="E920" s="66"/>
      <c r="H920" s="1093"/>
      <c r="I920" s="1093"/>
      <c r="J920" s="1093"/>
      <c r="K920" s="1093"/>
      <c r="L920" s="1093"/>
      <c r="M920" s="1093"/>
      <c r="N920" s="1093"/>
      <c r="O920" s="1093"/>
      <c r="P920" s="1093"/>
      <c r="Q920" s="1093"/>
      <c r="R920" s="1093"/>
      <c r="S920" s="1093"/>
      <c r="T920" s="1093"/>
      <c r="U920" s="1093"/>
      <c r="V920" s="1093"/>
      <c r="W920" s="1093"/>
      <c r="X920" s="1093"/>
      <c r="Y920" s="1093"/>
      <c r="Z920" s="1093"/>
      <c r="AA920" s="1093"/>
      <c r="AB920" s="1093"/>
      <c r="AC920" s="1093"/>
      <c r="AD920" s="1093"/>
      <c r="AF920" s="69"/>
      <c r="AK920" s="11"/>
      <c r="AL920" s="209"/>
      <c r="AM920" s="20"/>
      <c r="AN920" s="20"/>
      <c r="AO920" s="20"/>
      <c r="AP920" s="20"/>
      <c r="AQ920" s="210"/>
      <c r="AR920" s="72"/>
    </row>
    <row r="921" spans="1:44" ht="27" customHeight="1">
      <c r="A921" s="911" t="str">
        <f t="shared" si="23"/>
        <v/>
      </c>
      <c r="B921" s="65"/>
      <c r="E921" s="66"/>
      <c r="AF921" s="69"/>
      <c r="AK921" s="11"/>
      <c r="AL921" s="209"/>
      <c r="AM921" s="20"/>
      <c r="AN921" s="20"/>
      <c r="AO921" s="20"/>
      <c r="AP921" s="20"/>
      <c r="AQ921" s="210"/>
      <c r="AR921" s="72"/>
    </row>
    <row r="922" spans="1:44" ht="27" customHeight="1">
      <c r="A922" s="911">
        <f t="shared" si="23"/>
        <v>141</v>
      </c>
      <c r="B922" s="1453" t="s">
        <v>793</v>
      </c>
      <c r="C922" s="1454"/>
      <c r="D922" s="1454"/>
      <c r="E922" s="1455"/>
      <c r="H922" s="1093" t="s">
        <v>496</v>
      </c>
      <c r="I922" s="1093"/>
      <c r="J922" s="1093"/>
      <c r="K922" s="1093"/>
      <c r="L922" s="1093"/>
      <c r="M922" s="1093"/>
      <c r="N922" s="1093"/>
      <c r="O922" s="1093"/>
      <c r="P922" s="1093"/>
      <c r="Q922" s="1093"/>
      <c r="R922" s="1093"/>
      <c r="S922" s="1093"/>
      <c r="T922" s="1093"/>
      <c r="U922" s="1093"/>
      <c r="V922" s="1093"/>
      <c r="W922" s="1093"/>
      <c r="X922" s="1093"/>
      <c r="Y922" s="1093"/>
      <c r="Z922" s="1093"/>
      <c r="AA922" s="1093"/>
      <c r="AB922" s="1093"/>
      <c r="AC922" s="1093"/>
      <c r="AD922" s="1093"/>
      <c r="AF922" s="69"/>
      <c r="AG922" s="304">
        <v>141</v>
      </c>
      <c r="AH922" s="1113" t="s">
        <v>109</v>
      </c>
      <c r="AI922" s="1114"/>
      <c r="AJ922" s="1115"/>
      <c r="AK922" s="11"/>
      <c r="AL922" s="1131" t="s">
        <v>2353</v>
      </c>
      <c r="AM922" s="1132"/>
      <c r="AN922" s="1132"/>
      <c r="AO922" s="1132"/>
      <c r="AP922" s="1132"/>
      <c r="AQ922" s="1133"/>
      <c r="AR922" s="1173">
        <f>VLOOKUP(AH922,$CD$6:$CE$10,2,FALSE)</f>
        <v>0</v>
      </c>
    </row>
    <row r="923" spans="1:44" ht="27" customHeight="1">
      <c r="A923" s="911" t="str">
        <f t="shared" si="23"/>
        <v/>
      </c>
      <c r="B923" s="1453"/>
      <c r="C923" s="1454"/>
      <c r="D923" s="1454"/>
      <c r="E923" s="1455"/>
      <c r="H923" s="1093"/>
      <c r="I923" s="1093"/>
      <c r="J923" s="1093"/>
      <c r="K923" s="1093"/>
      <c r="L923" s="1093"/>
      <c r="M923" s="1093"/>
      <c r="N923" s="1093"/>
      <c r="O923" s="1093"/>
      <c r="P923" s="1093"/>
      <c r="Q923" s="1093"/>
      <c r="R923" s="1093"/>
      <c r="S923" s="1093"/>
      <c r="T923" s="1093"/>
      <c r="U923" s="1093"/>
      <c r="V923" s="1093"/>
      <c r="W923" s="1093"/>
      <c r="X923" s="1093"/>
      <c r="Y923" s="1093"/>
      <c r="Z923" s="1093"/>
      <c r="AA923" s="1093"/>
      <c r="AB923" s="1093"/>
      <c r="AC923" s="1093"/>
      <c r="AD923" s="1093"/>
      <c r="AF923" s="69"/>
      <c r="AK923" s="11"/>
      <c r="AL923" s="1131"/>
      <c r="AM923" s="1132"/>
      <c r="AN923" s="1132"/>
      <c r="AO923" s="1132"/>
      <c r="AP923" s="1132"/>
      <c r="AQ923" s="1133"/>
      <c r="AR923" s="1173"/>
    </row>
    <row r="924" spans="1:44" ht="27" customHeight="1">
      <c r="A924" s="911" t="str">
        <f t="shared" si="23"/>
        <v/>
      </c>
      <c r="B924" s="1453"/>
      <c r="C924" s="1454"/>
      <c r="D924" s="1454"/>
      <c r="E924" s="1455"/>
      <c r="H924" s="1093"/>
      <c r="I924" s="1093"/>
      <c r="J924" s="1093"/>
      <c r="K924" s="1093"/>
      <c r="L924" s="1093"/>
      <c r="M924" s="1093"/>
      <c r="N924" s="1093"/>
      <c r="O924" s="1093"/>
      <c r="P924" s="1093"/>
      <c r="Q924" s="1093"/>
      <c r="R924" s="1093"/>
      <c r="S924" s="1093"/>
      <c r="T924" s="1093"/>
      <c r="U924" s="1093"/>
      <c r="V924" s="1093"/>
      <c r="W924" s="1093"/>
      <c r="X924" s="1093"/>
      <c r="Y924" s="1093"/>
      <c r="Z924" s="1093"/>
      <c r="AA924" s="1093"/>
      <c r="AB924" s="1093"/>
      <c r="AC924" s="1093"/>
      <c r="AD924" s="1093"/>
      <c r="AF924" s="69"/>
      <c r="AK924" s="11"/>
      <c r="AL924" s="1131"/>
      <c r="AM924" s="1132"/>
      <c r="AN924" s="1132"/>
      <c r="AO924" s="1132"/>
      <c r="AP924" s="1132"/>
      <c r="AQ924" s="1133"/>
      <c r="AR924" s="213"/>
    </row>
    <row r="925" spans="1:44" ht="27" customHeight="1">
      <c r="A925" s="911" t="str">
        <f t="shared" si="23"/>
        <v/>
      </c>
      <c r="B925" s="1453"/>
      <c r="C925" s="1454"/>
      <c r="D925" s="1454"/>
      <c r="E925" s="1455"/>
      <c r="H925" s="1093"/>
      <c r="I925" s="1093"/>
      <c r="J925" s="1093"/>
      <c r="K925" s="1093"/>
      <c r="L925" s="1093"/>
      <c r="M925" s="1093"/>
      <c r="N925" s="1093"/>
      <c r="O925" s="1093"/>
      <c r="P925" s="1093"/>
      <c r="Q925" s="1093"/>
      <c r="R925" s="1093"/>
      <c r="S925" s="1093"/>
      <c r="T925" s="1093"/>
      <c r="U925" s="1093"/>
      <c r="V925" s="1093"/>
      <c r="W925" s="1093"/>
      <c r="X925" s="1093"/>
      <c r="Y925" s="1093"/>
      <c r="Z925" s="1093"/>
      <c r="AA925" s="1093"/>
      <c r="AB925" s="1093"/>
      <c r="AC925" s="1093"/>
      <c r="AD925" s="1093"/>
      <c r="AF925" s="69"/>
      <c r="AK925" s="11"/>
      <c r="AL925" s="209"/>
      <c r="AM925" s="20"/>
      <c r="AN925" s="20"/>
      <c r="AO925" s="20"/>
      <c r="AP925" s="20"/>
      <c r="AQ925" s="210"/>
      <c r="AR925" s="72"/>
    </row>
    <row r="926" spans="1:44" ht="27" customHeight="1" thickBot="1">
      <c r="A926" s="911" t="str">
        <f t="shared" si="23"/>
        <v/>
      </c>
      <c r="B926" s="56"/>
      <c r="C926" s="6"/>
      <c r="D926" s="6"/>
      <c r="E926" s="57"/>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c r="AD926" s="60"/>
      <c r="AE926" s="60"/>
      <c r="AF926" s="58"/>
      <c r="AG926" s="307"/>
      <c r="AH926" s="59"/>
      <c r="AI926" s="59"/>
      <c r="AJ926" s="59"/>
      <c r="AK926" s="15"/>
      <c r="AL926" s="206"/>
      <c r="AM926" s="207"/>
      <c r="AN926" s="207"/>
      <c r="AO926" s="207"/>
      <c r="AP926" s="207"/>
      <c r="AQ926" s="208"/>
      <c r="AR926" s="72"/>
    </row>
    <row r="927" spans="1:44" ht="27" customHeight="1">
      <c r="A927" s="911" t="str">
        <f t="shared" si="23"/>
        <v/>
      </c>
      <c r="B927" s="65"/>
      <c r="E927" s="66"/>
      <c r="AF927" s="69"/>
      <c r="AK927" s="11"/>
      <c r="AL927" s="209"/>
      <c r="AM927" s="20"/>
      <c r="AN927" s="20"/>
      <c r="AO927" s="20"/>
      <c r="AP927" s="20"/>
      <c r="AQ927" s="210"/>
      <c r="AR927" s="72"/>
    </row>
    <row r="928" spans="1:44" ht="27" customHeight="1">
      <c r="A928" s="911">
        <f t="shared" si="23"/>
        <v>142</v>
      </c>
      <c r="B928" s="1078" t="s">
        <v>794</v>
      </c>
      <c r="C928" s="1079"/>
      <c r="D928" s="1079"/>
      <c r="E928" s="1080"/>
      <c r="F928" s="1064" t="s">
        <v>1011</v>
      </c>
      <c r="G928" s="1065"/>
      <c r="H928" s="1093" t="s">
        <v>497</v>
      </c>
      <c r="I928" s="1093"/>
      <c r="J928" s="1093"/>
      <c r="K928" s="1093"/>
      <c r="L928" s="1093"/>
      <c r="M928" s="1093"/>
      <c r="N928" s="1093"/>
      <c r="O928" s="1093"/>
      <c r="P928" s="1093"/>
      <c r="Q928" s="1093"/>
      <c r="R928" s="1093"/>
      <c r="S928" s="1093"/>
      <c r="T928" s="1093"/>
      <c r="U928" s="1093"/>
      <c r="V928" s="1093"/>
      <c r="W928" s="1093"/>
      <c r="X928" s="1093"/>
      <c r="Y928" s="1093"/>
      <c r="Z928" s="1093"/>
      <c r="AA928" s="1093"/>
      <c r="AB928" s="1093"/>
      <c r="AC928" s="1093"/>
      <c r="AD928" s="1093"/>
      <c r="AF928" s="69"/>
      <c r="AG928" s="304">
        <v>142</v>
      </c>
      <c r="AH928" s="1113" t="s">
        <v>109</v>
      </c>
      <c r="AI928" s="1114"/>
      <c r="AJ928" s="1115"/>
      <c r="AK928" s="11"/>
      <c r="AL928" s="1131" t="s">
        <v>2352</v>
      </c>
      <c r="AM928" s="1132"/>
      <c r="AN928" s="1132"/>
      <c r="AO928" s="1132"/>
      <c r="AP928" s="1132"/>
      <c r="AQ928" s="1133"/>
      <c r="AR928" s="1173">
        <f>VLOOKUP(AH928,$CD$6:$CE$10,2,FALSE)</f>
        <v>0</v>
      </c>
    </row>
    <row r="929" spans="1:44" ht="27" customHeight="1">
      <c r="A929" s="911" t="str">
        <f t="shared" si="23"/>
        <v/>
      </c>
      <c r="B929" s="1078"/>
      <c r="C929" s="1079"/>
      <c r="D929" s="1079"/>
      <c r="E929" s="1080"/>
      <c r="H929" s="1093"/>
      <c r="I929" s="1093"/>
      <c r="J929" s="1093"/>
      <c r="K929" s="1093"/>
      <c r="L929" s="1093"/>
      <c r="M929" s="1093"/>
      <c r="N929" s="1093"/>
      <c r="O929" s="1093"/>
      <c r="P929" s="1093"/>
      <c r="Q929" s="1093"/>
      <c r="R929" s="1093"/>
      <c r="S929" s="1093"/>
      <c r="T929" s="1093"/>
      <c r="U929" s="1093"/>
      <c r="V929" s="1093"/>
      <c r="W929" s="1093"/>
      <c r="X929" s="1093"/>
      <c r="Y929" s="1093"/>
      <c r="Z929" s="1093"/>
      <c r="AA929" s="1093"/>
      <c r="AB929" s="1093"/>
      <c r="AC929" s="1093"/>
      <c r="AD929" s="1093"/>
      <c r="AF929" s="69"/>
      <c r="AK929" s="11"/>
      <c r="AL929" s="1131"/>
      <c r="AM929" s="1132"/>
      <c r="AN929" s="1132"/>
      <c r="AO929" s="1132"/>
      <c r="AP929" s="1132"/>
      <c r="AQ929" s="1133"/>
      <c r="AR929" s="1173"/>
    </row>
    <row r="930" spans="1:44" ht="27" customHeight="1" thickBot="1">
      <c r="A930" s="911" t="str">
        <f t="shared" si="23"/>
        <v/>
      </c>
      <c r="B930" s="1078"/>
      <c r="C930" s="1079"/>
      <c r="D930" s="1079"/>
      <c r="E930" s="1080"/>
      <c r="I930" s="87"/>
      <c r="J930" s="87"/>
      <c r="K930" s="87"/>
      <c r="L930" s="87"/>
      <c r="M930" s="87"/>
      <c r="N930" s="87"/>
      <c r="O930" s="87"/>
      <c r="P930" s="87"/>
      <c r="Q930" s="87"/>
      <c r="R930" s="87"/>
      <c r="S930" s="87"/>
      <c r="T930" s="87"/>
      <c r="U930" s="87"/>
      <c r="V930" s="87"/>
      <c r="W930" s="87"/>
      <c r="X930" s="87"/>
      <c r="Y930" s="87"/>
      <c r="Z930" s="87"/>
      <c r="AF930" s="69"/>
      <c r="AK930" s="11"/>
      <c r="AL930" s="1131"/>
      <c r="AM930" s="1132"/>
      <c r="AN930" s="1132"/>
      <c r="AO930" s="1132"/>
      <c r="AP930" s="1132"/>
      <c r="AQ930" s="1133"/>
      <c r="AR930" s="72"/>
    </row>
    <row r="931" spans="1:44" ht="27" customHeight="1">
      <c r="A931" s="911" t="str">
        <f t="shared" si="23"/>
        <v/>
      </c>
      <c r="B931" s="65"/>
      <c r="E931" s="66"/>
      <c r="G931" s="230" t="s">
        <v>339</v>
      </c>
      <c r="H931" s="1090" t="s">
        <v>498</v>
      </c>
      <c r="I931" s="1090"/>
      <c r="J931" s="1090"/>
      <c r="K931" s="1090"/>
      <c r="L931" s="1090"/>
      <c r="M931" s="1090"/>
      <c r="N931" s="1090"/>
      <c r="O931" s="1090"/>
      <c r="P931" s="1090"/>
      <c r="Q931" s="1090"/>
      <c r="R931" s="1090"/>
      <c r="S931" s="1090"/>
      <c r="T931" s="1090"/>
      <c r="U931" s="1090"/>
      <c r="V931" s="1090"/>
      <c r="W931" s="1090"/>
      <c r="X931" s="1090"/>
      <c r="Y931" s="1090"/>
      <c r="Z931" s="1090"/>
      <c r="AA931" s="1090"/>
      <c r="AB931" s="1090"/>
      <c r="AC931" s="1090"/>
      <c r="AD931" s="1091"/>
      <c r="AF931" s="69"/>
      <c r="AK931" s="11"/>
      <c r="AL931" s="1131" t="s">
        <v>2351</v>
      </c>
      <c r="AM931" s="1132"/>
      <c r="AN931" s="1132"/>
      <c r="AO931" s="1132"/>
      <c r="AP931" s="1132"/>
      <c r="AQ931" s="1133"/>
      <c r="AR931" s="72"/>
    </row>
    <row r="932" spans="1:44" ht="27" customHeight="1">
      <c r="A932" s="911" t="str">
        <f t="shared" si="23"/>
        <v/>
      </c>
      <c r="B932" s="65"/>
      <c r="E932" s="66"/>
      <c r="G932" s="67"/>
      <c r="H932" s="1093"/>
      <c r="I932" s="1093"/>
      <c r="J932" s="1093"/>
      <c r="K932" s="1093"/>
      <c r="L932" s="1093"/>
      <c r="M932" s="1093"/>
      <c r="N932" s="1093"/>
      <c r="O932" s="1093"/>
      <c r="P932" s="1093"/>
      <c r="Q932" s="1093"/>
      <c r="R932" s="1093"/>
      <c r="S932" s="1093"/>
      <c r="T932" s="1093"/>
      <c r="U932" s="1093"/>
      <c r="V932" s="1093"/>
      <c r="W932" s="1093"/>
      <c r="X932" s="1093"/>
      <c r="Y932" s="1093"/>
      <c r="Z932" s="1093"/>
      <c r="AA932" s="1093"/>
      <c r="AB932" s="1093"/>
      <c r="AC932" s="1093"/>
      <c r="AD932" s="1094"/>
      <c r="AF932" s="69"/>
      <c r="AK932" s="11"/>
      <c r="AL932" s="1131"/>
      <c r="AM932" s="1132"/>
      <c r="AN932" s="1132"/>
      <c r="AO932" s="1132"/>
      <c r="AP932" s="1132"/>
      <c r="AQ932" s="1133"/>
      <c r="AR932" s="72"/>
    </row>
    <row r="933" spans="1:44" ht="27" customHeight="1">
      <c r="A933" s="911" t="str">
        <f t="shared" si="23"/>
        <v/>
      </c>
      <c r="B933" s="65"/>
      <c r="E933" s="66"/>
      <c r="G933" s="67"/>
      <c r="H933" s="1093"/>
      <c r="I933" s="1093"/>
      <c r="J933" s="1093"/>
      <c r="K933" s="1093"/>
      <c r="L933" s="1093"/>
      <c r="M933" s="1093"/>
      <c r="N933" s="1093"/>
      <c r="O933" s="1093"/>
      <c r="P933" s="1093"/>
      <c r="Q933" s="1093"/>
      <c r="R933" s="1093"/>
      <c r="S933" s="1093"/>
      <c r="T933" s="1093"/>
      <c r="U933" s="1093"/>
      <c r="V933" s="1093"/>
      <c r="W933" s="1093"/>
      <c r="X933" s="1093"/>
      <c r="Y933" s="1093"/>
      <c r="Z933" s="1093"/>
      <c r="AA933" s="1093"/>
      <c r="AB933" s="1093"/>
      <c r="AC933" s="1093"/>
      <c r="AD933" s="1094"/>
      <c r="AF933" s="69"/>
      <c r="AK933" s="11"/>
      <c r="AL933" s="209"/>
      <c r="AM933" s="20"/>
      <c r="AN933" s="20"/>
      <c r="AO933" s="20"/>
      <c r="AP933" s="20"/>
      <c r="AQ933" s="210"/>
      <c r="AR933" s="72"/>
    </row>
    <row r="934" spans="1:44" ht="27" customHeight="1">
      <c r="A934" s="911" t="str">
        <f t="shared" si="23"/>
        <v/>
      </c>
      <c r="B934" s="65"/>
      <c r="E934" s="66"/>
      <c r="G934" s="67"/>
      <c r="H934" s="1093"/>
      <c r="I934" s="1093"/>
      <c r="J934" s="1093"/>
      <c r="K934" s="1093"/>
      <c r="L934" s="1093"/>
      <c r="M934" s="1093"/>
      <c r="N934" s="1093"/>
      <c r="O934" s="1093"/>
      <c r="P934" s="1093"/>
      <c r="Q934" s="1093"/>
      <c r="R934" s="1093"/>
      <c r="S934" s="1093"/>
      <c r="T934" s="1093"/>
      <c r="U934" s="1093"/>
      <c r="V934" s="1093"/>
      <c r="W934" s="1093"/>
      <c r="X934" s="1093"/>
      <c r="Y934" s="1093"/>
      <c r="Z934" s="1093"/>
      <c r="AA934" s="1093"/>
      <c r="AB934" s="1093"/>
      <c r="AC934" s="1093"/>
      <c r="AD934" s="1094"/>
      <c r="AF934" s="69"/>
      <c r="AK934" s="11"/>
      <c r="AL934" s="209"/>
      <c r="AM934" s="20"/>
      <c r="AN934" s="20"/>
      <c r="AO934" s="20"/>
      <c r="AP934" s="20"/>
      <c r="AQ934" s="210"/>
      <c r="AR934" s="72"/>
    </row>
    <row r="935" spans="1:44" ht="27" customHeight="1" thickBot="1">
      <c r="A935" s="911" t="str">
        <f t="shared" si="23"/>
        <v/>
      </c>
      <c r="B935" s="65"/>
      <c r="E935" s="66"/>
      <c r="G935" s="82"/>
      <c r="H935" s="1096"/>
      <c r="I935" s="1096"/>
      <c r="J935" s="1096"/>
      <c r="K935" s="1096"/>
      <c r="L935" s="1096"/>
      <c r="M935" s="1096"/>
      <c r="N935" s="1096"/>
      <c r="O935" s="1096"/>
      <c r="P935" s="1096"/>
      <c r="Q935" s="1096"/>
      <c r="R935" s="1096"/>
      <c r="S935" s="1096"/>
      <c r="T935" s="1096"/>
      <c r="U935" s="1096"/>
      <c r="V935" s="1096"/>
      <c r="W935" s="1096"/>
      <c r="X935" s="1096"/>
      <c r="Y935" s="1096"/>
      <c r="Z935" s="1096"/>
      <c r="AA935" s="1096"/>
      <c r="AB935" s="1096"/>
      <c r="AC935" s="1096"/>
      <c r="AD935" s="1097"/>
      <c r="AF935" s="69"/>
      <c r="AK935" s="11"/>
      <c r="AL935" s="209"/>
      <c r="AM935" s="20"/>
      <c r="AN935" s="20"/>
      <c r="AO935" s="20"/>
      <c r="AP935" s="20"/>
      <c r="AQ935" s="210"/>
      <c r="AR935" s="72"/>
    </row>
    <row r="936" spans="1:44" ht="27" customHeight="1">
      <c r="A936" s="911" t="str">
        <f t="shared" si="23"/>
        <v/>
      </c>
      <c r="B936" s="65"/>
      <c r="E936" s="66"/>
      <c r="AF936" s="69"/>
      <c r="AK936" s="11"/>
      <c r="AL936" s="209"/>
      <c r="AM936" s="20"/>
      <c r="AN936" s="20"/>
      <c r="AO936" s="20"/>
      <c r="AP936" s="20"/>
      <c r="AQ936" s="210"/>
      <c r="AR936" s="72"/>
    </row>
    <row r="937" spans="1:44" ht="27" customHeight="1">
      <c r="A937" s="911">
        <f t="shared" si="23"/>
        <v>143</v>
      </c>
      <c r="B937" s="65"/>
      <c r="E937" s="66"/>
      <c r="F937" s="1064" t="s">
        <v>418</v>
      </c>
      <c r="G937" s="1065"/>
      <c r="H937" s="1093" t="s">
        <v>499</v>
      </c>
      <c r="I937" s="1093"/>
      <c r="J937" s="1093"/>
      <c r="K937" s="1093"/>
      <c r="L937" s="1093"/>
      <c r="M937" s="1093"/>
      <c r="N937" s="1093"/>
      <c r="O937" s="1093"/>
      <c r="P937" s="1093"/>
      <c r="Q937" s="1093"/>
      <c r="R937" s="1093"/>
      <c r="S937" s="1093"/>
      <c r="T937" s="1093"/>
      <c r="U937" s="1093"/>
      <c r="V937" s="1093"/>
      <c r="W937" s="1093"/>
      <c r="X937" s="1093"/>
      <c r="Y937" s="1093"/>
      <c r="Z937" s="1093"/>
      <c r="AA937" s="1093"/>
      <c r="AB937" s="1093"/>
      <c r="AC937" s="1093"/>
      <c r="AD937" s="1093"/>
      <c r="AF937" s="69"/>
      <c r="AG937" s="304">
        <v>143</v>
      </c>
      <c r="AH937" s="1113" t="s">
        <v>109</v>
      </c>
      <c r="AI937" s="1114"/>
      <c r="AJ937" s="1115"/>
      <c r="AK937" s="11"/>
      <c r="AL937" s="1131" t="s">
        <v>798</v>
      </c>
      <c r="AM937" s="1132"/>
      <c r="AN937" s="1132"/>
      <c r="AO937" s="1132"/>
      <c r="AP937" s="1132"/>
      <c r="AQ937" s="1133"/>
      <c r="AR937" s="1173">
        <f>VLOOKUP(AH937,$CD$6:$CE$10,2,FALSE)</f>
        <v>0</v>
      </c>
    </row>
    <row r="938" spans="1:44" ht="27" customHeight="1">
      <c r="A938" s="911" t="str">
        <f t="shared" si="23"/>
        <v/>
      </c>
      <c r="B938" s="65"/>
      <c r="E938" s="66"/>
      <c r="H938" s="1093"/>
      <c r="I938" s="1093"/>
      <c r="J938" s="1093"/>
      <c r="K938" s="1093"/>
      <c r="L938" s="1093"/>
      <c r="M938" s="1093"/>
      <c r="N938" s="1093"/>
      <c r="O938" s="1093"/>
      <c r="P938" s="1093"/>
      <c r="Q938" s="1093"/>
      <c r="R938" s="1093"/>
      <c r="S938" s="1093"/>
      <c r="T938" s="1093"/>
      <c r="U938" s="1093"/>
      <c r="V938" s="1093"/>
      <c r="W938" s="1093"/>
      <c r="X938" s="1093"/>
      <c r="Y938" s="1093"/>
      <c r="Z938" s="1093"/>
      <c r="AA938" s="1093"/>
      <c r="AB938" s="1093"/>
      <c r="AC938" s="1093"/>
      <c r="AD938" s="1093"/>
      <c r="AF938" s="69"/>
      <c r="AK938" s="11"/>
      <c r="AL938" s="1131"/>
      <c r="AM938" s="1132"/>
      <c r="AN938" s="1132"/>
      <c r="AO938" s="1132"/>
      <c r="AP938" s="1132"/>
      <c r="AQ938" s="1133"/>
      <c r="AR938" s="1173"/>
    </row>
    <row r="939" spans="1:44" ht="27" customHeight="1" thickBot="1">
      <c r="A939" s="911" t="str">
        <f t="shared" si="23"/>
        <v/>
      </c>
      <c r="B939" s="56"/>
      <c r="C939" s="6"/>
      <c r="D939" s="6"/>
      <c r="E939" s="57"/>
      <c r="F939" s="60"/>
      <c r="G939" s="60"/>
      <c r="H939" s="60"/>
      <c r="I939" s="220"/>
      <c r="J939" s="220"/>
      <c r="K939" s="220"/>
      <c r="L939" s="220"/>
      <c r="M939" s="220"/>
      <c r="N939" s="220"/>
      <c r="O939" s="220"/>
      <c r="P939" s="220"/>
      <c r="Q939" s="220"/>
      <c r="R939" s="220"/>
      <c r="S939" s="220"/>
      <c r="T939" s="220"/>
      <c r="U939" s="220"/>
      <c r="V939" s="220"/>
      <c r="W939" s="220"/>
      <c r="X939" s="220"/>
      <c r="Y939" s="220"/>
      <c r="Z939" s="220"/>
      <c r="AA939" s="220"/>
      <c r="AB939" s="220"/>
      <c r="AC939" s="220"/>
      <c r="AD939" s="220"/>
      <c r="AE939" s="60"/>
      <c r="AF939" s="58"/>
      <c r="AG939" s="307"/>
      <c r="AH939" s="59"/>
      <c r="AI939" s="59"/>
      <c r="AJ939" s="59"/>
      <c r="AK939" s="15"/>
      <c r="AL939" s="1209"/>
      <c r="AM939" s="1210"/>
      <c r="AN939" s="1210"/>
      <c r="AO939" s="1210"/>
      <c r="AP939" s="1210"/>
      <c r="AQ939" s="1211"/>
      <c r="AR939" s="72"/>
    </row>
    <row r="940" spans="1:44" ht="27" customHeight="1">
      <c r="A940" s="911" t="str">
        <f t="shared" si="23"/>
        <v/>
      </c>
      <c r="B940" s="65"/>
      <c r="E940" s="66"/>
      <c r="AF940" s="69"/>
      <c r="AK940" s="11"/>
      <c r="AL940" s="209"/>
      <c r="AM940" s="20"/>
      <c r="AN940" s="20"/>
      <c r="AO940" s="20"/>
      <c r="AP940" s="20"/>
      <c r="AQ940" s="210"/>
      <c r="AR940" s="72"/>
    </row>
    <row r="941" spans="1:44" ht="27" customHeight="1">
      <c r="A941" s="911">
        <f t="shared" si="23"/>
        <v>144</v>
      </c>
      <c r="B941" s="1078" t="s">
        <v>799</v>
      </c>
      <c r="C941" s="1079"/>
      <c r="D941" s="1079"/>
      <c r="E941" s="1080"/>
      <c r="F941" s="1064" t="s">
        <v>1011</v>
      </c>
      <c r="G941" s="1065"/>
      <c r="H941" s="1093" t="s">
        <v>500</v>
      </c>
      <c r="I941" s="1093"/>
      <c r="J941" s="1093"/>
      <c r="K941" s="1093"/>
      <c r="L941" s="1093"/>
      <c r="M941" s="1093"/>
      <c r="N941" s="1093"/>
      <c r="O941" s="1093"/>
      <c r="P941" s="1093"/>
      <c r="Q941" s="1093"/>
      <c r="R941" s="1093"/>
      <c r="S941" s="1093"/>
      <c r="T941" s="1093"/>
      <c r="U941" s="1093"/>
      <c r="V941" s="1093"/>
      <c r="W941" s="1093"/>
      <c r="X941" s="1093"/>
      <c r="Y941" s="1093"/>
      <c r="Z941" s="1093"/>
      <c r="AA941" s="1093"/>
      <c r="AB941" s="1093"/>
      <c r="AC941" s="1093"/>
      <c r="AD941" s="1093"/>
      <c r="AF941" s="69"/>
      <c r="AG941" s="304">
        <v>144</v>
      </c>
      <c r="AH941" s="1113" t="s">
        <v>109</v>
      </c>
      <c r="AI941" s="1114"/>
      <c r="AJ941" s="1115"/>
      <c r="AK941" s="11"/>
      <c r="AL941" s="1131" t="s">
        <v>2356</v>
      </c>
      <c r="AM941" s="1132"/>
      <c r="AN941" s="1132"/>
      <c r="AO941" s="1132"/>
      <c r="AP941" s="1132"/>
      <c r="AQ941" s="1133"/>
      <c r="AR941" s="1173">
        <f>VLOOKUP(AH941,$CD$6:$CE$10,2,FALSE)</f>
        <v>0</v>
      </c>
    </row>
    <row r="942" spans="1:44" ht="27" customHeight="1">
      <c r="A942" s="911" t="str">
        <f t="shared" si="23"/>
        <v/>
      </c>
      <c r="B942" s="1078"/>
      <c r="C942" s="1079"/>
      <c r="D942" s="1079"/>
      <c r="E942" s="1080"/>
      <c r="H942" s="1093"/>
      <c r="I942" s="1093"/>
      <c r="J942" s="1093"/>
      <c r="K942" s="1093"/>
      <c r="L942" s="1093"/>
      <c r="M942" s="1093"/>
      <c r="N942" s="1093"/>
      <c r="O942" s="1093"/>
      <c r="P942" s="1093"/>
      <c r="Q942" s="1093"/>
      <c r="R942" s="1093"/>
      <c r="S942" s="1093"/>
      <c r="T942" s="1093"/>
      <c r="U942" s="1093"/>
      <c r="V942" s="1093"/>
      <c r="W942" s="1093"/>
      <c r="X942" s="1093"/>
      <c r="Y942" s="1093"/>
      <c r="Z942" s="1093"/>
      <c r="AA942" s="1093"/>
      <c r="AB942" s="1093"/>
      <c r="AC942" s="1093"/>
      <c r="AD942" s="1093"/>
      <c r="AF942" s="69"/>
      <c r="AK942" s="11"/>
      <c r="AL942" s="1131"/>
      <c r="AM942" s="1132"/>
      <c r="AN942" s="1132"/>
      <c r="AO942" s="1132"/>
      <c r="AP942" s="1132"/>
      <c r="AQ942" s="1133"/>
      <c r="AR942" s="1173"/>
    </row>
    <row r="943" spans="1:44" ht="27" customHeight="1">
      <c r="A943" s="911" t="str">
        <f t="shared" si="23"/>
        <v/>
      </c>
      <c r="B943" s="1078"/>
      <c r="C943" s="1079"/>
      <c r="D943" s="1079"/>
      <c r="E943" s="1080"/>
      <c r="I943" s="87"/>
      <c r="J943" s="87"/>
      <c r="K943" s="87"/>
      <c r="L943" s="87"/>
      <c r="M943" s="87"/>
      <c r="N943" s="87"/>
      <c r="O943" s="87"/>
      <c r="P943" s="87"/>
      <c r="Q943" s="87"/>
      <c r="R943" s="87"/>
      <c r="S943" s="87"/>
      <c r="T943" s="87"/>
      <c r="U943" s="87"/>
      <c r="V943" s="87"/>
      <c r="W943" s="87"/>
      <c r="X943" s="87"/>
      <c r="Y943" s="87"/>
      <c r="Z943" s="87"/>
      <c r="AA943" s="87"/>
      <c r="AB943" s="87"/>
      <c r="AC943" s="87"/>
      <c r="AD943" s="87"/>
      <c r="AF943" s="69"/>
      <c r="AK943" s="11"/>
      <c r="AL943" s="1131"/>
      <c r="AM943" s="1132"/>
      <c r="AN943" s="1132"/>
      <c r="AO943" s="1132"/>
      <c r="AP943" s="1132"/>
      <c r="AQ943" s="1133"/>
      <c r="AR943" s="72"/>
    </row>
    <row r="944" spans="1:44" ht="27" customHeight="1">
      <c r="A944" s="911">
        <f t="shared" si="23"/>
        <v>145</v>
      </c>
      <c r="B944" s="1078"/>
      <c r="C944" s="1079"/>
      <c r="D944" s="1079"/>
      <c r="E944" s="1080"/>
      <c r="F944" s="1064" t="s">
        <v>1042</v>
      </c>
      <c r="G944" s="1065"/>
      <c r="H944" s="1093" t="s">
        <v>501</v>
      </c>
      <c r="I944" s="1093"/>
      <c r="J944" s="1093"/>
      <c r="K944" s="1093"/>
      <c r="L944" s="1093"/>
      <c r="M944" s="1093"/>
      <c r="N944" s="1093"/>
      <c r="O944" s="1093"/>
      <c r="P944" s="1093"/>
      <c r="Q944" s="1093"/>
      <c r="R944" s="1093"/>
      <c r="S944" s="1093"/>
      <c r="T944" s="1093"/>
      <c r="U944" s="1093"/>
      <c r="V944" s="1093"/>
      <c r="W944" s="1093"/>
      <c r="X944" s="1093"/>
      <c r="Y944" s="1093"/>
      <c r="Z944" s="1093"/>
      <c r="AA944" s="1093"/>
      <c r="AB944" s="1093"/>
      <c r="AC944" s="1093"/>
      <c r="AD944" s="1093"/>
      <c r="AF944" s="69"/>
      <c r="AG944" s="304">
        <v>145</v>
      </c>
      <c r="AH944" s="1113" t="s">
        <v>109</v>
      </c>
      <c r="AI944" s="1114"/>
      <c r="AJ944" s="1115"/>
      <c r="AK944" s="11"/>
      <c r="AL944" s="1131" t="s">
        <v>2356</v>
      </c>
      <c r="AM944" s="1132"/>
      <c r="AN944" s="1132"/>
      <c r="AO944" s="1132"/>
      <c r="AP944" s="1132"/>
      <c r="AQ944" s="1133"/>
      <c r="AR944" s="1173">
        <f>VLOOKUP(AH944,$CD$6:$CE$10,2,FALSE)</f>
        <v>0</v>
      </c>
    </row>
    <row r="945" spans="1:44" ht="27" customHeight="1">
      <c r="A945" s="911" t="str">
        <f t="shared" si="23"/>
        <v/>
      </c>
      <c r="B945" s="1078"/>
      <c r="C945" s="1079"/>
      <c r="D945" s="1079"/>
      <c r="E945" s="1080"/>
      <c r="H945" s="1093"/>
      <c r="I945" s="1093"/>
      <c r="J945" s="1093"/>
      <c r="K945" s="1093"/>
      <c r="L945" s="1093"/>
      <c r="M945" s="1093"/>
      <c r="N945" s="1093"/>
      <c r="O945" s="1093"/>
      <c r="P945" s="1093"/>
      <c r="Q945" s="1093"/>
      <c r="R945" s="1093"/>
      <c r="S945" s="1093"/>
      <c r="T945" s="1093"/>
      <c r="U945" s="1093"/>
      <c r="V945" s="1093"/>
      <c r="W945" s="1093"/>
      <c r="X945" s="1093"/>
      <c r="Y945" s="1093"/>
      <c r="Z945" s="1093"/>
      <c r="AA945" s="1093"/>
      <c r="AB945" s="1093"/>
      <c r="AC945" s="1093"/>
      <c r="AD945" s="1093"/>
      <c r="AF945" s="69"/>
      <c r="AK945" s="11"/>
      <c r="AL945" s="1131"/>
      <c r="AM945" s="1132"/>
      <c r="AN945" s="1132"/>
      <c r="AO945" s="1132"/>
      <c r="AP945" s="1132"/>
      <c r="AQ945" s="1133"/>
      <c r="AR945" s="1173"/>
    </row>
    <row r="946" spans="1:44" ht="27" customHeight="1">
      <c r="A946" s="911" t="str">
        <f t="shared" si="23"/>
        <v/>
      </c>
      <c r="B946" s="65"/>
      <c r="E946" s="66"/>
      <c r="AF946" s="69"/>
      <c r="AK946" s="11"/>
      <c r="AL946" s="1131"/>
      <c r="AM946" s="1132"/>
      <c r="AN946" s="1132"/>
      <c r="AO946" s="1132"/>
      <c r="AP946" s="1132"/>
      <c r="AQ946" s="1133"/>
      <c r="AR946" s="72"/>
    </row>
    <row r="947" spans="1:44" ht="27" customHeight="1">
      <c r="A947" s="911">
        <f t="shared" si="23"/>
        <v>146</v>
      </c>
      <c r="B947" s="65"/>
      <c r="E947" s="66"/>
      <c r="F947" s="1064" t="s">
        <v>1043</v>
      </c>
      <c r="G947" s="1065"/>
      <c r="H947" s="1093" t="s">
        <v>502</v>
      </c>
      <c r="I947" s="1093"/>
      <c r="J947" s="1093"/>
      <c r="K947" s="1093"/>
      <c r="L947" s="1093"/>
      <c r="M947" s="1093"/>
      <c r="N947" s="1093"/>
      <c r="O947" s="1093"/>
      <c r="P947" s="1093"/>
      <c r="Q947" s="1093"/>
      <c r="R947" s="1093"/>
      <c r="S947" s="1093"/>
      <c r="T947" s="1093"/>
      <c r="U947" s="1093"/>
      <c r="V947" s="1093"/>
      <c r="W947" s="1093"/>
      <c r="X947" s="1093"/>
      <c r="Y947" s="1093"/>
      <c r="Z947" s="1093"/>
      <c r="AA947" s="1093"/>
      <c r="AB947" s="1093"/>
      <c r="AC947" s="1093"/>
      <c r="AD947" s="1093"/>
      <c r="AF947" s="69"/>
      <c r="AG947" s="304">
        <v>146</v>
      </c>
      <c r="AH947" s="1113" t="s">
        <v>109</v>
      </c>
      <c r="AI947" s="1114"/>
      <c r="AJ947" s="1115"/>
      <c r="AK947" s="11"/>
      <c r="AL947" s="1131" t="s">
        <v>2357</v>
      </c>
      <c r="AM947" s="1132"/>
      <c r="AN947" s="1132"/>
      <c r="AO947" s="1132"/>
      <c r="AP947" s="1132"/>
      <c r="AQ947" s="1133"/>
      <c r="AR947" s="1173">
        <f>VLOOKUP(AH947,$CD$6:$CE$10,2,FALSE)</f>
        <v>0</v>
      </c>
    </row>
    <row r="948" spans="1:44" ht="27" customHeight="1">
      <c r="A948" s="911" t="str">
        <f t="shared" si="23"/>
        <v/>
      </c>
      <c r="B948" s="65"/>
      <c r="E948" s="66"/>
      <c r="H948" s="1093"/>
      <c r="I948" s="1093"/>
      <c r="J948" s="1093"/>
      <c r="K948" s="1093"/>
      <c r="L948" s="1093"/>
      <c r="M948" s="1093"/>
      <c r="N948" s="1093"/>
      <c r="O948" s="1093"/>
      <c r="P948" s="1093"/>
      <c r="Q948" s="1093"/>
      <c r="R948" s="1093"/>
      <c r="S948" s="1093"/>
      <c r="T948" s="1093"/>
      <c r="U948" s="1093"/>
      <c r="V948" s="1093"/>
      <c r="W948" s="1093"/>
      <c r="X948" s="1093"/>
      <c r="Y948" s="1093"/>
      <c r="Z948" s="1093"/>
      <c r="AA948" s="1093"/>
      <c r="AB948" s="1093"/>
      <c r="AC948" s="1093"/>
      <c r="AD948" s="1093"/>
      <c r="AF948" s="69"/>
      <c r="AK948" s="11"/>
      <c r="AL948" s="1131"/>
      <c r="AM948" s="1132"/>
      <c r="AN948" s="1132"/>
      <c r="AO948" s="1132"/>
      <c r="AP948" s="1132"/>
      <c r="AQ948" s="1133"/>
      <c r="AR948" s="1173"/>
    </row>
    <row r="949" spans="1:44" ht="27" customHeight="1" thickBot="1">
      <c r="A949" s="911" t="str">
        <f t="shared" si="23"/>
        <v/>
      </c>
      <c r="B949" s="56"/>
      <c r="C949" s="6"/>
      <c r="D949" s="6"/>
      <c r="E949" s="57"/>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58"/>
      <c r="AG949" s="307"/>
      <c r="AH949" s="59"/>
      <c r="AI949" s="59"/>
      <c r="AJ949" s="59"/>
      <c r="AK949" s="15"/>
      <c r="AL949" s="1209"/>
      <c r="AM949" s="1210"/>
      <c r="AN949" s="1210"/>
      <c r="AO949" s="1210"/>
      <c r="AP949" s="1210"/>
      <c r="AQ949" s="1211"/>
      <c r="AR949" s="72"/>
    </row>
    <row r="950" spans="1:44" ht="24" customHeight="1">
      <c r="A950" s="911" t="str">
        <f t="shared" si="23"/>
        <v/>
      </c>
      <c r="B950" s="65"/>
      <c r="E950" s="66"/>
      <c r="AF950" s="69"/>
      <c r="AK950" s="11"/>
      <c r="AL950" s="209"/>
      <c r="AM950" s="20"/>
      <c r="AN950" s="20"/>
      <c r="AO950" s="20"/>
      <c r="AP950" s="20"/>
      <c r="AQ950" s="210"/>
      <c r="AR950" s="72"/>
    </row>
    <row r="951" spans="1:44" ht="27" customHeight="1">
      <c r="A951" s="911">
        <f t="shared" si="23"/>
        <v>147</v>
      </c>
      <c r="B951" s="1411" t="s">
        <v>503</v>
      </c>
      <c r="C951" s="1344"/>
      <c r="D951" s="1344"/>
      <c r="E951" s="1412"/>
      <c r="F951" s="1064" t="s">
        <v>1011</v>
      </c>
      <c r="G951" s="1065"/>
      <c r="H951" s="1093" t="s">
        <v>504</v>
      </c>
      <c r="I951" s="1093"/>
      <c r="J951" s="1093"/>
      <c r="K951" s="1093"/>
      <c r="L951" s="1093"/>
      <c r="M951" s="1093"/>
      <c r="N951" s="1093"/>
      <c r="O951" s="1093"/>
      <c r="P951" s="1093"/>
      <c r="Q951" s="1093"/>
      <c r="R951" s="1093"/>
      <c r="S951" s="1093"/>
      <c r="T951" s="1093"/>
      <c r="U951" s="1093"/>
      <c r="V951" s="1093"/>
      <c r="W951" s="1093"/>
      <c r="X951" s="1093"/>
      <c r="Y951" s="1093"/>
      <c r="Z951" s="1093"/>
      <c r="AA951" s="1093"/>
      <c r="AB951" s="1093"/>
      <c r="AC951" s="1093"/>
      <c r="AD951" s="1093"/>
      <c r="AF951" s="69"/>
      <c r="AG951" s="304">
        <v>147</v>
      </c>
      <c r="AH951" s="1113" t="s">
        <v>109</v>
      </c>
      <c r="AI951" s="1114"/>
      <c r="AJ951" s="1115"/>
      <c r="AK951" s="11"/>
      <c r="AL951" s="1131" t="s">
        <v>2354</v>
      </c>
      <c r="AM951" s="1132"/>
      <c r="AN951" s="1132"/>
      <c r="AO951" s="1132"/>
      <c r="AP951" s="1132"/>
      <c r="AQ951" s="1133"/>
      <c r="AR951" s="1173">
        <f>VLOOKUP(AH951,$CD$6:$CE$10,2,FALSE)</f>
        <v>0</v>
      </c>
    </row>
    <row r="952" spans="1:44" ht="27" customHeight="1">
      <c r="A952" s="911" t="str">
        <f t="shared" si="23"/>
        <v/>
      </c>
      <c r="B952" s="65"/>
      <c r="E952" s="66"/>
      <c r="H952" s="1093"/>
      <c r="I952" s="1093"/>
      <c r="J952" s="1093"/>
      <c r="K952" s="1093"/>
      <c r="L952" s="1093"/>
      <c r="M952" s="1093"/>
      <c r="N952" s="1093"/>
      <c r="O952" s="1093"/>
      <c r="P952" s="1093"/>
      <c r="Q952" s="1093"/>
      <c r="R952" s="1093"/>
      <c r="S952" s="1093"/>
      <c r="T952" s="1093"/>
      <c r="U952" s="1093"/>
      <c r="V952" s="1093"/>
      <c r="W952" s="1093"/>
      <c r="X952" s="1093"/>
      <c r="Y952" s="1093"/>
      <c r="Z952" s="1093"/>
      <c r="AA952" s="1093"/>
      <c r="AB952" s="1093"/>
      <c r="AC952" s="1093"/>
      <c r="AD952" s="1093"/>
      <c r="AF952" s="69"/>
      <c r="AK952" s="11"/>
      <c r="AL952" s="1131"/>
      <c r="AM952" s="1132"/>
      <c r="AN952" s="1132"/>
      <c r="AO952" s="1132"/>
      <c r="AP952" s="1132"/>
      <c r="AQ952" s="1133"/>
      <c r="AR952" s="1173"/>
    </row>
    <row r="953" spans="1:44" ht="24" customHeight="1">
      <c r="A953" s="911" t="str">
        <f t="shared" si="23"/>
        <v/>
      </c>
      <c r="B953" s="65"/>
      <c r="E953" s="66"/>
      <c r="AF953" s="69"/>
      <c r="AK953" s="11"/>
      <c r="AL953" s="1131"/>
      <c r="AM953" s="1132"/>
      <c r="AN953" s="1132"/>
      <c r="AO953" s="1132"/>
      <c r="AP953" s="1132"/>
      <c r="AQ953" s="1133"/>
      <c r="AR953" s="72"/>
    </row>
    <row r="954" spans="1:44" ht="27" customHeight="1">
      <c r="A954" s="911">
        <f t="shared" si="23"/>
        <v>148</v>
      </c>
      <c r="B954" s="65"/>
      <c r="E954" s="66"/>
      <c r="F954" s="1064" t="s">
        <v>1042</v>
      </c>
      <c r="G954" s="1065"/>
      <c r="H954" s="1093" t="s">
        <v>505</v>
      </c>
      <c r="I954" s="1093"/>
      <c r="J954" s="1093"/>
      <c r="K954" s="1093"/>
      <c r="L954" s="1093"/>
      <c r="M954" s="1093"/>
      <c r="N954" s="1093"/>
      <c r="O954" s="1093"/>
      <c r="P954" s="1093"/>
      <c r="Q954" s="1093"/>
      <c r="R954" s="1093"/>
      <c r="S954" s="1093"/>
      <c r="T954" s="1093"/>
      <c r="U954" s="1093"/>
      <c r="V954" s="1093"/>
      <c r="W954" s="1093"/>
      <c r="X954" s="1093"/>
      <c r="Y954" s="1093"/>
      <c r="Z954" s="1093"/>
      <c r="AA954" s="1093"/>
      <c r="AB954" s="1093"/>
      <c r="AC954" s="1093"/>
      <c r="AD954" s="1093"/>
      <c r="AF954" s="69"/>
      <c r="AG954" s="304">
        <v>148</v>
      </c>
      <c r="AH954" s="1113" t="s">
        <v>109</v>
      </c>
      <c r="AI954" s="1114"/>
      <c r="AJ954" s="1115"/>
      <c r="AK954" s="11"/>
      <c r="AL954" s="1131" t="s">
        <v>2355</v>
      </c>
      <c r="AM954" s="1132"/>
      <c r="AN954" s="1132"/>
      <c r="AO954" s="1132"/>
      <c r="AP954" s="1132"/>
      <c r="AQ954" s="1133"/>
      <c r="AR954" s="1173">
        <f>VLOOKUP(AH954,$CD$6:$CE$10,2,FALSE)</f>
        <v>0</v>
      </c>
    </row>
    <row r="955" spans="1:44" ht="27" customHeight="1">
      <c r="A955" s="911" t="str">
        <f t="shared" si="23"/>
        <v/>
      </c>
      <c r="B955" s="65"/>
      <c r="E955" s="66"/>
      <c r="H955" s="1093"/>
      <c r="I955" s="1093"/>
      <c r="J955" s="1093"/>
      <c r="K955" s="1093"/>
      <c r="L955" s="1093"/>
      <c r="M955" s="1093"/>
      <c r="N955" s="1093"/>
      <c r="O955" s="1093"/>
      <c r="P955" s="1093"/>
      <c r="Q955" s="1093"/>
      <c r="R955" s="1093"/>
      <c r="S955" s="1093"/>
      <c r="T955" s="1093"/>
      <c r="U955" s="1093"/>
      <c r="V955" s="1093"/>
      <c r="W955" s="1093"/>
      <c r="X955" s="1093"/>
      <c r="Y955" s="1093"/>
      <c r="Z955" s="1093"/>
      <c r="AA955" s="1093"/>
      <c r="AB955" s="1093"/>
      <c r="AC955" s="1093"/>
      <c r="AD955" s="1093"/>
      <c r="AF955" s="69"/>
      <c r="AK955" s="11"/>
      <c r="AL955" s="1131"/>
      <c r="AM955" s="1132"/>
      <c r="AN955" s="1132"/>
      <c r="AO955" s="1132"/>
      <c r="AP955" s="1132"/>
      <c r="AQ955" s="1133"/>
      <c r="AR955" s="1173"/>
    </row>
    <row r="956" spans="1:44" ht="27" customHeight="1">
      <c r="A956" s="911" t="str">
        <f t="shared" si="23"/>
        <v/>
      </c>
      <c r="B956" s="65"/>
      <c r="E956" s="66"/>
      <c r="H956" s="1093"/>
      <c r="I956" s="1093"/>
      <c r="J956" s="1093"/>
      <c r="K956" s="1093"/>
      <c r="L956" s="1093"/>
      <c r="M956" s="1093"/>
      <c r="N956" s="1093"/>
      <c r="O956" s="1093"/>
      <c r="P956" s="1093"/>
      <c r="Q956" s="1093"/>
      <c r="R956" s="1093"/>
      <c r="S956" s="1093"/>
      <c r="T956" s="1093"/>
      <c r="U956" s="1093"/>
      <c r="V956" s="1093"/>
      <c r="W956" s="1093"/>
      <c r="X956" s="1093"/>
      <c r="Y956" s="1093"/>
      <c r="Z956" s="1093"/>
      <c r="AA956" s="1093"/>
      <c r="AB956" s="1093"/>
      <c r="AC956" s="1093"/>
      <c r="AD956" s="1093"/>
      <c r="AF956" s="69"/>
      <c r="AK956" s="11"/>
      <c r="AL956" s="1131"/>
      <c r="AM956" s="1132"/>
      <c r="AN956" s="1132"/>
      <c r="AO956" s="1132"/>
      <c r="AP956" s="1132"/>
      <c r="AQ956" s="1133"/>
      <c r="AR956" s="72"/>
    </row>
    <row r="957" spans="1:44" ht="24" customHeight="1">
      <c r="A957" s="911" t="str">
        <f t="shared" si="23"/>
        <v/>
      </c>
      <c r="B957" s="65"/>
      <c r="E957" s="66"/>
      <c r="AF957" s="69"/>
      <c r="AK957" s="11"/>
      <c r="AL957" s="209"/>
      <c r="AM957" s="20"/>
      <c r="AN957" s="20"/>
      <c r="AO957" s="20"/>
      <c r="AP957" s="20"/>
      <c r="AQ957" s="210"/>
      <c r="AR957" s="72"/>
    </row>
    <row r="958" spans="1:44" ht="27" customHeight="1">
      <c r="A958" s="911">
        <f t="shared" si="23"/>
        <v>149</v>
      </c>
      <c r="B958" s="1078" t="s">
        <v>816</v>
      </c>
      <c r="C958" s="1079"/>
      <c r="D958" s="1079"/>
      <c r="E958" s="1080"/>
      <c r="F958" s="1064" t="s">
        <v>1043</v>
      </c>
      <c r="G958" s="1065"/>
      <c r="H958" s="1093" t="s">
        <v>509</v>
      </c>
      <c r="I958" s="1093"/>
      <c r="J958" s="1093"/>
      <c r="K958" s="1093"/>
      <c r="L958" s="1093"/>
      <c r="M958" s="1093"/>
      <c r="N958" s="1093"/>
      <c r="O958" s="1093"/>
      <c r="P958" s="1093"/>
      <c r="Q958" s="1093"/>
      <c r="R958" s="1093"/>
      <c r="S958" s="1093"/>
      <c r="T958" s="1093"/>
      <c r="U958" s="1093"/>
      <c r="V958" s="1093"/>
      <c r="W958" s="1093"/>
      <c r="X958" s="1093"/>
      <c r="Y958" s="1093"/>
      <c r="Z958" s="1093"/>
      <c r="AA958" s="1093"/>
      <c r="AB958" s="1093"/>
      <c r="AC958" s="1093"/>
      <c r="AD958" s="1093"/>
      <c r="AF958" s="69"/>
      <c r="AG958" s="304">
        <v>149</v>
      </c>
      <c r="AH958" s="1113" t="s">
        <v>109</v>
      </c>
      <c r="AI958" s="1114"/>
      <c r="AJ958" s="1115"/>
      <c r="AK958" s="11"/>
      <c r="AL958" s="1131" t="s">
        <v>510</v>
      </c>
      <c r="AM958" s="1132"/>
      <c r="AN958" s="1132"/>
      <c r="AO958" s="1132"/>
      <c r="AP958" s="1132"/>
      <c r="AQ958" s="1133"/>
      <c r="AR958" s="1173">
        <f>VLOOKUP(AH958,$CD$6:$CE$10,2,FALSE)</f>
        <v>0</v>
      </c>
    </row>
    <row r="959" spans="1:44" ht="27" customHeight="1">
      <c r="A959" s="911" t="str">
        <f t="shared" si="23"/>
        <v/>
      </c>
      <c r="B959" s="1078"/>
      <c r="C959" s="1079"/>
      <c r="D959" s="1079"/>
      <c r="E959" s="1080"/>
      <c r="H959" s="1093"/>
      <c r="I959" s="1093"/>
      <c r="J959" s="1093"/>
      <c r="K959" s="1093"/>
      <c r="L959" s="1093"/>
      <c r="M959" s="1093"/>
      <c r="N959" s="1093"/>
      <c r="O959" s="1093"/>
      <c r="P959" s="1093"/>
      <c r="Q959" s="1093"/>
      <c r="R959" s="1093"/>
      <c r="S959" s="1093"/>
      <c r="T959" s="1093"/>
      <c r="U959" s="1093"/>
      <c r="V959" s="1093"/>
      <c r="W959" s="1093"/>
      <c r="X959" s="1093"/>
      <c r="Y959" s="1093"/>
      <c r="Z959" s="1093"/>
      <c r="AA959" s="1093"/>
      <c r="AB959" s="1093"/>
      <c r="AC959" s="1093"/>
      <c r="AD959" s="1093"/>
      <c r="AF959" s="69"/>
      <c r="AK959" s="11"/>
      <c r="AL959" s="1131"/>
      <c r="AM959" s="1132"/>
      <c r="AN959" s="1132"/>
      <c r="AO959" s="1132"/>
      <c r="AP959" s="1132"/>
      <c r="AQ959" s="1133"/>
      <c r="AR959" s="1173"/>
    </row>
    <row r="960" spans="1:44" ht="24" customHeight="1">
      <c r="A960" s="911" t="str">
        <f t="shared" si="23"/>
        <v/>
      </c>
      <c r="B960" s="1078"/>
      <c r="C960" s="1079"/>
      <c r="D960" s="1079"/>
      <c r="E960" s="1080"/>
      <c r="AF960" s="69"/>
      <c r="AK960" s="11"/>
      <c r="AL960" s="1131"/>
      <c r="AM960" s="1132"/>
      <c r="AN960" s="1132"/>
      <c r="AO960" s="1132"/>
      <c r="AP960" s="1132"/>
      <c r="AQ960" s="1133"/>
      <c r="AR960" s="72"/>
    </row>
    <row r="961" spans="1:44" ht="27" customHeight="1">
      <c r="A961" s="911" t="str">
        <f t="shared" si="23"/>
        <v/>
      </c>
      <c r="B961" s="65"/>
      <c r="E961" s="66"/>
      <c r="H961" s="1639" t="s">
        <v>511</v>
      </c>
      <c r="I961" s="1639"/>
      <c r="J961" s="1639"/>
      <c r="K961" s="1639"/>
      <c r="L961" s="1639"/>
      <c r="M961" s="1639"/>
      <c r="N961" s="1639"/>
      <c r="O961" s="1639"/>
      <c r="P961" s="1639"/>
      <c r="Q961" s="1639"/>
      <c r="R961" s="1639"/>
      <c r="S961" s="1639"/>
      <c r="T961" s="1639"/>
      <c r="U961" s="1639"/>
      <c r="V961" s="1639"/>
      <c r="W961" s="1639"/>
      <c r="X961" s="1639"/>
      <c r="Y961" s="1639"/>
      <c r="Z961" s="1639"/>
      <c r="AA961" s="1639"/>
      <c r="AB961" s="1639"/>
      <c r="AC961" s="1639"/>
      <c r="AD961" s="1639"/>
      <c r="AF961" s="69"/>
      <c r="AK961" s="11"/>
      <c r="AL961" s="1131"/>
      <c r="AM961" s="1132"/>
      <c r="AN961" s="1132"/>
      <c r="AO961" s="1132"/>
      <c r="AP961" s="1132"/>
      <c r="AQ961" s="1133"/>
      <c r="AR961" s="72"/>
    </row>
    <row r="962" spans="1:44" ht="27" customHeight="1">
      <c r="A962" s="911" t="str">
        <f t="shared" si="23"/>
        <v/>
      </c>
      <c r="B962" s="65"/>
      <c r="E962" s="66"/>
      <c r="H962" s="1639" t="s">
        <v>512</v>
      </c>
      <c r="I962" s="1639"/>
      <c r="J962" s="1639"/>
      <c r="K962" s="1639"/>
      <c r="L962" s="1639"/>
      <c r="M962" s="1639"/>
      <c r="N962" s="1639"/>
      <c r="O962" s="1639"/>
      <c r="Q962" s="17" t="s">
        <v>513</v>
      </c>
      <c r="R962" s="1657" t="s">
        <v>530</v>
      </c>
      <c r="S962" s="1657"/>
      <c r="T962" s="17" t="s">
        <v>514</v>
      </c>
      <c r="U962" s="17" t="s">
        <v>515</v>
      </c>
      <c r="V962" s="1657" t="s">
        <v>530</v>
      </c>
      <c r="W962" s="1657"/>
      <c r="X962" s="17" t="s">
        <v>514</v>
      </c>
      <c r="AF962" s="69"/>
      <c r="AK962" s="11"/>
      <c r="AL962" s="1131"/>
      <c r="AM962" s="1132"/>
      <c r="AN962" s="1132"/>
      <c r="AO962" s="1132"/>
      <c r="AP962" s="1132"/>
      <c r="AQ962" s="1133"/>
      <c r="AR962" s="72"/>
    </row>
    <row r="963" spans="1:44" ht="27" customHeight="1">
      <c r="A963" s="911" t="str">
        <f t="shared" si="23"/>
        <v/>
      </c>
      <c r="B963" s="65"/>
      <c r="E963" s="66"/>
      <c r="Q963" s="1543" t="s">
        <v>516</v>
      </c>
      <c r="R963" s="1543"/>
      <c r="S963" s="1543"/>
      <c r="T963" s="1543"/>
      <c r="U963" s="1543"/>
      <c r="V963" s="1543"/>
      <c r="W963" s="1543"/>
      <c r="X963" s="1543"/>
      <c r="AF963" s="69"/>
      <c r="AK963" s="11"/>
      <c r="AL963" s="1131"/>
      <c r="AM963" s="1132"/>
      <c r="AN963" s="1132"/>
      <c r="AO963" s="1132"/>
      <c r="AP963" s="1132"/>
      <c r="AQ963" s="1133"/>
      <c r="AR963" s="72"/>
    </row>
    <row r="964" spans="1:44" ht="27" customHeight="1">
      <c r="A964" s="911" t="str">
        <f t="shared" si="23"/>
        <v/>
      </c>
      <c r="B964" s="65"/>
      <c r="E964" s="66"/>
      <c r="I964" s="1070" t="s">
        <v>517</v>
      </c>
      <c r="J964" s="1070"/>
      <c r="K964" s="1070"/>
      <c r="L964" s="1070"/>
      <c r="M964" s="1070"/>
      <c r="N964" s="1070"/>
      <c r="O964" s="1070"/>
      <c r="P964" s="1543" t="s">
        <v>529</v>
      </c>
      <c r="Q964" s="1543"/>
      <c r="R964" s="1543"/>
      <c r="S964" s="1543"/>
      <c r="T964" s="1543"/>
      <c r="U964" s="1543"/>
      <c r="V964" s="1543"/>
      <c r="W964" s="1543"/>
      <c r="X964" s="1543"/>
      <c r="AF964" s="69"/>
      <c r="AK964" s="11"/>
      <c r="AL964" s="84"/>
      <c r="AM964" s="85"/>
      <c r="AN964" s="85"/>
      <c r="AO964" s="85"/>
      <c r="AP964" s="85"/>
      <c r="AQ964" s="86"/>
      <c r="AR964" s="72"/>
    </row>
    <row r="965" spans="1:44" ht="27" customHeight="1">
      <c r="A965" s="911" t="str">
        <f t="shared" si="23"/>
        <v/>
      </c>
      <c r="B965" s="65"/>
      <c r="E965" s="66"/>
      <c r="I965" s="253" t="s">
        <v>530</v>
      </c>
      <c r="J965" s="1637" t="s">
        <v>518</v>
      </c>
      <c r="K965" s="1379"/>
      <c r="L965" s="1379"/>
      <c r="M965" s="1638"/>
      <c r="N965" s="253" t="s">
        <v>530</v>
      </c>
      <c r="O965" s="1637" t="s">
        <v>519</v>
      </c>
      <c r="P965" s="1379"/>
      <c r="Q965" s="1638"/>
      <c r="R965" s="253" t="s">
        <v>530</v>
      </c>
      <c r="S965" s="1637" t="s">
        <v>520</v>
      </c>
      <c r="T965" s="1379"/>
      <c r="U965" s="1638"/>
      <c r="V965" s="253" t="s">
        <v>530</v>
      </c>
      <c r="W965" s="1637" t="s">
        <v>521</v>
      </c>
      <c r="X965" s="1379"/>
      <c r="Y965" s="1638"/>
      <c r="Z965" s="253" t="s">
        <v>530</v>
      </c>
      <c r="AA965" s="1343" t="s">
        <v>522</v>
      </c>
      <c r="AB965" s="1344"/>
      <c r="AC965" s="1344"/>
      <c r="AF965" s="69"/>
      <c r="AK965" s="11"/>
      <c r="AL965" s="209"/>
      <c r="AM965" s="20"/>
      <c r="AN965" s="20"/>
      <c r="AO965" s="20"/>
      <c r="AP965" s="20"/>
      <c r="AQ965" s="210"/>
      <c r="AR965" s="72"/>
    </row>
    <row r="966" spans="1:44" ht="27" customHeight="1">
      <c r="A966" s="911" t="str">
        <f t="shared" si="23"/>
        <v/>
      </c>
      <c r="B966" s="65"/>
      <c r="E966" s="66"/>
      <c r="I966" s="253" t="s">
        <v>530</v>
      </c>
      <c r="J966" s="1637" t="s">
        <v>523</v>
      </c>
      <c r="K966" s="1379"/>
      <c r="L966" s="1379"/>
      <c r="M966" s="1638"/>
      <c r="N966" s="253" t="s">
        <v>530</v>
      </c>
      <c r="O966" s="1637" t="s">
        <v>524</v>
      </c>
      <c r="P966" s="1379"/>
      <c r="Q966" s="1379"/>
      <c r="R966" s="1379"/>
      <c r="S966" s="1638"/>
      <c r="T966" s="253" t="s">
        <v>530</v>
      </c>
      <c r="U966" s="1637" t="s">
        <v>817</v>
      </c>
      <c r="V966" s="1379"/>
      <c r="W966" s="1379"/>
      <c r="X966" s="1379"/>
      <c r="Y966" s="1638"/>
      <c r="Z966" s="253" t="s">
        <v>530</v>
      </c>
      <c r="AA966" s="1343" t="s">
        <v>818</v>
      </c>
      <c r="AB966" s="1344"/>
      <c r="AC966" s="1344"/>
      <c r="AF966" s="69"/>
      <c r="AK966" s="11"/>
      <c r="AL966" s="209"/>
      <c r="AM966" s="20"/>
      <c r="AN966" s="20"/>
      <c r="AO966" s="20"/>
      <c r="AP966" s="20"/>
      <c r="AQ966" s="210"/>
      <c r="AR966" s="72"/>
    </row>
    <row r="967" spans="1:44" ht="27" customHeight="1">
      <c r="A967" s="911" t="str">
        <f t="shared" si="23"/>
        <v/>
      </c>
      <c r="B967" s="65"/>
      <c r="E967" s="66"/>
      <c r="I967" s="253" t="s">
        <v>530</v>
      </c>
      <c r="J967" s="1637" t="s">
        <v>819</v>
      </c>
      <c r="K967" s="1379"/>
      <c r="L967" s="1379"/>
      <c r="M967" s="1638"/>
      <c r="N967" s="253" t="s">
        <v>530</v>
      </c>
      <c r="O967" s="1637" t="s">
        <v>525</v>
      </c>
      <c r="P967" s="1379"/>
      <c r="Q967" s="1379"/>
      <c r="R967" s="1379"/>
      <c r="S967" s="1638"/>
      <c r="T967" s="253" t="s">
        <v>530</v>
      </c>
      <c r="U967" s="1637" t="s">
        <v>526</v>
      </c>
      <c r="V967" s="1379"/>
      <c r="W967" s="1379"/>
      <c r="X967" s="1543"/>
      <c r="Y967" s="1543"/>
      <c r="Z967" s="1543"/>
      <c r="AA967" s="1543"/>
      <c r="AB967" s="1543"/>
      <c r="AC967" s="10" t="s">
        <v>527</v>
      </c>
      <c r="AF967" s="69"/>
      <c r="AK967" s="11"/>
      <c r="AL967" s="209"/>
      <c r="AM967" s="20"/>
      <c r="AN967" s="20"/>
      <c r="AO967" s="20"/>
      <c r="AP967" s="20"/>
      <c r="AQ967" s="210"/>
      <c r="AR967" s="72"/>
    </row>
    <row r="968" spans="1:44" ht="27" customHeight="1">
      <c r="A968" s="911" t="str">
        <f t="shared" si="23"/>
        <v/>
      </c>
      <c r="B968" s="65"/>
      <c r="E968" s="66"/>
      <c r="U968" s="1642" t="s">
        <v>528</v>
      </c>
      <c r="V968" s="1642"/>
      <c r="W968" s="1642"/>
      <c r="X968" s="1642"/>
      <c r="Y968" s="1642"/>
      <c r="Z968" s="1642"/>
      <c r="AA968" s="1642"/>
      <c r="AB968" s="1642"/>
      <c r="AC968" s="1642"/>
      <c r="AF968" s="69"/>
      <c r="AK968" s="11"/>
      <c r="AL968" s="209"/>
      <c r="AM968" s="20"/>
      <c r="AN968" s="20"/>
      <c r="AO968" s="20"/>
      <c r="AP968" s="20"/>
      <c r="AQ968" s="210"/>
      <c r="AR968" s="72"/>
    </row>
    <row r="969" spans="1:44" ht="27" customHeight="1">
      <c r="A969" s="911">
        <f t="shared" si="23"/>
        <v>150</v>
      </c>
      <c r="B969" s="65"/>
      <c r="E969" s="66"/>
      <c r="F969" s="67"/>
      <c r="H969" s="1087" t="s">
        <v>531</v>
      </c>
      <c r="I969" s="1087"/>
      <c r="J969" s="1087"/>
      <c r="K969" s="1087"/>
      <c r="L969" s="1087"/>
      <c r="M969" s="1087"/>
      <c r="N969" s="1087"/>
      <c r="O969" s="1087"/>
      <c r="P969" s="1087"/>
      <c r="Q969" s="1087"/>
      <c r="R969" s="1087"/>
      <c r="S969" s="1087"/>
      <c r="T969" s="1087"/>
      <c r="U969" s="1087"/>
      <c r="V969" s="1087"/>
      <c r="W969" s="1087"/>
      <c r="X969" s="1087"/>
      <c r="Y969" s="1087"/>
      <c r="Z969" s="1087"/>
      <c r="AA969" s="1087"/>
      <c r="AB969" s="1087"/>
      <c r="AC969" s="1087"/>
      <c r="AD969" s="1087"/>
      <c r="AF969" s="69"/>
      <c r="AG969" s="304">
        <v>150</v>
      </c>
      <c r="AH969" s="1113" t="s">
        <v>109</v>
      </c>
      <c r="AI969" s="1114"/>
      <c r="AJ969" s="1115"/>
      <c r="AK969" s="11"/>
      <c r="AL969" s="1131" t="s">
        <v>820</v>
      </c>
      <c r="AM969" s="1132"/>
      <c r="AN969" s="1132"/>
      <c r="AO969" s="1132"/>
      <c r="AP969" s="1132"/>
      <c r="AQ969" s="1133"/>
      <c r="AR969" s="1173">
        <f>VLOOKUP(AH969,$CD$6:$CE$10,2,FALSE)</f>
        <v>0</v>
      </c>
    </row>
    <row r="970" spans="1:44" ht="24" customHeight="1">
      <c r="A970" s="911" t="str">
        <f t="shared" si="23"/>
        <v/>
      </c>
      <c r="B970" s="65"/>
      <c r="E970" s="66"/>
      <c r="F970" s="67"/>
      <c r="AF970" s="69"/>
      <c r="AK970" s="11"/>
      <c r="AL970" s="1131"/>
      <c r="AM970" s="1132"/>
      <c r="AN970" s="1132"/>
      <c r="AO970" s="1132"/>
      <c r="AP970" s="1132"/>
      <c r="AQ970" s="1133"/>
      <c r="AR970" s="1173"/>
    </row>
    <row r="971" spans="1:44" ht="27" customHeight="1">
      <c r="A971" s="911">
        <f t="shared" si="23"/>
        <v>151</v>
      </c>
      <c r="B971" s="65"/>
      <c r="E971" s="66"/>
      <c r="F971" s="67"/>
      <c r="H971" s="1087" t="s">
        <v>533</v>
      </c>
      <c r="I971" s="1087"/>
      <c r="J971" s="1087"/>
      <c r="K971" s="1087"/>
      <c r="L971" s="1087"/>
      <c r="M971" s="1087"/>
      <c r="N971" s="1087"/>
      <c r="O971" s="1087"/>
      <c r="P971" s="1087"/>
      <c r="Q971" s="1087"/>
      <c r="R971" s="1087"/>
      <c r="S971" s="1087"/>
      <c r="T971" s="1087"/>
      <c r="U971" s="1087"/>
      <c r="V971" s="1087"/>
      <c r="W971" s="1087"/>
      <c r="X971" s="1087"/>
      <c r="Y971" s="1087"/>
      <c r="Z971" s="1087"/>
      <c r="AA971" s="1087"/>
      <c r="AB971" s="1087"/>
      <c r="AC971" s="1087"/>
      <c r="AD971" s="1087"/>
      <c r="AF971" s="69"/>
      <c r="AG971" s="304">
        <v>151</v>
      </c>
      <c r="AH971" s="1389" t="s">
        <v>532</v>
      </c>
      <c r="AI971" s="1390"/>
      <c r="AJ971" s="1391"/>
      <c r="AK971" s="11"/>
      <c r="AL971" s="1131"/>
      <c r="AM971" s="1132"/>
      <c r="AN971" s="1132"/>
      <c r="AO971" s="1132"/>
      <c r="AP971" s="1132"/>
      <c r="AQ971" s="1133"/>
      <c r="AR971" s="1655">
        <f>VLOOKUP(AH971,$CD$29:$CE$32,2,FALSE)</f>
        <v>0</v>
      </c>
    </row>
    <row r="972" spans="1:44" ht="24" customHeight="1">
      <c r="A972" s="911" t="str">
        <f t="shared" si="23"/>
        <v/>
      </c>
      <c r="B972" s="65"/>
      <c r="E972" s="66"/>
      <c r="F972" s="67"/>
      <c r="AF972" s="69"/>
      <c r="AK972" s="11"/>
      <c r="AL972" s="84"/>
      <c r="AM972" s="85"/>
      <c r="AN972" s="85"/>
      <c r="AO972" s="85"/>
      <c r="AP972" s="85"/>
      <c r="AQ972" s="86"/>
      <c r="AR972" s="1655"/>
    </row>
    <row r="973" spans="1:44" ht="27" customHeight="1">
      <c r="A973" s="911">
        <f t="shared" si="23"/>
        <v>152</v>
      </c>
      <c r="B973" s="65"/>
      <c r="E973" s="66"/>
      <c r="F973" s="67"/>
      <c r="H973" s="1087" t="s">
        <v>534</v>
      </c>
      <c r="I973" s="1087"/>
      <c r="J973" s="1087"/>
      <c r="K973" s="1087"/>
      <c r="L973" s="1087"/>
      <c r="M973" s="1087"/>
      <c r="N973" s="1087"/>
      <c r="O973" s="1087"/>
      <c r="P973" s="1087"/>
      <c r="Q973" s="1087"/>
      <c r="R973" s="1087"/>
      <c r="S973" s="1087"/>
      <c r="T973" s="1087"/>
      <c r="U973" s="1087"/>
      <c r="V973" s="1087"/>
      <c r="W973" s="1087"/>
      <c r="X973" s="1087"/>
      <c r="Y973" s="1087"/>
      <c r="Z973" s="1087"/>
      <c r="AA973" s="1087"/>
      <c r="AB973" s="1087"/>
      <c r="AC973" s="1087"/>
      <c r="AD973" s="1087"/>
      <c r="AE973" s="314"/>
      <c r="AF973" s="69"/>
      <c r="AG973" s="304">
        <v>152</v>
      </c>
      <c r="AH973" s="1113" t="s">
        <v>109</v>
      </c>
      <c r="AI973" s="1114"/>
      <c r="AJ973" s="1115"/>
      <c r="AK973" s="11"/>
      <c r="AL973" s="203"/>
      <c r="AM973" s="204"/>
      <c r="AN973" s="204"/>
      <c r="AO973" s="204"/>
      <c r="AP973" s="204"/>
      <c r="AQ973" s="205"/>
      <c r="AR973" s="1173">
        <f>VLOOKUP(AH973,$CD$6:$CE$10,2,FALSE)</f>
        <v>0</v>
      </c>
    </row>
    <row r="974" spans="1:44" ht="24" customHeight="1">
      <c r="A974" s="911" t="str">
        <f t="shared" si="23"/>
        <v/>
      </c>
      <c r="B974" s="65"/>
      <c r="E974" s="66"/>
      <c r="F974" s="67"/>
      <c r="AF974" s="69"/>
      <c r="AK974" s="11"/>
      <c r="AL974" s="203"/>
      <c r="AM974" s="204"/>
      <c r="AN974" s="204"/>
      <c r="AO974" s="204"/>
      <c r="AP974" s="204"/>
      <c r="AQ974" s="205"/>
      <c r="AR974" s="1173"/>
    </row>
    <row r="975" spans="1:44" ht="27" customHeight="1">
      <c r="A975" s="911">
        <f t="shared" si="23"/>
        <v>153</v>
      </c>
      <c r="B975" s="65"/>
      <c r="E975" s="66"/>
      <c r="F975" s="67"/>
      <c r="H975" s="1093" t="s">
        <v>1219</v>
      </c>
      <c r="I975" s="1093"/>
      <c r="J975" s="1093"/>
      <c r="K975" s="1093"/>
      <c r="L975" s="1093"/>
      <c r="M975" s="1093"/>
      <c r="N975" s="1093"/>
      <c r="O975" s="1093"/>
      <c r="P975" s="1093"/>
      <c r="Q975" s="1093"/>
      <c r="R975" s="1093"/>
      <c r="S975" s="1093"/>
      <c r="T975" s="1093"/>
      <c r="U975" s="1093"/>
      <c r="V975" s="1093"/>
      <c r="W975" s="1093"/>
      <c r="X975" s="1093"/>
      <c r="Y975" s="1093"/>
      <c r="Z975" s="1093"/>
      <c r="AA975" s="1093"/>
      <c r="AB975" s="1093"/>
      <c r="AC975" s="1093"/>
      <c r="AD975" s="1093"/>
      <c r="AF975" s="69"/>
      <c r="AG975" s="304">
        <v>153</v>
      </c>
      <c r="AH975" s="1113" t="s">
        <v>109</v>
      </c>
      <c r="AI975" s="1114"/>
      <c r="AJ975" s="1115"/>
      <c r="AK975" s="11"/>
      <c r="AL975" s="203"/>
      <c r="AM975" s="204"/>
      <c r="AN975" s="204"/>
      <c r="AO975" s="204"/>
      <c r="AP975" s="204"/>
      <c r="AQ975" s="205"/>
      <c r="AR975" s="1173">
        <f>VLOOKUP(AH975,$CD$6:$CE$10,2,FALSE)</f>
        <v>0</v>
      </c>
    </row>
    <row r="976" spans="1:44" ht="27" customHeight="1">
      <c r="A976" s="911" t="str">
        <f t="shared" si="23"/>
        <v/>
      </c>
      <c r="B976" s="65"/>
      <c r="E976" s="66"/>
      <c r="F976" s="67"/>
      <c r="H976" s="1093"/>
      <c r="I976" s="1093"/>
      <c r="J976" s="1093"/>
      <c r="K976" s="1093"/>
      <c r="L976" s="1093"/>
      <c r="M976" s="1093"/>
      <c r="N976" s="1093"/>
      <c r="O976" s="1093"/>
      <c r="P976" s="1093"/>
      <c r="Q976" s="1093"/>
      <c r="R976" s="1093"/>
      <c r="S976" s="1093"/>
      <c r="T976" s="1093"/>
      <c r="U976" s="1093"/>
      <c r="V976" s="1093"/>
      <c r="W976" s="1093"/>
      <c r="X976" s="1093"/>
      <c r="Y976" s="1093"/>
      <c r="Z976" s="1093"/>
      <c r="AA976" s="1093"/>
      <c r="AB976" s="1093"/>
      <c r="AC976" s="1093"/>
      <c r="AD976" s="1093"/>
      <c r="AF976" s="69"/>
      <c r="AH976" s="108"/>
      <c r="AI976" s="108"/>
      <c r="AJ976" s="108"/>
      <c r="AK976" s="11"/>
      <c r="AL976" s="203"/>
      <c r="AM976" s="204"/>
      <c r="AN976" s="204"/>
      <c r="AO976" s="204"/>
      <c r="AP976" s="204"/>
      <c r="AQ976" s="205"/>
      <c r="AR976" s="1173"/>
    </row>
    <row r="977" spans="1:44" ht="24" customHeight="1">
      <c r="A977" s="911" t="str">
        <f t="shared" si="23"/>
        <v/>
      </c>
      <c r="B977" s="65"/>
      <c r="E977" s="66"/>
      <c r="F977" s="67"/>
      <c r="AF977" s="69"/>
      <c r="AK977" s="11"/>
      <c r="AL977" s="203"/>
      <c r="AM977" s="204"/>
      <c r="AN977" s="204"/>
      <c r="AO977" s="204"/>
      <c r="AP977" s="204"/>
      <c r="AQ977" s="205"/>
      <c r="AR977" s="120"/>
    </row>
    <row r="978" spans="1:44" ht="27" customHeight="1">
      <c r="A978" s="911">
        <f t="shared" si="23"/>
        <v>154</v>
      </c>
      <c r="B978" s="65"/>
      <c r="E978" s="66"/>
      <c r="F978" s="67"/>
      <c r="H978" s="1093" t="s">
        <v>1218</v>
      </c>
      <c r="I978" s="1093"/>
      <c r="J978" s="1093"/>
      <c r="K978" s="1093"/>
      <c r="L978" s="1093"/>
      <c r="M978" s="1093"/>
      <c r="N978" s="1093"/>
      <c r="O978" s="1093"/>
      <c r="P978" s="1093"/>
      <c r="Q978" s="1093"/>
      <c r="R978" s="1093"/>
      <c r="S978" s="1093"/>
      <c r="T978" s="1093"/>
      <c r="U978" s="1093"/>
      <c r="V978" s="1093"/>
      <c r="W978" s="1093"/>
      <c r="X978" s="1093"/>
      <c r="Y978" s="1093"/>
      <c r="Z978" s="1093"/>
      <c r="AA978" s="1093"/>
      <c r="AB978" s="1093"/>
      <c r="AC978" s="1093"/>
      <c r="AD978" s="1093"/>
      <c r="AF978" s="69"/>
      <c r="AG978" s="304">
        <v>154</v>
      </c>
      <c r="AH978" s="1113" t="s">
        <v>109</v>
      </c>
      <c r="AI978" s="1114"/>
      <c r="AJ978" s="1115"/>
      <c r="AK978" s="11"/>
      <c r="AL978" s="203"/>
      <c r="AM978" s="204"/>
      <c r="AN978" s="204"/>
      <c r="AO978" s="204"/>
      <c r="AP978" s="204"/>
      <c r="AQ978" s="205"/>
      <c r="AR978" s="1173">
        <f>VLOOKUP(AH978,$CD$6:$CE$10,2,FALSE)</f>
        <v>0</v>
      </c>
    </row>
    <row r="979" spans="1:44" ht="27" customHeight="1">
      <c r="A979" s="911" t="str">
        <f t="shared" si="23"/>
        <v/>
      </c>
      <c r="B979" s="65"/>
      <c r="E979" s="66"/>
      <c r="F979" s="67"/>
      <c r="H979" s="1093"/>
      <c r="I979" s="1093"/>
      <c r="J979" s="1093"/>
      <c r="K979" s="1093"/>
      <c r="L979" s="1093"/>
      <c r="M979" s="1093"/>
      <c r="N979" s="1093"/>
      <c r="O979" s="1093"/>
      <c r="P979" s="1093"/>
      <c r="Q979" s="1093"/>
      <c r="R979" s="1093"/>
      <c r="S979" s="1093"/>
      <c r="T979" s="1093"/>
      <c r="U979" s="1093"/>
      <c r="V979" s="1093"/>
      <c r="W979" s="1093"/>
      <c r="X979" s="1093"/>
      <c r="Y979" s="1093"/>
      <c r="Z979" s="1093"/>
      <c r="AA979" s="1093"/>
      <c r="AB979" s="1093"/>
      <c r="AC979" s="1093"/>
      <c r="AD979" s="1093"/>
      <c r="AF979" s="69"/>
      <c r="AK979" s="11"/>
      <c r="AL979" s="203"/>
      <c r="AM979" s="204"/>
      <c r="AN979" s="204"/>
      <c r="AO979" s="204"/>
      <c r="AP979" s="204"/>
      <c r="AQ979" s="205"/>
      <c r="AR979" s="1173"/>
    </row>
    <row r="980" spans="1:44" ht="24" customHeight="1">
      <c r="A980" s="911" t="str">
        <f t="shared" si="23"/>
        <v/>
      </c>
      <c r="B980" s="65"/>
      <c r="E980" s="66"/>
      <c r="F980" s="67"/>
      <c r="AF980" s="69"/>
      <c r="AK980" s="11"/>
      <c r="AL980" s="209"/>
      <c r="AM980" s="20"/>
      <c r="AN980" s="20"/>
      <c r="AO980" s="20"/>
      <c r="AP980" s="20"/>
      <c r="AQ980" s="210"/>
      <c r="AR980" s="72"/>
    </row>
    <row r="981" spans="1:44" ht="27" customHeight="1">
      <c r="A981" s="911">
        <f t="shared" si="23"/>
        <v>155</v>
      </c>
      <c r="B981" s="65"/>
      <c r="E981" s="66"/>
      <c r="F981" s="67"/>
      <c r="H981" s="1087" t="s">
        <v>535</v>
      </c>
      <c r="I981" s="1087"/>
      <c r="J981" s="1087"/>
      <c r="K981" s="1087"/>
      <c r="L981" s="1087"/>
      <c r="M981" s="1087"/>
      <c r="N981" s="1087"/>
      <c r="O981" s="1087"/>
      <c r="P981" s="1087"/>
      <c r="Q981" s="1087"/>
      <c r="R981" s="1087"/>
      <c r="S981" s="1087"/>
      <c r="T981" s="1087"/>
      <c r="U981" s="1087"/>
      <c r="V981" s="1087"/>
      <c r="W981" s="1087"/>
      <c r="X981" s="1087"/>
      <c r="Y981" s="1087"/>
      <c r="Z981" s="1087"/>
      <c r="AA981" s="1087"/>
      <c r="AB981" s="1087"/>
      <c r="AC981" s="1087"/>
      <c r="AD981" s="1087"/>
      <c r="AF981" s="69"/>
      <c r="AG981" s="304">
        <v>155</v>
      </c>
      <c r="AH981" s="1113" t="s">
        <v>109</v>
      </c>
      <c r="AI981" s="1114"/>
      <c r="AJ981" s="1115"/>
      <c r="AK981" s="11"/>
      <c r="AL981" s="203"/>
      <c r="AM981" s="204"/>
      <c r="AN981" s="204"/>
      <c r="AO981" s="204"/>
      <c r="AP981" s="204"/>
      <c r="AQ981" s="205"/>
      <c r="AR981" s="1173">
        <f>VLOOKUP(AH981,$CD$6:$CE$10,2,FALSE)</f>
        <v>0</v>
      </c>
    </row>
    <row r="982" spans="1:44" ht="24" customHeight="1">
      <c r="A982" s="911" t="str">
        <f t="shared" si="23"/>
        <v/>
      </c>
      <c r="B982" s="65"/>
      <c r="E982" s="66"/>
      <c r="F982" s="67"/>
      <c r="AF982" s="69"/>
      <c r="AK982" s="11"/>
      <c r="AL982" s="203"/>
      <c r="AM982" s="204"/>
      <c r="AN982" s="204"/>
      <c r="AO982" s="204"/>
      <c r="AP982" s="204"/>
      <c r="AQ982" s="205"/>
      <c r="AR982" s="1173"/>
    </row>
    <row r="983" spans="1:44" ht="27" customHeight="1">
      <c r="A983" s="911">
        <f t="shared" si="23"/>
        <v>156</v>
      </c>
      <c r="B983" s="65"/>
      <c r="E983" s="66"/>
      <c r="F983" s="67"/>
      <c r="H983" s="1070" t="s">
        <v>1217</v>
      </c>
      <c r="I983" s="1070"/>
      <c r="J983" s="1070"/>
      <c r="K983" s="1070"/>
      <c r="L983" s="1070"/>
      <c r="M983" s="1070"/>
      <c r="N983" s="1070"/>
      <c r="O983" s="1070"/>
      <c r="P983" s="1070"/>
      <c r="Q983" s="1070"/>
      <c r="R983" s="1070"/>
      <c r="S983" s="1070"/>
      <c r="T983" s="1070"/>
      <c r="U983" s="1070"/>
      <c r="V983" s="1070"/>
      <c r="W983" s="1070"/>
      <c r="X983" s="1070"/>
      <c r="Y983" s="1070"/>
      <c r="Z983" s="1070"/>
      <c r="AA983" s="1070"/>
      <c r="AB983" s="1070"/>
      <c r="AC983" s="1070"/>
      <c r="AD983" s="1070"/>
      <c r="AF983" s="69"/>
      <c r="AG983" s="304">
        <v>156</v>
      </c>
      <c r="AH983" s="1113" t="s">
        <v>109</v>
      </c>
      <c r="AI983" s="1114"/>
      <c r="AJ983" s="1115"/>
      <c r="AK983" s="11"/>
      <c r="AL983" s="203"/>
      <c r="AM983" s="204"/>
      <c r="AN983" s="204"/>
      <c r="AO983" s="204"/>
      <c r="AP983" s="204"/>
      <c r="AQ983" s="205"/>
      <c r="AR983" s="1173">
        <f>VLOOKUP(AH983,$CD$6:$CE$10,2,FALSE)</f>
        <v>0</v>
      </c>
    </row>
    <row r="984" spans="1:44" ht="27" customHeight="1">
      <c r="A984" s="911" t="str">
        <f t="shared" ref="A984:A1047" si="24">_xlfn.IFS(AG984=0,"",AG984&gt;0,AG984,AG984&lt;&gt;"","")</f>
        <v/>
      </c>
      <c r="B984" s="65"/>
      <c r="E984" s="66"/>
      <c r="F984" s="67"/>
      <c r="H984" s="1070"/>
      <c r="I984" s="1070"/>
      <c r="J984" s="1070"/>
      <c r="K984" s="1070"/>
      <c r="L984" s="1070"/>
      <c r="M984" s="1070"/>
      <c r="N984" s="1070"/>
      <c r="O984" s="1070"/>
      <c r="P984" s="1070"/>
      <c r="Q984" s="1070"/>
      <c r="R984" s="1070"/>
      <c r="S984" s="1070"/>
      <c r="T984" s="1070"/>
      <c r="U984" s="1070"/>
      <c r="V984" s="1070"/>
      <c r="W984" s="1070"/>
      <c r="X984" s="1070"/>
      <c r="Y984" s="1070"/>
      <c r="Z984" s="1070"/>
      <c r="AA984" s="1070"/>
      <c r="AB984" s="1070"/>
      <c r="AC984" s="1070"/>
      <c r="AD984" s="1070"/>
      <c r="AF984" s="69"/>
      <c r="AK984" s="11"/>
      <c r="AL984" s="203"/>
      <c r="AM984" s="204"/>
      <c r="AN984" s="204"/>
      <c r="AO984" s="204"/>
      <c r="AP984" s="204"/>
      <c r="AQ984" s="205"/>
      <c r="AR984" s="1173"/>
    </row>
    <row r="985" spans="1:44" ht="24" customHeight="1">
      <c r="A985" s="911" t="str">
        <f t="shared" si="24"/>
        <v/>
      </c>
      <c r="B985" s="65"/>
      <c r="E985" s="66"/>
      <c r="F985" s="67"/>
      <c r="AF985" s="69"/>
      <c r="AK985" s="11"/>
      <c r="AL985" s="209"/>
      <c r="AM985" s="20"/>
      <c r="AN985" s="20"/>
      <c r="AO985" s="20"/>
      <c r="AP985" s="20"/>
      <c r="AQ985" s="210"/>
      <c r="AR985" s="72"/>
    </row>
    <row r="986" spans="1:44" ht="27" customHeight="1">
      <c r="A986" s="911">
        <f t="shared" si="24"/>
        <v>157</v>
      </c>
      <c r="B986" s="65"/>
      <c r="E986" s="66"/>
      <c r="F986" s="67"/>
      <c r="H986" s="1093" t="s">
        <v>2358</v>
      </c>
      <c r="I986" s="1093"/>
      <c r="J986" s="1093"/>
      <c r="K986" s="1093"/>
      <c r="L986" s="1093"/>
      <c r="M986" s="1093"/>
      <c r="N986" s="1093"/>
      <c r="O986" s="1093"/>
      <c r="P986" s="1093"/>
      <c r="Q986" s="1093"/>
      <c r="R986" s="1093"/>
      <c r="S986" s="1093"/>
      <c r="T986" s="1093"/>
      <c r="U986" s="1093"/>
      <c r="V986" s="1093"/>
      <c r="W986" s="1093"/>
      <c r="X986" s="1093"/>
      <c r="Y986" s="1093"/>
      <c r="Z986" s="1093"/>
      <c r="AA986" s="1093"/>
      <c r="AB986" s="1093"/>
      <c r="AC986" s="1093"/>
      <c r="AD986" s="1093"/>
      <c r="AF986" s="69"/>
      <c r="AG986" s="304">
        <v>157</v>
      </c>
      <c r="AH986" s="1113" t="s">
        <v>109</v>
      </c>
      <c r="AI986" s="1114"/>
      <c r="AJ986" s="1115"/>
      <c r="AK986" s="11"/>
      <c r="AL986" s="203"/>
      <c r="AM986" s="204"/>
      <c r="AN986" s="204"/>
      <c r="AO986" s="204"/>
      <c r="AP986" s="204"/>
      <c r="AQ986" s="205"/>
      <c r="AR986" s="1173">
        <f>VLOOKUP(AH986,$CD$6:$CE$10,2,FALSE)</f>
        <v>0</v>
      </c>
    </row>
    <row r="987" spans="1:44" ht="27" customHeight="1">
      <c r="A987" s="911" t="str">
        <f t="shared" si="24"/>
        <v/>
      </c>
      <c r="B987" s="65"/>
      <c r="E987" s="66"/>
      <c r="F987" s="67"/>
      <c r="H987" s="1093"/>
      <c r="I987" s="1093"/>
      <c r="J987" s="1093"/>
      <c r="K987" s="1093"/>
      <c r="L987" s="1093"/>
      <c r="M987" s="1093"/>
      <c r="N987" s="1093"/>
      <c r="O987" s="1093"/>
      <c r="P987" s="1093"/>
      <c r="Q987" s="1093"/>
      <c r="R987" s="1093"/>
      <c r="S987" s="1093"/>
      <c r="T987" s="1093"/>
      <c r="U987" s="1093"/>
      <c r="V987" s="1093"/>
      <c r="W987" s="1093"/>
      <c r="X987" s="1093"/>
      <c r="Y987" s="1093"/>
      <c r="Z987" s="1093"/>
      <c r="AA987" s="1093"/>
      <c r="AB987" s="1093"/>
      <c r="AC987" s="1093"/>
      <c r="AD987" s="1093"/>
      <c r="AF987" s="69"/>
      <c r="AK987" s="11"/>
      <c r="AL987" s="203"/>
      <c r="AM987" s="204"/>
      <c r="AN987" s="204"/>
      <c r="AO987" s="204"/>
      <c r="AP987" s="204"/>
      <c r="AQ987" s="205"/>
      <c r="AR987" s="1173"/>
    </row>
    <row r="988" spans="1:44" ht="27" customHeight="1">
      <c r="A988" s="911" t="str">
        <f t="shared" si="24"/>
        <v/>
      </c>
      <c r="B988" s="65"/>
      <c r="E988" s="66"/>
      <c r="F988" s="67"/>
      <c r="H988" s="1093"/>
      <c r="I988" s="1093"/>
      <c r="J988" s="1093"/>
      <c r="K988" s="1093"/>
      <c r="L988" s="1093"/>
      <c r="M988" s="1093"/>
      <c r="N988" s="1093"/>
      <c r="O988" s="1093"/>
      <c r="P988" s="1093"/>
      <c r="Q988" s="1093"/>
      <c r="R988" s="1093"/>
      <c r="S988" s="1093"/>
      <c r="T988" s="1093"/>
      <c r="U988" s="1093"/>
      <c r="V988" s="1093"/>
      <c r="W988" s="1093"/>
      <c r="X988" s="1093"/>
      <c r="Y988" s="1093"/>
      <c r="Z988" s="1093"/>
      <c r="AA988" s="1093"/>
      <c r="AB988" s="1093"/>
      <c r="AC988" s="1093"/>
      <c r="AD988" s="1093"/>
      <c r="AF988" s="69"/>
      <c r="AK988" s="11"/>
      <c r="AL988" s="209"/>
      <c r="AM988" s="20"/>
      <c r="AN988" s="20"/>
      <c r="AO988" s="20"/>
      <c r="AP988" s="20"/>
      <c r="AQ988" s="210"/>
      <c r="AR988" s="72"/>
    </row>
    <row r="989" spans="1:44" ht="24" customHeight="1">
      <c r="A989" s="911" t="str">
        <f t="shared" si="24"/>
        <v/>
      </c>
      <c r="B989" s="65"/>
      <c r="E989" s="66"/>
      <c r="F989" s="67"/>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F989" s="69"/>
      <c r="AK989" s="11"/>
      <c r="AL989" s="209"/>
      <c r="AM989" s="20"/>
      <c r="AN989" s="20"/>
      <c r="AO989" s="20"/>
      <c r="AP989" s="20"/>
      <c r="AQ989" s="210"/>
      <c r="AR989" s="72"/>
    </row>
    <row r="990" spans="1:44" ht="27" customHeight="1">
      <c r="A990" s="911">
        <f t="shared" si="24"/>
        <v>158</v>
      </c>
      <c r="B990" s="65"/>
      <c r="E990" s="66"/>
      <c r="F990" s="67"/>
      <c r="H990" s="1087" t="s">
        <v>536</v>
      </c>
      <c r="I990" s="1087"/>
      <c r="J990" s="1087"/>
      <c r="K990" s="1087"/>
      <c r="L990" s="1087"/>
      <c r="M990" s="1087"/>
      <c r="N990" s="1087"/>
      <c r="O990" s="1087"/>
      <c r="P990" s="1087"/>
      <c r="Q990" s="1087"/>
      <c r="R990" s="1087"/>
      <c r="S990" s="1087"/>
      <c r="T990" s="1087"/>
      <c r="U990" s="1087"/>
      <c r="V990" s="1087"/>
      <c r="W990" s="1087"/>
      <c r="X990" s="1087"/>
      <c r="Y990" s="1087"/>
      <c r="Z990" s="1087"/>
      <c r="AA990" s="1087"/>
      <c r="AB990" s="1087"/>
      <c r="AC990" s="1087"/>
      <c r="AD990" s="1087"/>
      <c r="AF990" s="69"/>
      <c r="AG990" s="304">
        <v>158</v>
      </c>
      <c r="AH990" s="1113" t="s">
        <v>109</v>
      </c>
      <c r="AI990" s="1114"/>
      <c r="AJ990" s="1115"/>
      <c r="AK990" s="11"/>
      <c r="AL990" s="203"/>
      <c r="AM990" s="204"/>
      <c r="AN990" s="204"/>
      <c r="AO990" s="204"/>
      <c r="AP990" s="204"/>
      <c r="AQ990" s="205"/>
      <c r="AR990" s="1173">
        <f>VLOOKUP(AH990,$CD$6:$CE$10,2,FALSE)</f>
        <v>0</v>
      </c>
    </row>
    <row r="991" spans="1:44" ht="24" customHeight="1" thickBot="1">
      <c r="A991" s="911" t="str">
        <f t="shared" si="24"/>
        <v/>
      </c>
      <c r="B991" s="65"/>
      <c r="E991" s="66"/>
      <c r="F991" s="67"/>
      <c r="AF991" s="69"/>
      <c r="AK991" s="11"/>
      <c r="AL991" s="203"/>
      <c r="AM991" s="204"/>
      <c r="AN991" s="204"/>
      <c r="AO991" s="204"/>
      <c r="AP991" s="204"/>
      <c r="AQ991" s="205"/>
      <c r="AR991" s="1173"/>
    </row>
    <row r="992" spans="1:44" ht="27" customHeight="1" thickBot="1">
      <c r="A992" s="911" t="str">
        <f t="shared" si="24"/>
        <v/>
      </c>
      <c r="B992" s="65"/>
      <c r="E992" s="66"/>
      <c r="F992" s="67"/>
      <c r="I992" s="1348" t="s">
        <v>537</v>
      </c>
      <c r="J992" s="1349"/>
      <c r="K992" s="1349"/>
      <c r="L992" s="1349"/>
      <c r="M992" s="1349"/>
      <c r="N992" s="1349"/>
      <c r="O992" s="1349"/>
      <c r="P992" s="1350"/>
      <c r="Q992" s="1348" t="s">
        <v>538</v>
      </c>
      <c r="R992" s="1349"/>
      <c r="S992" s="1349"/>
      <c r="T992" s="1349"/>
      <c r="U992" s="1349"/>
      <c r="V992" s="1349"/>
      <c r="W992" s="1349"/>
      <c r="X992" s="1349"/>
      <c r="Y992" s="1349"/>
      <c r="Z992" s="1349"/>
      <c r="AA992" s="1350"/>
      <c r="AB992" s="79"/>
      <c r="AC992" s="79"/>
      <c r="AD992" s="79"/>
      <c r="AF992" s="69"/>
      <c r="AK992" s="11"/>
      <c r="AL992" s="209"/>
      <c r="AM992" s="20"/>
      <c r="AN992" s="20"/>
      <c r="AO992" s="20"/>
      <c r="AP992" s="20"/>
      <c r="AQ992" s="210"/>
      <c r="AR992" s="72"/>
    </row>
    <row r="993" spans="1:44" ht="27" customHeight="1" thickBot="1">
      <c r="A993" s="911" t="str">
        <f t="shared" si="24"/>
        <v/>
      </c>
      <c r="B993" s="65"/>
      <c r="E993" s="66"/>
      <c r="F993" s="67"/>
      <c r="I993" s="1634"/>
      <c r="J993" s="1635"/>
      <c r="K993" s="1635"/>
      <c r="L993" s="1635"/>
      <c r="M993" s="1635"/>
      <c r="N993" s="1635"/>
      <c r="O993" s="1635"/>
      <c r="P993" s="1636"/>
      <c r="Q993" s="1634"/>
      <c r="R993" s="1635"/>
      <c r="S993" s="1635"/>
      <c r="T993" s="1635"/>
      <c r="U993" s="1635"/>
      <c r="V993" s="1635"/>
      <c r="W993" s="1635"/>
      <c r="X993" s="1635"/>
      <c r="Y993" s="1635"/>
      <c r="Z993" s="1635"/>
      <c r="AA993" s="1636"/>
      <c r="AB993" s="79"/>
      <c r="AC993" s="79"/>
      <c r="AD993" s="79"/>
      <c r="AF993" s="69"/>
      <c r="AK993" s="11"/>
      <c r="AL993" s="209"/>
      <c r="AM993" s="20"/>
      <c r="AN993" s="20"/>
      <c r="AO993" s="20"/>
      <c r="AP993" s="20"/>
      <c r="AQ993" s="210"/>
      <c r="AR993" s="72"/>
    </row>
    <row r="994" spans="1:44" ht="27" customHeight="1" thickBot="1">
      <c r="A994" s="911" t="str">
        <f t="shared" si="24"/>
        <v/>
      </c>
      <c r="B994" s="65"/>
      <c r="E994" s="66"/>
      <c r="F994" s="67"/>
      <c r="I994" s="1634"/>
      <c r="J994" s="1635"/>
      <c r="K994" s="1635"/>
      <c r="L994" s="1635"/>
      <c r="M994" s="1635"/>
      <c r="N994" s="1635"/>
      <c r="O994" s="1635"/>
      <c r="P994" s="1636"/>
      <c r="Q994" s="1634"/>
      <c r="R994" s="1635"/>
      <c r="S994" s="1635"/>
      <c r="T994" s="1635"/>
      <c r="U994" s="1635"/>
      <c r="V994" s="1635"/>
      <c r="W994" s="1635"/>
      <c r="X994" s="1635"/>
      <c r="Y994" s="1635"/>
      <c r="Z994" s="1635"/>
      <c r="AA994" s="1636"/>
      <c r="AB994" s="79"/>
      <c r="AC994" s="79"/>
      <c r="AD994" s="79"/>
      <c r="AF994" s="69"/>
      <c r="AK994" s="11"/>
      <c r="AL994" s="209"/>
      <c r="AM994" s="20"/>
      <c r="AN994" s="20"/>
      <c r="AO994" s="20"/>
      <c r="AP994" s="20"/>
      <c r="AQ994" s="210"/>
      <c r="AR994" s="72"/>
    </row>
    <row r="995" spans="1:44" ht="27" customHeight="1" thickBot="1">
      <c r="A995" s="911" t="str">
        <f t="shared" si="24"/>
        <v/>
      </c>
      <c r="B995" s="65"/>
      <c r="E995" s="66"/>
      <c r="F995" s="67"/>
      <c r="I995" s="1634"/>
      <c r="J995" s="1635"/>
      <c r="K995" s="1635"/>
      <c r="L995" s="1635"/>
      <c r="M995" s="1635"/>
      <c r="N995" s="1635"/>
      <c r="O995" s="1635"/>
      <c r="P995" s="1636"/>
      <c r="Q995" s="1634"/>
      <c r="R995" s="1635"/>
      <c r="S995" s="1635"/>
      <c r="T995" s="1635"/>
      <c r="U995" s="1635"/>
      <c r="V995" s="1635"/>
      <c r="W995" s="1635"/>
      <c r="X995" s="1635"/>
      <c r="Y995" s="1635"/>
      <c r="Z995" s="1635"/>
      <c r="AA995" s="1636"/>
      <c r="AB995" s="79"/>
      <c r="AC995" s="79"/>
      <c r="AD995" s="79"/>
      <c r="AF995" s="69"/>
      <c r="AK995" s="11"/>
      <c r="AL995" s="209"/>
      <c r="AM995" s="20"/>
      <c r="AN995" s="20"/>
      <c r="AO995" s="20"/>
      <c r="AP995" s="20"/>
      <c r="AQ995" s="210"/>
      <c r="AR995" s="72"/>
    </row>
    <row r="996" spans="1:44" ht="27" customHeight="1">
      <c r="A996" s="911" t="str">
        <f t="shared" si="24"/>
        <v/>
      </c>
      <c r="B996" s="65"/>
      <c r="E996" s="66"/>
      <c r="F996" s="67"/>
      <c r="I996" s="1640" t="s">
        <v>448</v>
      </c>
      <c r="J996" s="1640"/>
      <c r="K996" s="1640"/>
      <c r="L996" s="1640"/>
      <c r="M996" s="1640"/>
      <c r="N996" s="1640"/>
      <c r="O996" s="1640"/>
      <c r="P996" s="1640"/>
      <c r="Q996" s="1640" t="s">
        <v>539</v>
      </c>
      <c r="R996" s="1640"/>
      <c r="S996" s="1640"/>
      <c r="T996" s="1640"/>
      <c r="U996" s="1640"/>
      <c r="V996" s="1640"/>
      <c r="W996" s="1640"/>
      <c r="X996" s="1640"/>
      <c r="Y996" s="1640"/>
      <c r="Z996" s="1640"/>
      <c r="AA996" s="1640"/>
      <c r="AB996" s="79"/>
      <c r="AC996" s="79"/>
      <c r="AD996" s="79"/>
      <c r="AF996" s="69"/>
      <c r="AK996" s="11"/>
      <c r="AL996" s="209"/>
      <c r="AM996" s="20"/>
      <c r="AN996" s="20"/>
      <c r="AO996" s="20"/>
      <c r="AP996" s="20"/>
      <c r="AQ996" s="210"/>
      <c r="AR996" s="72"/>
    </row>
    <row r="997" spans="1:44" ht="24" customHeight="1">
      <c r="A997" s="911" t="str">
        <f t="shared" si="24"/>
        <v/>
      </c>
      <c r="B997" s="65"/>
      <c r="E997" s="66"/>
      <c r="F997" s="67"/>
      <c r="AF997" s="69"/>
      <c r="AK997" s="11"/>
      <c r="AL997" s="209"/>
      <c r="AM997" s="20"/>
      <c r="AN997" s="20"/>
      <c r="AO997" s="20"/>
      <c r="AP997" s="20"/>
      <c r="AQ997" s="210"/>
      <c r="AR997" s="72"/>
    </row>
    <row r="998" spans="1:44" ht="27" customHeight="1">
      <c r="A998" s="911" t="str">
        <f t="shared" si="24"/>
        <v/>
      </c>
      <c r="B998" s="65"/>
      <c r="E998" s="66"/>
      <c r="F998" s="67"/>
      <c r="AF998" s="69"/>
      <c r="AK998" s="11"/>
      <c r="AL998" s="209"/>
      <c r="AM998" s="20"/>
      <c r="AN998" s="20"/>
      <c r="AO998" s="20"/>
      <c r="AP998" s="20"/>
      <c r="AQ998" s="210"/>
      <c r="AR998" s="72"/>
    </row>
    <row r="999" spans="1:44" ht="27" customHeight="1">
      <c r="A999" s="911">
        <f t="shared" si="24"/>
        <v>159</v>
      </c>
      <c r="B999" s="1542" t="s">
        <v>540</v>
      </c>
      <c r="C999" s="1543"/>
      <c r="D999" s="1543"/>
      <c r="E999" s="1544"/>
      <c r="F999" s="1064" t="s">
        <v>1044</v>
      </c>
      <c r="G999" s="1065"/>
      <c r="H999" s="1093" t="s">
        <v>541</v>
      </c>
      <c r="I999" s="1093"/>
      <c r="J999" s="1093"/>
      <c r="K999" s="1093"/>
      <c r="L999" s="1093"/>
      <c r="M999" s="1093"/>
      <c r="N999" s="1093"/>
      <c r="O999" s="1093"/>
      <c r="P999" s="1093"/>
      <c r="Q999" s="1093"/>
      <c r="R999" s="1093"/>
      <c r="S999" s="1093"/>
      <c r="T999" s="1093"/>
      <c r="U999" s="1093"/>
      <c r="V999" s="1093"/>
      <c r="W999" s="1093"/>
      <c r="X999" s="1093"/>
      <c r="Y999" s="1093"/>
      <c r="Z999" s="1093"/>
      <c r="AA999" s="1093"/>
      <c r="AB999" s="1093"/>
      <c r="AC999" s="1093"/>
      <c r="AD999" s="1093"/>
      <c r="AF999" s="69"/>
      <c r="AG999" s="304">
        <v>159</v>
      </c>
      <c r="AH999" s="1113" t="s">
        <v>109</v>
      </c>
      <c r="AI999" s="1114"/>
      <c r="AJ999" s="1115"/>
      <c r="AK999" s="11"/>
      <c r="AL999" s="1131" t="s">
        <v>821</v>
      </c>
      <c r="AM999" s="1132"/>
      <c r="AN999" s="1132"/>
      <c r="AO999" s="1132"/>
      <c r="AP999" s="1132"/>
      <c r="AQ999" s="1133"/>
      <c r="AR999" s="1173">
        <f>VLOOKUP(AH999,$CD$6:$CE$10,2,FALSE)</f>
        <v>0</v>
      </c>
    </row>
    <row r="1000" spans="1:44" ht="27" customHeight="1">
      <c r="A1000" s="911" t="str">
        <f t="shared" si="24"/>
        <v/>
      </c>
      <c r="B1000" s="65"/>
      <c r="E1000" s="66"/>
      <c r="F1000" s="67"/>
      <c r="H1000" s="1093"/>
      <c r="I1000" s="1093"/>
      <c r="J1000" s="1093"/>
      <c r="K1000" s="1093"/>
      <c r="L1000" s="1093"/>
      <c r="M1000" s="1093"/>
      <c r="N1000" s="1093"/>
      <c r="O1000" s="1093"/>
      <c r="P1000" s="1093"/>
      <c r="Q1000" s="1093"/>
      <c r="R1000" s="1093"/>
      <c r="S1000" s="1093"/>
      <c r="T1000" s="1093"/>
      <c r="U1000" s="1093"/>
      <c r="V1000" s="1093"/>
      <c r="W1000" s="1093"/>
      <c r="X1000" s="1093"/>
      <c r="Y1000" s="1093"/>
      <c r="Z1000" s="1093"/>
      <c r="AA1000" s="1093"/>
      <c r="AB1000" s="1093"/>
      <c r="AC1000" s="1093"/>
      <c r="AD1000" s="1093"/>
      <c r="AF1000" s="69"/>
      <c r="AK1000" s="11"/>
      <c r="AL1000" s="1131"/>
      <c r="AM1000" s="1132"/>
      <c r="AN1000" s="1132"/>
      <c r="AO1000" s="1132"/>
      <c r="AP1000" s="1132"/>
      <c r="AQ1000" s="1133"/>
      <c r="AR1000" s="1173"/>
    </row>
    <row r="1001" spans="1:44" ht="27" customHeight="1">
      <c r="A1001" s="911" t="str">
        <f t="shared" si="24"/>
        <v/>
      </c>
      <c r="B1001" s="65"/>
      <c r="E1001" s="66"/>
      <c r="F1001" s="67"/>
      <c r="H1001" s="1093"/>
      <c r="I1001" s="1093"/>
      <c r="J1001" s="1093"/>
      <c r="K1001" s="1093"/>
      <c r="L1001" s="1093"/>
      <c r="M1001" s="1093"/>
      <c r="N1001" s="1093"/>
      <c r="O1001" s="1093"/>
      <c r="P1001" s="1093"/>
      <c r="Q1001" s="1093"/>
      <c r="R1001" s="1093"/>
      <c r="S1001" s="1093"/>
      <c r="T1001" s="1093"/>
      <c r="U1001" s="1093"/>
      <c r="V1001" s="1093"/>
      <c r="W1001" s="1093"/>
      <c r="X1001" s="1093"/>
      <c r="Y1001" s="1093"/>
      <c r="Z1001" s="1093"/>
      <c r="AA1001" s="1093"/>
      <c r="AB1001" s="1093"/>
      <c r="AC1001" s="1093"/>
      <c r="AD1001" s="1093"/>
      <c r="AF1001" s="69"/>
      <c r="AK1001" s="11"/>
      <c r="AL1001" s="1131"/>
      <c r="AM1001" s="1132"/>
      <c r="AN1001" s="1132"/>
      <c r="AO1001" s="1132"/>
      <c r="AP1001" s="1132"/>
      <c r="AQ1001" s="1133"/>
      <c r="AR1001" s="72"/>
    </row>
    <row r="1002" spans="1:44" ht="27" customHeight="1">
      <c r="A1002" s="911" t="str">
        <f t="shared" si="24"/>
        <v/>
      </c>
      <c r="B1002" s="65"/>
      <c r="E1002" s="66"/>
      <c r="F1002" s="67"/>
      <c r="H1002" s="96"/>
      <c r="I1002" s="96"/>
      <c r="J1002" s="96"/>
      <c r="K1002" s="96"/>
      <c r="L1002" s="96"/>
      <c r="M1002" s="96"/>
      <c r="N1002" s="96"/>
      <c r="O1002" s="96"/>
      <c r="P1002" s="96"/>
      <c r="Q1002" s="96"/>
      <c r="R1002" s="96"/>
      <c r="S1002" s="96"/>
      <c r="T1002" s="96"/>
      <c r="U1002" s="96"/>
      <c r="V1002" s="96"/>
      <c r="W1002" s="96"/>
      <c r="X1002" s="96"/>
      <c r="Y1002" s="96"/>
      <c r="Z1002" s="96"/>
      <c r="AA1002" s="96"/>
      <c r="AB1002" s="96"/>
      <c r="AC1002" s="96"/>
      <c r="AD1002" s="96"/>
      <c r="AF1002" s="69"/>
      <c r="AK1002" s="11"/>
      <c r="AL1002" s="209"/>
      <c r="AM1002" s="20"/>
      <c r="AN1002" s="20"/>
      <c r="AO1002" s="20"/>
      <c r="AP1002" s="20"/>
      <c r="AQ1002" s="210"/>
      <c r="AR1002" s="72"/>
    </row>
    <row r="1003" spans="1:44" ht="27" customHeight="1">
      <c r="A1003" s="911">
        <f t="shared" si="24"/>
        <v>160</v>
      </c>
      <c r="B1003" s="65"/>
      <c r="E1003" s="66"/>
      <c r="F1003" s="1064" t="s">
        <v>1023</v>
      </c>
      <c r="G1003" s="1065"/>
      <c r="H1003" s="1093" t="s">
        <v>542</v>
      </c>
      <c r="I1003" s="1093"/>
      <c r="J1003" s="1093"/>
      <c r="K1003" s="1093"/>
      <c r="L1003" s="1093"/>
      <c r="M1003" s="1093"/>
      <c r="N1003" s="1093"/>
      <c r="O1003" s="1093"/>
      <c r="P1003" s="1093"/>
      <c r="Q1003" s="1093"/>
      <c r="R1003" s="1093"/>
      <c r="S1003" s="1093"/>
      <c r="T1003" s="1093"/>
      <c r="U1003" s="1093"/>
      <c r="V1003" s="1093"/>
      <c r="W1003" s="1093"/>
      <c r="X1003" s="1093"/>
      <c r="Y1003" s="1093"/>
      <c r="Z1003" s="1093"/>
      <c r="AA1003" s="1093"/>
      <c r="AB1003" s="1093"/>
      <c r="AC1003" s="1093"/>
      <c r="AD1003" s="1093"/>
      <c r="AF1003" s="69"/>
      <c r="AG1003" s="304">
        <v>160</v>
      </c>
      <c r="AH1003" s="1113" t="s">
        <v>109</v>
      </c>
      <c r="AI1003" s="1114"/>
      <c r="AJ1003" s="1115"/>
      <c r="AK1003" s="11"/>
      <c r="AL1003" s="1131" t="s">
        <v>822</v>
      </c>
      <c r="AM1003" s="1132"/>
      <c r="AN1003" s="1132"/>
      <c r="AO1003" s="1132"/>
      <c r="AP1003" s="1132"/>
      <c r="AQ1003" s="1133"/>
      <c r="AR1003" s="1173">
        <f>VLOOKUP(AH1003,$CD$6:$CE$10,2,FALSE)</f>
        <v>0</v>
      </c>
    </row>
    <row r="1004" spans="1:44" ht="27" customHeight="1">
      <c r="A1004" s="911" t="str">
        <f t="shared" si="24"/>
        <v/>
      </c>
      <c r="B1004" s="65"/>
      <c r="E1004" s="66"/>
      <c r="F1004" s="67"/>
      <c r="H1004" s="1093"/>
      <c r="I1004" s="1093"/>
      <c r="J1004" s="1093"/>
      <c r="K1004" s="1093"/>
      <c r="L1004" s="1093"/>
      <c r="M1004" s="1093"/>
      <c r="N1004" s="1093"/>
      <c r="O1004" s="1093"/>
      <c r="P1004" s="1093"/>
      <c r="Q1004" s="1093"/>
      <c r="R1004" s="1093"/>
      <c r="S1004" s="1093"/>
      <c r="T1004" s="1093"/>
      <c r="U1004" s="1093"/>
      <c r="V1004" s="1093"/>
      <c r="W1004" s="1093"/>
      <c r="X1004" s="1093"/>
      <c r="Y1004" s="1093"/>
      <c r="Z1004" s="1093"/>
      <c r="AA1004" s="1093"/>
      <c r="AB1004" s="1093"/>
      <c r="AC1004" s="1093"/>
      <c r="AD1004" s="1093"/>
      <c r="AF1004" s="69"/>
      <c r="AK1004" s="11"/>
      <c r="AL1004" s="1131"/>
      <c r="AM1004" s="1132"/>
      <c r="AN1004" s="1132"/>
      <c r="AO1004" s="1132"/>
      <c r="AP1004" s="1132"/>
      <c r="AQ1004" s="1133"/>
      <c r="AR1004" s="1173"/>
    </row>
    <row r="1005" spans="1:44" ht="27" customHeight="1">
      <c r="A1005" s="911" t="str">
        <f t="shared" si="24"/>
        <v/>
      </c>
      <c r="B1005" s="65"/>
      <c r="E1005" s="66"/>
      <c r="F1005" s="67"/>
      <c r="AF1005" s="69"/>
      <c r="AK1005" s="11"/>
      <c r="AL1005" s="1131"/>
      <c r="AM1005" s="1132"/>
      <c r="AN1005" s="1132"/>
      <c r="AO1005" s="1132"/>
      <c r="AP1005" s="1132"/>
      <c r="AQ1005" s="1133"/>
      <c r="AR1005" s="72"/>
    </row>
    <row r="1006" spans="1:44" ht="27" customHeight="1">
      <c r="A1006" s="911">
        <f t="shared" si="24"/>
        <v>161</v>
      </c>
      <c r="B1006" s="65"/>
      <c r="E1006" s="66"/>
      <c r="F1006" s="1064" t="s">
        <v>1030</v>
      </c>
      <c r="G1006" s="1065"/>
      <c r="H1006" s="1093" t="s">
        <v>543</v>
      </c>
      <c r="I1006" s="1093"/>
      <c r="J1006" s="1093"/>
      <c r="K1006" s="1093"/>
      <c r="L1006" s="1093"/>
      <c r="M1006" s="1093"/>
      <c r="N1006" s="1093"/>
      <c r="O1006" s="1093"/>
      <c r="P1006" s="1093"/>
      <c r="Q1006" s="1093"/>
      <c r="R1006" s="1093"/>
      <c r="S1006" s="1093"/>
      <c r="T1006" s="1093"/>
      <c r="U1006" s="1093"/>
      <c r="V1006" s="1093"/>
      <c r="W1006" s="1093"/>
      <c r="X1006" s="1093"/>
      <c r="Y1006" s="1093"/>
      <c r="Z1006" s="1093"/>
      <c r="AA1006" s="1093"/>
      <c r="AB1006" s="1093"/>
      <c r="AC1006" s="1093"/>
      <c r="AD1006" s="1093"/>
      <c r="AF1006" s="69"/>
      <c r="AG1006" s="304">
        <v>161</v>
      </c>
      <c r="AH1006" s="1113" t="s">
        <v>109</v>
      </c>
      <c r="AI1006" s="1114"/>
      <c r="AJ1006" s="1115"/>
      <c r="AK1006" s="11"/>
      <c r="AL1006" s="1131" t="s">
        <v>823</v>
      </c>
      <c r="AM1006" s="1132"/>
      <c r="AN1006" s="1132"/>
      <c r="AO1006" s="1132"/>
      <c r="AP1006" s="1132"/>
      <c r="AQ1006" s="1133"/>
      <c r="AR1006" s="1173">
        <f>VLOOKUP(AH1006,$CD$6:$CE$10,2,FALSE)</f>
        <v>0</v>
      </c>
    </row>
    <row r="1007" spans="1:44" ht="27" customHeight="1">
      <c r="A1007" s="911" t="str">
        <f t="shared" si="24"/>
        <v/>
      </c>
      <c r="B1007" s="65"/>
      <c r="E1007" s="66"/>
      <c r="F1007" s="67"/>
      <c r="H1007" s="1093"/>
      <c r="I1007" s="1093"/>
      <c r="J1007" s="1093"/>
      <c r="K1007" s="1093"/>
      <c r="L1007" s="1093"/>
      <c r="M1007" s="1093"/>
      <c r="N1007" s="1093"/>
      <c r="O1007" s="1093"/>
      <c r="P1007" s="1093"/>
      <c r="Q1007" s="1093"/>
      <c r="R1007" s="1093"/>
      <c r="S1007" s="1093"/>
      <c r="T1007" s="1093"/>
      <c r="U1007" s="1093"/>
      <c r="V1007" s="1093"/>
      <c r="W1007" s="1093"/>
      <c r="X1007" s="1093"/>
      <c r="Y1007" s="1093"/>
      <c r="Z1007" s="1093"/>
      <c r="AA1007" s="1093"/>
      <c r="AB1007" s="1093"/>
      <c r="AC1007" s="1093"/>
      <c r="AD1007" s="1093"/>
      <c r="AF1007" s="69"/>
      <c r="AK1007" s="11"/>
      <c r="AL1007" s="1131"/>
      <c r="AM1007" s="1132"/>
      <c r="AN1007" s="1132"/>
      <c r="AO1007" s="1132"/>
      <c r="AP1007" s="1132"/>
      <c r="AQ1007" s="1133"/>
      <c r="AR1007" s="1173"/>
    </row>
    <row r="1008" spans="1:44" ht="27" customHeight="1">
      <c r="A1008" s="911" t="str">
        <f t="shared" si="24"/>
        <v/>
      </c>
      <c r="B1008" s="65"/>
      <c r="E1008" s="66"/>
      <c r="F1008" s="6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F1008" s="69"/>
      <c r="AK1008" s="11"/>
      <c r="AL1008" s="1131"/>
      <c r="AM1008" s="1132"/>
      <c r="AN1008" s="1132"/>
      <c r="AO1008" s="1132"/>
      <c r="AP1008" s="1132"/>
      <c r="AQ1008" s="1133"/>
      <c r="AR1008" s="72"/>
    </row>
    <row r="1009" spans="1:44" ht="27" customHeight="1">
      <c r="A1009" s="911">
        <f t="shared" si="24"/>
        <v>162</v>
      </c>
      <c r="B1009" s="65"/>
      <c r="E1009" s="66"/>
      <c r="F1009" s="1064" t="s">
        <v>1035</v>
      </c>
      <c r="G1009" s="1065"/>
      <c r="H1009" s="1093" t="s">
        <v>544</v>
      </c>
      <c r="I1009" s="1093"/>
      <c r="J1009" s="1093"/>
      <c r="K1009" s="1093"/>
      <c r="L1009" s="1093"/>
      <c r="M1009" s="1093"/>
      <c r="N1009" s="1093"/>
      <c r="O1009" s="1093"/>
      <c r="P1009" s="1093"/>
      <c r="Q1009" s="1093"/>
      <c r="R1009" s="1093"/>
      <c r="S1009" s="1093"/>
      <c r="T1009" s="1093"/>
      <c r="U1009" s="1093"/>
      <c r="V1009" s="1093"/>
      <c r="W1009" s="1093"/>
      <c r="X1009" s="1093"/>
      <c r="Y1009" s="1093"/>
      <c r="Z1009" s="1093"/>
      <c r="AA1009" s="1093"/>
      <c r="AB1009" s="1093"/>
      <c r="AC1009" s="1093"/>
      <c r="AD1009" s="1093"/>
      <c r="AF1009" s="69"/>
      <c r="AG1009" s="304">
        <v>162</v>
      </c>
      <c r="AH1009" s="1113" t="s">
        <v>109</v>
      </c>
      <c r="AI1009" s="1114"/>
      <c r="AJ1009" s="1115"/>
      <c r="AK1009" s="11"/>
      <c r="AL1009" s="1131" t="s">
        <v>824</v>
      </c>
      <c r="AM1009" s="1132"/>
      <c r="AN1009" s="1132"/>
      <c r="AO1009" s="1132"/>
      <c r="AP1009" s="1132"/>
      <c r="AQ1009" s="1133"/>
      <c r="AR1009" s="1173">
        <f>VLOOKUP(AH1009,$CD$6:$CE$10,2,FALSE)</f>
        <v>0</v>
      </c>
    </row>
    <row r="1010" spans="1:44" ht="27" customHeight="1">
      <c r="A1010" s="911" t="str">
        <f t="shared" si="24"/>
        <v/>
      </c>
      <c r="B1010" s="65"/>
      <c r="E1010" s="66"/>
      <c r="F1010" s="67"/>
      <c r="H1010" s="1093"/>
      <c r="I1010" s="1093"/>
      <c r="J1010" s="1093"/>
      <c r="K1010" s="1093"/>
      <c r="L1010" s="1093"/>
      <c r="M1010" s="1093"/>
      <c r="N1010" s="1093"/>
      <c r="O1010" s="1093"/>
      <c r="P1010" s="1093"/>
      <c r="Q1010" s="1093"/>
      <c r="R1010" s="1093"/>
      <c r="S1010" s="1093"/>
      <c r="T1010" s="1093"/>
      <c r="U1010" s="1093"/>
      <c r="V1010" s="1093"/>
      <c r="W1010" s="1093"/>
      <c r="X1010" s="1093"/>
      <c r="Y1010" s="1093"/>
      <c r="Z1010" s="1093"/>
      <c r="AA1010" s="1093"/>
      <c r="AB1010" s="1093"/>
      <c r="AC1010" s="1093"/>
      <c r="AD1010" s="1093"/>
      <c r="AF1010" s="69"/>
      <c r="AK1010" s="11"/>
      <c r="AL1010" s="1131"/>
      <c r="AM1010" s="1132"/>
      <c r="AN1010" s="1132"/>
      <c r="AO1010" s="1132"/>
      <c r="AP1010" s="1132"/>
      <c r="AQ1010" s="1133"/>
      <c r="AR1010" s="1173"/>
    </row>
    <row r="1011" spans="1:44" ht="27" customHeight="1">
      <c r="A1011" s="911" t="str">
        <f t="shared" si="24"/>
        <v/>
      </c>
      <c r="B1011" s="65"/>
      <c r="E1011" s="66"/>
      <c r="F1011" s="67"/>
      <c r="H1011" s="1093"/>
      <c r="I1011" s="1093"/>
      <c r="J1011" s="1093"/>
      <c r="K1011" s="1093"/>
      <c r="L1011" s="1093"/>
      <c r="M1011" s="1093"/>
      <c r="N1011" s="1093"/>
      <c r="O1011" s="1093"/>
      <c r="P1011" s="1093"/>
      <c r="Q1011" s="1093"/>
      <c r="R1011" s="1093"/>
      <c r="S1011" s="1093"/>
      <c r="T1011" s="1093"/>
      <c r="U1011" s="1093"/>
      <c r="V1011" s="1093"/>
      <c r="W1011" s="1093"/>
      <c r="X1011" s="1093"/>
      <c r="Y1011" s="1093"/>
      <c r="Z1011" s="1093"/>
      <c r="AA1011" s="1093"/>
      <c r="AB1011" s="1093"/>
      <c r="AC1011" s="1093"/>
      <c r="AD1011" s="1093"/>
      <c r="AF1011" s="69"/>
      <c r="AK1011" s="11"/>
      <c r="AL1011" s="1131"/>
      <c r="AM1011" s="1132"/>
      <c r="AN1011" s="1132"/>
      <c r="AO1011" s="1132"/>
      <c r="AP1011" s="1132"/>
      <c r="AQ1011" s="1133"/>
      <c r="AR1011" s="72"/>
    </row>
    <row r="1012" spans="1:44" ht="27" customHeight="1">
      <c r="A1012" s="911" t="str">
        <f t="shared" si="24"/>
        <v/>
      </c>
      <c r="B1012" s="65"/>
      <c r="E1012" s="66"/>
      <c r="F1012" s="67"/>
      <c r="H1012" s="87"/>
      <c r="I1012" s="87"/>
      <c r="J1012" s="87"/>
      <c r="K1012" s="87"/>
      <c r="L1012" s="87"/>
      <c r="M1012" s="87"/>
      <c r="N1012" s="87"/>
      <c r="O1012" s="87"/>
      <c r="P1012" s="87"/>
      <c r="Q1012" s="87"/>
      <c r="R1012" s="87"/>
      <c r="S1012" s="87"/>
      <c r="T1012" s="87"/>
      <c r="U1012" s="87"/>
      <c r="V1012" s="87"/>
      <c r="W1012" s="87"/>
      <c r="X1012" s="87"/>
      <c r="Y1012" s="87"/>
      <c r="Z1012" s="87"/>
      <c r="AA1012" s="87"/>
      <c r="AB1012" s="87"/>
      <c r="AC1012" s="87"/>
      <c r="AD1012" s="87"/>
      <c r="AF1012" s="69"/>
      <c r="AK1012" s="11"/>
      <c r="AL1012" s="209"/>
      <c r="AM1012" s="20"/>
      <c r="AN1012" s="20"/>
      <c r="AO1012" s="20"/>
      <c r="AP1012" s="20"/>
      <c r="AQ1012" s="210"/>
      <c r="AR1012" s="72"/>
    </row>
    <row r="1013" spans="1:44" ht="27" customHeight="1">
      <c r="A1013" s="911">
        <f t="shared" si="24"/>
        <v>163</v>
      </c>
      <c r="B1013" s="65"/>
      <c r="E1013" s="66"/>
      <c r="F1013" s="1064" t="s">
        <v>1041</v>
      </c>
      <c r="G1013" s="1065"/>
      <c r="H1013" s="1070" t="s">
        <v>545</v>
      </c>
      <c r="I1013" s="1070"/>
      <c r="J1013" s="1070"/>
      <c r="K1013" s="1070"/>
      <c r="L1013" s="1070"/>
      <c r="M1013" s="1070"/>
      <c r="N1013" s="1070"/>
      <c r="O1013" s="1070"/>
      <c r="P1013" s="1070"/>
      <c r="Q1013" s="1070"/>
      <c r="R1013" s="1070"/>
      <c r="S1013" s="1070"/>
      <c r="T1013" s="1070"/>
      <c r="U1013" s="1070"/>
      <c r="V1013" s="1070"/>
      <c r="W1013" s="1070"/>
      <c r="X1013" s="1070"/>
      <c r="Y1013" s="1070"/>
      <c r="Z1013" s="1070"/>
      <c r="AA1013" s="1070"/>
      <c r="AB1013" s="1070"/>
      <c r="AC1013" s="1070"/>
      <c r="AD1013" s="1070"/>
      <c r="AF1013" s="69"/>
      <c r="AG1013" s="304">
        <v>163</v>
      </c>
      <c r="AH1013" s="1113" t="s">
        <v>109</v>
      </c>
      <c r="AI1013" s="1114"/>
      <c r="AJ1013" s="1115"/>
      <c r="AK1013" s="11"/>
      <c r="AL1013" s="1131" t="s">
        <v>825</v>
      </c>
      <c r="AM1013" s="1132"/>
      <c r="AN1013" s="1132"/>
      <c r="AO1013" s="1132"/>
      <c r="AP1013" s="1132"/>
      <c r="AQ1013" s="1133"/>
      <c r="AR1013" s="1173">
        <f>VLOOKUP(AH1013,$CD$6:$CE$10,2,FALSE)</f>
        <v>0</v>
      </c>
    </row>
    <row r="1014" spans="1:44" ht="27" customHeight="1">
      <c r="A1014" s="911" t="str">
        <f t="shared" si="24"/>
        <v/>
      </c>
      <c r="B1014" s="65"/>
      <c r="E1014" s="66"/>
      <c r="F1014" s="67"/>
      <c r="H1014" s="1070"/>
      <c r="I1014" s="1070"/>
      <c r="J1014" s="1070"/>
      <c r="K1014" s="1070"/>
      <c r="L1014" s="1070"/>
      <c r="M1014" s="1070"/>
      <c r="N1014" s="1070"/>
      <c r="O1014" s="1070"/>
      <c r="P1014" s="1070"/>
      <c r="Q1014" s="1070"/>
      <c r="R1014" s="1070"/>
      <c r="S1014" s="1070"/>
      <c r="T1014" s="1070"/>
      <c r="U1014" s="1070"/>
      <c r="V1014" s="1070"/>
      <c r="W1014" s="1070"/>
      <c r="X1014" s="1070"/>
      <c r="Y1014" s="1070"/>
      <c r="Z1014" s="1070"/>
      <c r="AA1014" s="1070"/>
      <c r="AB1014" s="1070"/>
      <c r="AC1014" s="1070"/>
      <c r="AD1014" s="1070"/>
      <c r="AF1014" s="69"/>
      <c r="AK1014" s="11"/>
      <c r="AL1014" s="1131"/>
      <c r="AM1014" s="1132"/>
      <c r="AN1014" s="1132"/>
      <c r="AO1014" s="1132"/>
      <c r="AP1014" s="1132"/>
      <c r="AQ1014" s="1133"/>
      <c r="AR1014" s="1173"/>
    </row>
    <row r="1015" spans="1:44" ht="27" customHeight="1">
      <c r="A1015" s="911" t="str">
        <f t="shared" si="24"/>
        <v/>
      </c>
      <c r="B1015" s="65"/>
      <c r="E1015" s="66"/>
      <c r="F1015" s="67"/>
      <c r="H1015" s="1070"/>
      <c r="I1015" s="1070"/>
      <c r="J1015" s="1070"/>
      <c r="K1015" s="1070"/>
      <c r="L1015" s="1070"/>
      <c r="M1015" s="1070"/>
      <c r="N1015" s="1070"/>
      <c r="O1015" s="1070"/>
      <c r="P1015" s="1070"/>
      <c r="Q1015" s="1070"/>
      <c r="R1015" s="1070"/>
      <c r="S1015" s="1070"/>
      <c r="T1015" s="1070"/>
      <c r="U1015" s="1070"/>
      <c r="V1015" s="1070"/>
      <c r="W1015" s="1070"/>
      <c r="X1015" s="1070"/>
      <c r="Y1015" s="1070"/>
      <c r="Z1015" s="1070"/>
      <c r="AA1015" s="1070"/>
      <c r="AB1015" s="1070"/>
      <c r="AC1015" s="1070"/>
      <c r="AD1015" s="1070"/>
      <c r="AF1015" s="69"/>
      <c r="AK1015" s="11"/>
      <c r="AL1015" s="1131"/>
      <c r="AM1015" s="1132"/>
      <c r="AN1015" s="1132"/>
      <c r="AO1015" s="1132"/>
      <c r="AP1015" s="1132"/>
      <c r="AQ1015" s="1133"/>
      <c r="AR1015" s="72"/>
    </row>
    <row r="1016" spans="1:44" ht="27" customHeight="1">
      <c r="A1016" s="911" t="str">
        <f t="shared" si="24"/>
        <v/>
      </c>
      <c r="B1016" s="65"/>
      <c r="E1016" s="66"/>
      <c r="F1016" s="67"/>
      <c r="I1016" s="118"/>
      <c r="J1016" s="118"/>
      <c r="K1016" s="118"/>
      <c r="L1016" s="118"/>
      <c r="M1016" s="118"/>
      <c r="N1016" s="118"/>
      <c r="O1016" s="118"/>
      <c r="P1016" s="118"/>
      <c r="Q1016" s="118"/>
      <c r="R1016" s="118"/>
      <c r="S1016" s="118"/>
      <c r="T1016" s="118"/>
      <c r="U1016" s="118"/>
      <c r="V1016" s="118"/>
      <c r="W1016" s="118"/>
      <c r="X1016" s="118"/>
      <c r="Y1016" s="118"/>
      <c r="Z1016" s="118"/>
      <c r="AA1016" s="118"/>
      <c r="AB1016" s="118"/>
      <c r="AC1016" s="118"/>
      <c r="AD1016" s="118"/>
      <c r="AF1016" s="69"/>
      <c r="AK1016" s="11"/>
      <c r="AL1016" s="209"/>
      <c r="AM1016" s="20"/>
      <c r="AN1016" s="20"/>
      <c r="AO1016" s="20"/>
      <c r="AP1016" s="20"/>
      <c r="AQ1016" s="210"/>
      <c r="AR1016" s="72"/>
    </row>
    <row r="1017" spans="1:44" ht="27" customHeight="1">
      <c r="A1017" s="911" t="str">
        <f t="shared" si="24"/>
        <v/>
      </c>
      <c r="B1017" s="65"/>
      <c r="E1017" s="66"/>
      <c r="F1017" s="1064" t="s">
        <v>1046</v>
      </c>
      <c r="G1017" s="1065"/>
      <c r="H1017" s="1087" t="s">
        <v>2790</v>
      </c>
      <c r="I1017" s="1087"/>
      <c r="J1017" s="1087"/>
      <c r="K1017" s="1087"/>
      <c r="L1017" s="1087"/>
      <c r="M1017" s="1087"/>
      <c r="N1017" s="1087"/>
      <c r="O1017" s="1087"/>
      <c r="P1017" s="1087"/>
      <c r="Q1017" s="1087"/>
      <c r="R1017" s="1087"/>
      <c r="S1017" s="1087"/>
      <c r="T1017" s="1545" t="s">
        <v>530</v>
      </c>
      <c r="U1017" s="1545"/>
      <c r="V1017" s="1134" t="s">
        <v>547</v>
      </c>
      <c r="W1017" s="1134"/>
      <c r="X1017" s="1545"/>
      <c r="Y1017" s="1545"/>
      <c r="Z1017" s="1134" t="s">
        <v>549</v>
      </c>
      <c r="AA1017" s="1134"/>
      <c r="AB1017" s="79"/>
      <c r="AC1017" s="79"/>
      <c r="AD1017" s="79"/>
      <c r="AF1017" s="69"/>
      <c r="AK1017" s="11"/>
      <c r="AL1017" s="209"/>
      <c r="AM1017" s="20"/>
      <c r="AN1017" s="20"/>
      <c r="AO1017" s="20"/>
      <c r="AP1017" s="20"/>
      <c r="AQ1017" s="210"/>
      <c r="AR1017" s="72"/>
    </row>
    <row r="1018" spans="1:44" ht="27" customHeight="1">
      <c r="A1018" s="911" t="str">
        <f t="shared" si="24"/>
        <v/>
      </c>
      <c r="B1018" s="65"/>
      <c r="E1018" s="66"/>
      <c r="F1018" s="67"/>
      <c r="P1018" s="1641" t="s">
        <v>550</v>
      </c>
      <c r="Q1018" s="1641"/>
      <c r="R1018" s="1641"/>
      <c r="S1018" s="1641"/>
      <c r="T1018" s="1641"/>
      <c r="U1018" s="1641"/>
      <c r="V1018" s="1641"/>
      <c r="W1018" s="1641" t="s">
        <v>551</v>
      </c>
      <c r="X1018" s="1641"/>
      <c r="Y1018" s="1641"/>
      <c r="Z1018" s="1641"/>
      <c r="AA1018" s="1641"/>
      <c r="AB1018" s="1641"/>
      <c r="AC1018" s="1641"/>
      <c r="AD1018" s="1641"/>
      <c r="AE1018" s="1641"/>
      <c r="AF1018" s="69"/>
      <c r="AK1018" s="11"/>
      <c r="AL1018" s="209"/>
      <c r="AM1018" s="20"/>
      <c r="AN1018" s="20"/>
      <c r="AO1018" s="20"/>
      <c r="AP1018" s="20"/>
      <c r="AQ1018" s="210"/>
      <c r="AR1018" s="72"/>
    </row>
    <row r="1019" spans="1:44" ht="27" customHeight="1">
      <c r="A1019" s="911" t="str">
        <f t="shared" si="24"/>
        <v/>
      </c>
      <c r="B1019" s="65"/>
      <c r="E1019" s="66"/>
      <c r="F1019" s="67"/>
      <c r="AF1019" s="69"/>
      <c r="AK1019" s="11"/>
      <c r="AL1019" s="209"/>
      <c r="AM1019" s="20"/>
      <c r="AN1019" s="20"/>
      <c r="AO1019" s="20"/>
      <c r="AP1019" s="20"/>
      <c r="AQ1019" s="210"/>
      <c r="AR1019" s="72"/>
    </row>
    <row r="1020" spans="1:44" ht="27" customHeight="1">
      <c r="A1020" s="911" t="str">
        <f t="shared" si="24"/>
        <v/>
      </c>
      <c r="B1020" s="65"/>
      <c r="E1020" s="66"/>
      <c r="F1020" s="1064" t="s">
        <v>1047</v>
      </c>
      <c r="G1020" s="1065"/>
      <c r="H1020" s="1087" t="s">
        <v>2791</v>
      </c>
      <c r="I1020" s="1087"/>
      <c r="J1020" s="1087"/>
      <c r="K1020" s="1087"/>
      <c r="L1020" s="1087"/>
      <c r="M1020" s="1087"/>
      <c r="N1020" s="1087"/>
      <c r="O1020" s="1087"/>
      <c r="P1020" s="1087"/>
      <c r="Q1020" s="1087"/>
      <c r="R1020" s="1087"/>
      <c r="S1020" s="1087"/>
      <c r="T1020" s="1087"/>
      <c r="U1020" s="1087"/>
      <c r="V1020" s="1087"/>
      <c r="W1020" s="1087"/>
      <c r="X1020" s="1087"/>
      <c r="Y1020" s="1087"/>
      <c r="Z1020" s="1087"/>
      <c r="AA1020" s="1087"/>
      <c r="AB1020" s="1087"/>
      <c r="AC1020" s="1087"/>
      <c r="AD1020" s="1087"/>
      <c r="AF1020" s="69"/>
      <c r="AK1020" s="11"/>
      <c r="AL1020" s="209"/>
      <c r="AM1020" s="20"/>
      <c r="AN1020" s="20"/>
      <c r="AO1020" s="20"/>
      <c r="AP1020" s="20"/>
      <c r="AQ1020" s="210"/>
      <c r="AR1020" s="72"/>
    </row>
    <row r="1021" spans="1:44" ht="27" customHeight="1">
      <c r="A1021" s="911" t="str">
        <f t="shared" si="24"/>
        <v/>
      </c>
      <c r="B1021" s="65"/>
      <c r="E1021" s="66"/>
      <c r="F1021" s="67"/>
      <c r="S1021" s="254" t="s">
        <v>546</v>
      </c>
      <c r="T1021" s="1657" t="s">
        <v>530</v>
      </c>
      <c r="U1021" s="1657"/>
      <c r="V1021" s="1657"/>
      <c r="W1021" s="1174" t="s">
        <v>552</v>
      </c>
      <c r="X1021" s="1174"/>
      <c r="AF1021" s="69"/>
      <c r="AK1021" s="11"/>
      <c r="AL1021" s="209"/>
      <c r="AM1021" s="20"/>
      <c r="AN1021" s="20"/>
      <c r="AO1021" s="20"/>
      <c r="AP1021" s="20"/>
      <c r="AQ1021" s="210"/>
      <c r="AR1021" s="72"/>
    </row>
    <row r="1022" spans="1:44" ht="27" customHeight="1">
      <c r="A1022" s="911" t="str">
        <f t="shared" si="24"/>
        <v/>
      </c>
      <c r="B1022" s="65"/>
      <c r="E1022" s="66"/>
      <c r="F1022" s="67"/>
      <c r="S1022" s="1541" t="s">
        <v>553</v>
      </c>
      <c r="T1022" s="1541"/>
      <c r="U1022" s="1541"/>
      <c r="V1022" s="1541"/>
      <c r="W1022" s="1541"/>
      <c r="X1022" s="1541"/>
      <c r="Y1022" s="1541"/>
      <c r="Z1022" s="1541"/>
      <c r="AF1022" s="69"/>
      <c r="AK1022" s="11"/>
      <c r="AL1022" s="209"/>
      <c r="AM1022" s="20"/>
      <c r="AN1022" s="20"/>
      <c r="AO1022" s="20"/>
      <c r="AP1022" s="20"/>
      <c r="AQ1022" s="210"/>
      <c r="AR1022" s="72"/>
    </row>
    <row r="1023" spans="1:44" ht="27" customHeight="1" thickBot="1">
      <c r="A1023" s="911" t="str">
        <f t="shared" si="24"/>
        <v/>
      </c>
      <c r="B1023" s="56"/>
      <c r="C1023" s="6"/>
      <c r="D1023" s="6"/>
      <c r="E1023" s="57"/>
      <c r="F1023" s="82"/>
      <c r="G1023" s="60"/>
      <c r="H1023" s="60"/>
      <c r="I1023" s="60"/>
      <c r="J1023" s="60"/>
      <c r="K1023" s="60"/>
      <c r="L1023" s="60"/>
      <c r="M1023" s="60"/>
      <c r="N1023" s="60"/>
      <c r="O1023" s="60"/>
      <c r="P1023" s="60"/>
      <c r="Q1023" s="60"/>
      <c r="R1023" s="60"/>
      <c r="S1023" s="60"/>
      <c r="T1023" s="60"/>
      <c r="U1023" s="60"/>
      <c r="V1023" s="60"/>
      <c r="W1023" s="60"/>
      <c r="X1023" s="60"/>
      <c r="Y1023" s="60"/>
      <c r="Z1023" s="60"/>
      <c r="AA1023" s="60"/>
      <c r="AB1023" s="60"/>
      <c r="AC1023" s="60"/>
      <c r="AD1023" s="60"/>
      <c r="AE1023" s="60"/>
      <c r="AF1023" s="58"/>
      <c r="AG1023" s="307"/>
      <c r="AH1023" s="59"/>
      <c r="AI1023" s="59"/>
      <c r="AJ1023" s="59"/>
      <c r="AK1023" s="15"/>
      <c r="AL1023" s="206"/>
      <c r="AM1023" s="207"/>
      <c r="AN1023" s="207"/>
      <c r="AO1023" s="207"/>
      <c r="AP1023" s="207"/>
      <c r="AQ1023" s="208"/>
      <c r="AR1023" s="72"/>
    </row>
    <row r="1024" spans="1:44" ht="27" customHeight="1">
      <c r="A1024" s="911" t="str">
        <f t="shared" si="24"/>
        <v/>
      </c>
      <c r="B1024" s="65"/>
      <c r="E1024" s="66"/>
      <c r="F1024" s="67"/>
      <c r="AF1024" s="69"/>
      <c r="AK1024" s="11"/>
      <c r="AL1024" s="209"/>
      <c r="AM1024" s="20"/>
      <c r="AN1024" s="20"/>
      <c r="AO1024" s="20"/>
      <c r="AP1024" s="20"/>
      <c r="AQ1024" s="210"/>
      <c r="AR1024" s="72"/>
    </row>
    <row r="1025" spans="1:44" ht="27" customHeight="1">
      <c r="A1025" s="911">
        <f t="shared" si="24"/>
        <v>164</v>
      </c>
      <c r="B1025" s="1078" t="s">
        <v>826</v>
      </c>
      <c r="C1025" s="1079"/>
      <c r="D1025" s="1079"/>
      <c r="E1025" s="1080"/>
      <c r="F1025" s="1064" t="s">
        <v>1011</v>
      </c>
      <c r="G1025" s="1065"/>
      <c r="H1025" s="1093" t="s">
        <v>554</v>
      </c>
      <c r="I1025" s="1093"/>
      <c r="J1025" s="1093"/>
      <c r="K1025" s="1093"/>
      <c r="L1025" s="1093"/>
      <c r="M1025" s="1093"/>
      <c r="N1025" s="1093"/>
      <c r="O1025" s="1093"/>
      <c r="P1025" s="1093"/>
      <c r="Q1025" s="1093"/>
      <c r="R1025" s="1093"/>
      <c r="S1025" s="1093"/>
      <c r="T1025" s="1093"/>
      <c r="U1025" s="1093"/>
      <c r="V1025" s="1093"/>
      <c r="W1025" s="1093"/>
      <c r="X1025" s="1093"/>
      <c r="Y1025" s="1093"/>
      <c r="Z1025" s="1093"/>
      <c r="AA1025" s="1093"/>
      <c r="AB1025" s="1093"/>
      <c r="AC1025" s="1093"/>
      <c r="AD1025" s="1093"/>
      <c r="AF1025" s="69"/>
      <c r="AG1025" s="304">
        <v>164</v>
      </c>
      <c r="AH1025" s="1113" t="s">
        <v>109</v>
      </c>
      <c r="AI1025" s="1114"/>
      <c r="AJ1025" s="1115"/>
      <c r="AK1025" s="11"/>
      <c r="AL1025" s="1131" t="s">
        <v>827</v>
      </c>
      <c r="AM1025" s="1132"/>
      <c r="AN1025" s="1132"/>
      <c r="AO1025" s="1132"/>
      <c r="AP1025" s="1132"/>
      <c r="AQ1025" s="1133"/>
      <c r="AR1025" s="1173">
        <f>VLOOKUP(AH1025,$CD$6:$CE$10,2,FALSE)</f>
        <v>0</v>
      </c>
    </row>
    <row r="1026" spans="1:44" ht="27" customHeight="1">
      <c r="A1026" s="911" t="str">
        <f t="shared" si="24"/>
        <v/>
      </c>
      <c r="B1026" s="1078"/>
      <c r="C1026" s="1079"/>
      <c r="D1026" s="1079"/>
      <c r="E1026" s="1080"/>
      <c r="H1026" s="1093"/>
      <c r="I1026" s="1093"/>
      <c r="J1026" s="1093"/>
      <c r="K1026" s="1093"/>
      <c r="L1026" s="1093"/>
      <c r="M1026" s="1093"/>
      <c r="N1026" s="1093"/>
      <c r="O1026" s="1093"/>
      <c r="P1026" s="1093"/>
      <c r="Q1026" s="1093"/>
      <c r="R1026" s="1093"/>
      <c r="S1026" s="1093"/>
      <c r="T1026" s="1093"/>
      <c r="U1026" s="1093"/>
      <c r="V1026" s="1093"/>
      <c r="W1026" s="1093"/>
      <c r="X1026" s="1093"/>
      <c r="Y1026" s="1093"/>
      <c r="Z1026" s="1093"/>
      <c r="AA1026" s="1093"/>
      <c r="AB1026" s="1093"/>
      <c r="AC1026" s="1093"/>
      <c r="AD1026" s="1093"/>
      <c r="AF1026" s="69"/>
      <c r="AK1026" s="11"/>
      <c r="AL1026" s="1131"/>
      <c r="AM1026" s="1132"/>
      <c r="AN1026" s="1132"/>
      <c r="AO1026" s="1132"/>
      <c r="AP1026" s="1132"/>
      <c r="AQ1026" s="1133"/>
      <c r="AR1026" s="1173"/>
    </row>
    <row r="1027" spans="1:44" ht="27" customHeight="1">
      <c r="A1027" s="911" t="str">
        <f t="shared" si="24"/>
        <v/>
      </c>
      <c r="B1027" s="1078"/>
      <c r="C1027" s="1079"/>
      <c r="D1027" s="1079"/>
      <c r="E1027" s="1080"/>
      <c r="AF1027" s="69"/>
      <c r="AK1027" s="11"/>
      <c r="AL1027" s="1131"/>
      <c r="AM1027" s="1132"/>
      <c r="AN1027" s="1132"/>
      <c r="AO1027" s="1132"/>
      <c r="AP1027" s="1132"/>
      <c r="AQ1027" s="1133"/>
      <c r="AR1027" s="72"/>
    </row>
    <row r="1028" spans="1:44" ht="27" customHeight="1">
      <c r="A1028" s="911">
        <f t="shared" si="24"/>
        <v>165</v>
      </c>
      <c r="B1028" s="1078"/>
      <c r="C1028" s="1079"/>
      <c r="D1028" s="1079"/>
      <c r="E1028" s="1080"/>
      <c r="F1028" s="1064" t="s">
        <v>1042</v>
      </c>
      <c r="G1028" s="1065"/>
      <c r="H1028" s="1093" t="s">
        <v>555</v>
      </c>
      <c r="I1028" s="1093"/>
      <c r="J1028" s="1093"/>
      <c r="K1028" s="1093"/>
      <c r="L1028" s="1093"/>
      <c r="M1028" s="1093"/>
      <c r="N1028" s="1093"/>
      <c r="O1028" s="1093"/>
      <c r="P1028" s="1093"/>
      <c r="Q1028" s="1093"/>
      <c r="R1028" s="1093"/>
      <c r="S1028" s="1093"/>
      <c r="T1028" s="1093"/>
      <c r="U1028" s="1093"/>
      <c r="V1028" s="1093"/>
      <c r="W1028" s="1093"/>
      <c r="X1028" s="1093"/>
      <c r="Y1028" s="1093"/>
      <c r="Z1028" s="1093"/>
      <c r="AA1028" s="1093"/>
      <c r="AB1028" s="1093"/>
      <c r="AC1028" s="1093"/>
      <c r="AD1028" s="1093"/>
      <c r="AF1028" s="69"/>
      <c r="AG1028" s="304">
        <v>165</v>
      </c>
      <c r="AH1028" s="1113" t="s">
        <v>109</v>
      </c>
      <c r="AI1028" s="1114"/>
      <c r="AJ1028" s="1115"/>
      <c r="AK1028" s="11"/>
      <c r="AL1028" s="1131" t="s">
        <v>828</v>
      </c>
      <c r="AM1028" s="1132"/>
      <c r="AN1028" s="1132"/>
      <c r="AO1028" s="1132"/>
      <c r="AP1028" s="1132"/>
      <c r="AQ1028" s="1133"/>
      <c r="AR1028" s="1173">
        <f>VLOOKUP(AH1028,$CD$6:$CE$10,2,FALSE)</f>
        <v>0</v>
      </c>
    </row>
    <row r="1029" spans="1:44" ht="27" customHeight="1">
      <c r="A1029" s="911" t="str">
        <f t="shared" si="24"/>
        <v/>
      </c>
      <c r="B1029" s="65"/>
      <c r="E1029" s="66"/>
      <c r="F1029" s="67"/>
      <c r="H1029" s="1093"/>
      <c r="I1029" s="1093"/>
      <c r="J1029" s="1093"/>
      <c r="K1029" s="1093"/>
      <c r="L1029" s="1093"/>
      <c r="M1029" s="1093"/>
      <c r="N1029" s="1093"/>
      <c r="O1029" s="1093"/>
      <c r="P1029" s="1093"/>
      <c r="Q1029" s="1093"/>
      <c r="R1029" s="1093"/>
      <c r="S1029" s="1093"/>
      <c r="T1029" s="1093"/>
      <c r="U1029" s="1093"/>
      <c r="V1029" s="1093"/>
      <c r="W1029" s="1093"/>
      <c r="X1029" s="1093"/>
      <c r="Y1029" s="1093"/>
      <c r="Z1029" s="1093"/>
      <c r="AA1029" s="1093"/>
      <c r="AB1029" s="1093"/>
      <c r="AC1029" s="1093"/>
      <c r="AD1029" s="1093"/>
      <c r="AF1029" s="69"/>
      <c r="AK1029" s="11"/>
      <c r="AL1029" s="1131"/>
      <c r="AM1029" s="1132"/>
      <c r="AN1029" s="1132"/>
      <c r="AO1029" s="1132"/>
      <c r="AP1029" s="1132"/>
      <c r="AQ1029" s="1133"/>
      <c r="AR1029" s="1173"/>
    </row>
    <row r="1030" spans="1:44" ht="27" customHeight="1">
      <c r="A1030" s="911" t="str">
        <f t="shared" si="24"/>
        <v/>
      </c>
      <c r="B1030" s="65"/>
      <c r="E1030" s="66"/>
      <c r="F1030" s="67"/>
      <c r="AF1030" s="69"/>
      <c r="AK1030" s="11"/>
      <c r="AL1030" s="1131"/>
      <c r="AM1030" s="1132"/>
      <c r="AN1030" s="1132"/>
      <c r="AO1030" s="1132"/>
      <c r="AP1030" s="1132"/>
      <c r="AQ1030" s="1133"/>
      <c r="AR1030" s="72"/>
    </row>
    <row r="1031" spans="1:44" ht="27" customHeight="1">
      <c r="A1031" s="911" t="str">
        <f t="shared" si="24"/>
        <v/>
      </c>
      <c r="B1031" s="65"/>
      <c r="E1031" s="66"/>
      <c r="F1031" s="67"/>
      <c r="G1031" s="87" t="s">
        <v>340</v>
      </c>
      <c r="H1031" s="1093" t="s">
        <v>829</v>
      </c>
      <c r="I1031" s="1093"/>
      <c r="J1031" s="1093"/>
      <c r="K1031" s="1093"/>
      <c r="L1031" s="1093"/>
      <c r="M1031" s="1093"/>
      <c r="N1031" s="1093"/>
      <c r="O1031" s="1093"/>
      <c r="P1031" s="1093"/>
      <c r="Q1031" s="1093"/>
      <c r="R1031" s="1093"/>
      <c r="S1031" s="1093"/>
      <c r="T1031" s="1093"/>
      <c r="U1031" s="1093"/>
      <c r="V1031" s="1093"/>
      <c r="W1031" s="1093"/>
      <c r="X1031" s="1093"/>
      <c r="Y1031" s="1093"/>
      <c r="Z1031" s="1093"/>
      <c r="AA1031" s="1093"/>
      <c r="AB1031" s="1093"/>
      <c r="AC1031" s="1093"/>
      <c r="AD1031" s="1093"/>
      <c r="AF1031" s="69"/>
      <c r="AK1031" s="11"/>
      <c r="AL1031" s="1131" t="s">
        <v>2359</v>
      </c>
      <c r="AM1031" s="1132"/>
      <c r="AN1031" s="1132"/>
      <c r="AO1031" s="1132"/>
      <c r="AP1031" s="1132"/>
      <c r="AQ1031" s="1133"/>
      <c r="AR1031" s="72"/>
    </row>
    <row r="1032" spans="1:44" ht="27" customHeight="1">
      <c r="A1032" s="911" t="str">
        <f t="shared" si="24"/>
        <v/>
      </c>
      <c r="B1032" s="65"/>
      <c r="E1032" s="66"/>
      <c r="F1032" s="67"/>
      <c r="H1032" s="1093"/>
      <c r="I1032" s="1093"/>
      <c r="J1032" s="1093"/>
      <c r="K1032" s="1093"/>
      <c r="L1032" s="1093"/>
      <c r="M1032" s="1093"/>
      <c r="N1032" s="1093"/>
      <c r="O1032" s="1093"/>
      <c r="P1032" s="1093"/>
      <c r="Q1032" s="1093"/>
      <c r="R1032" s="1093"/>
      <c r="S1032" s="1093"/>
      <c r="T1032" s="1093"/>
      <c r="U1032" s="1093"/>
      <c r="V1032" s="1093"/>
      <c r="W1032" s="1093"/>
      <c r="X1032" s="1093"/>
      <c r="Y1032" s="1093"/>
      <c r="Z1032" s="1093"/>
      <c r="AA1032" s="1093"/>
      <c r="AB1032" s="1093"/>
      <c r="AC1032" s="1093"/>
      <c r="AD1032" s="1093"/>
      <c r="AF1032" s="69"/>
      <c r="AK1032" s="11"/>
      <c r="AL1032" s="1131"/>
      <c r="AM1032" s="1132"/>
      <c r="AN1032" s="1132"/>
      <c r="AO1032" s="1132"/>
      <c r="AP1032" s="1132"/>
      <c r="AQ1032" s="1133"/>
      <c r="AR1032" s="72"/>
    </row>
    <row r="1033" spans="1:44" ht="27" customHeight="1">
      <c r="A1033" s="911" t="str">
        <f t="shared" si="24"/>
        <v/>
      </c>
      <c r="B1033" s="65"/>
      <c r="E1033" s="66"/>
      <c r="F1033" s="67"/>
      <c r="H1033" s="1093"/>
      <c r="I1033" s="1093"/>
      <c r="J1033" s="1093"/>
      <c r="K1033" s="1093"/>
      <c r="L1033" s="1093"/>
      <c r="M1033" s="1093"/>
      <c r="N1033" s="1093"/>
      <c r="O1033" s="1093"/>
      <c r="P1033" s="1093"/>
      <c r="Q1033" s="1093"/>
      <c r="R1033" s="1093"/>
      <c r="S1033" s="1093"/>
      <c r="T1033" s="1093"/>
      <c r="U1033" s="1093"/>
      <c r="V1033" s="1093"/>
      <c r="W1033" s="1093"/>
      <c r="X1033" s="1093"/>
      <c r="Y1033" s="1093"/>
      <c r="Z1033" s="1093"/>
      <c r="AA1033" s="1093"/>
      <c r="AB1033" s="1093"/>
      <c r="AC1033" s="1093"/>
      <c r="AD1033" s="1093"/>
      <c r="AF1033" s="69"/>
      <c r="AK1033" s="11"/>
      <c r="AL1033" s="209"/>
      <c r="AM1033" s="20"/>
      <c r="AN1033" s="20"/>
      <c r="AO1033" s="20"/>
      <c r="AP1033" s="20"/>
      <c r="AQ1033" s="210"/>
      <c r="AR1033" s="72"/>
    </row>
    <row r="1034" spans="1:44" ht="27" customHeight="1">
      <c r="A1034" s="911" t="str">
        <f t="shared" si="24"/>
        <v/>
      </c>
      <c r="B1034" s="65"/>
      <c r="E1034" s="66"/>
      <c r="F1034" s="67"/>
      <c r="AF1034" s="69"/>
      <c r="AK1034" s="11"/>
      <c r="AL1034" s="209"/>
      <c r="AM1034" s="20"/>
      <c r="AN1034" s="20"/>
      <c r="AO1034" s="20"/>
      <c r="AP1034" s="20"/>
      <c r="AQ1034" s="210"/>
      <c r="AR1034" s="72"/>
    </row>
    <row r="1035" spans="1:44" ht="27" customHeight="1">
      <c r="A1035" s="911" t="str">
        <f t="shared" si="24"/>
        <v/>
      </c>
      <c r="B1035" s="65"/>
      <c r="E1035" s="66"/>
      <c r="F1035" s="1068" t="s">
        <v>830</v>
      </c>
      <c r="G1035" s="1069"/>
      <c r="H1035" s="1087" t="s">
        <v>831</v>
      </c>
      <c r="I1035" s="1087"/>
      <c r="J1035" s="1087"/>
      <c r="K1035" s="1087"/>
      <c r="L1035" s="1087"/>
      <c r="M1035" s="1087"/>
      <c r="N1035" s="1087"/>
      <c r="O1035" s="1087"/>
      <c r="P1035" s="1087"/>
      <c r="Q1035" s="1087"/>
      <c r="R1035" s="1087"/>
      <c r="S1035" s="1087"/>
      <c r="T1035" s="1087"/>
      <c r="U1035" s="1087"/>
      <c r="V1035" s="1087"/>
      <c r="W1035" s="1087"/>
      <c r="X1035" s="1087"/>
      <c r="Y1035" s="1087"/>
      <c r="Z1035" s="1087"/>
      <c r="AA1035" s="1087"/>
      <c r="AB1035" s="1087"/>
      <c r="AC1035" s="1087"/>
      <c r="AD1035" s="1087"/>
      <c r="AF1035" s="69"/>
      <c r="AK1035" s="11"/>
      <c r="AL1035" s="1131" t="s">
        <v>2360</v>
      </c>
      <c r="AM1035" s="1132"/>
      <c r="AN1035" s="1132"/>
      <c r="AO1035" s="1132"/>
      <c r="AP1035" s="1132"/>
      <c r="AQ1035" s="1133"/>
      <c r="AR1035" s="72"/>
    </row>
    <row r="1036" spans="1:44" ht="27" customHeight="1" thickBot="1">
      <c r="A1036" s="911" t="str">
        <f t="shared" si="24"/>
        <v/>
      </c>
      <c r="B1036" s="56"/>
      <c r="C1036" s="6"/>
      <c r="D1036" s="6"/>
      <c r="E1036" s="57"/>
      <c r="F1036" s="82"/>
      <c r="G1036" s="60"/>
      <c r="H1036" s="60"/>
      <c r="I1036" s="60"/>
      <c r="J1036" s="60"/>
      <c r="K1036" s="60"/>
      <c r="L1036" s="60"/>
      <c r="M1036" s="60"/>
      <c r="N1036" s="60"/>
      <c r="O1036" s="60"/>
      <c r="P1036" s="60"/>
      <c r="Q1036" s="60"/>
      <c r="R1036" s="60"/>
      <c r="S1036" s="60"/>
      <c r="T1036" s="60"/>
      <c r="U1036" s="60"/>
      <c r="V1036" s="60"/>
      <c r="W1036" s="60"/>
      <c r="X1036" s="60"/>
      <c r="Y1036" s="60"/>
      <c r="Z1036" s="60"/>
      <c r="AA1036" s="60"/>
      <c r="AB1036" s="60"/>
      <c r="AC1036" s="60"/>
      <c r="AD1036" s="60"/>
      <c r="AE1036" s="60"/>
      <c r="AF1036" s="58"/>
      <c r="AG1036" s="307"/>
      <c r="AH1036" s="59"/>
      <c r="AI1036" s="59"/>
      <c r="AJ1036" s="59"/>
      <c r="AK1036" s="15"/>
      <c r="AL1036" s="1209"/>
      <c r="AM1036" s="1210"/>
      <c r="AN1036" s="1210"/>
      <c r="AO1036" s="1210"/>
      <c r="AP1036" s="1210"/>
      <c r="AQ1036" s="1211"/>
      <c r="AR1036" s="72"/>
    </row>
    <row r="1037" spans="1:44" ht="24" customHeight="1">
      <c r="A1037" s="911" t="str">
        <f t="shared" si="24"/>
        <v/>
      </c>
      <c r="B1037" s="65"/>
      <c r="E1037" s="66"/>
      <c r="F1037" s="67"/>
      <c r="AF1037" s="69"/>
      <c r="AK1037" s="11"/>
      <c r="AL1037" s="209"/>
      <c r="AM1037" s="20"/>
      <c r="AN1037" s="20"/>
      <c r="AO1037" s="20"/>
      <c r="AP1037" s="20"/>
      <c r="AQ1037" s="210"/>
      <c r="AR1037" s="72"/>
    </row>
    <row r="1038" spans="1:44" ht="27" customHeight="1">
      <c r="A1038" s="911">
        <f t="shared" si="24"/>
        <v>166</v>
      </c>
      <c r="B1038" s="1078" t="s">
        <v>832</v>
      </c>
      <c r="C1038" s="1079"/>
      <c r="D1038" s="1079"/>
      <c r="E1038" s="1080"/>
      <c r="F1038" s="1064" t="s">
        <v>1011</v>
      </c>
      <c r="G1038" s="1065"/>
      <c r="H1038" s="1093" t="s">
        <v>833</v>
      </c>
      <c r="I1038" s="1093"/>
      <c r="J1038" s="1093"/>
      <c r="K1038" s="1093"/>
      <c r="L1038" s="1093"/>
      <c r="M1038" s="1093"/>
      <c r="N1038" s="1093"/>
      <c r="O1038" s="1093"/>
      <c r="P1038" s="1093"/>
      <c r="Q1038" s="1093"/>
      <c r="R1038" s="1093"/>
      <c r="S1038" s="1093"/>
      <c r="T1038" s="1093"/>
      <c r="U1038" s="1093"/>
      <c r="V1038" s="1093"/>
      <c r="W1038" s="1093"/>
      <c r="X1038" s="1093"/>
      <c r="Y1038" s="1093"/>
      <c r="Z1038" s="1093"/>
      <c r="AA1038" s="1093"/>
      <c r="AB1038" s="1093"/>
      <c r="AC1038" s="1093"/>
      <c r="AD1038" s="1093"/>
      <c r="AF1038" s="69"/>
      <c r="AG1038" s="304">
        <v>166</v>
      </c>
      <c r="AH1038" s="1113" t="s">
        <v>109</v>
      </c>
      <c r="AI1038" s="1114"/>
      <c r="AJ1038" s="1115"/>
      <c r="AK1038" s="11"/>
      <c r="AL1038" s="1131" t="s">
        <v>834</v>
      </c>
      <c r="AM1038" s="1132"/>
      <c r="AN1038" s="1132"/>
      <c r="AO1038" s="1132"/>
      <c r="AP1038" s="1132"/>
      <c r="AQ1038" s="1133"/>
      <c r="AR1038" s="1173">
        <f>VLOOKUP(AH1038,$CD$6:$CE$10,2,FALSE)</f>
        <v>0</v>
      </c>
    </row>
    <row r="1039" spans="1:44" ht="27" customHeight="1">
      <c r="A1039" s="911" t="str">
        <f t="shared" si="24"/>
        <v/>
      </c>
      <c r="B1039" s="1078"/>
      <c r="C1039" s="1079"/>
      <c r="D1039" s="1079"/>
      <c r="E1039" s="1080"/>
      <c r="F1039" s="67"/>
      <c r="H1039" s="1093"/>
      <c r="I1039" s="1093"/>
      <c r="J1039" s="1093"/>
      <c r="K1039" s="1093"/>
      <c r="L1039" s="1093"/>
      <c r="M1039" s="1093"/>
      <c r="N1039" s="1093"/>
      <c r="O1039" s="1093"/>
      <c r="P1039" s="1093"/>
      <c r="Q1039" s="1093"/>
      <c r="R1039" s="1093"/>
      <c r="S1039" s="1093"/>
      <c r="T1039" s="1093"/>
      <c r="U1039" s="1093"/>
      <c r="V1039" s="1093"/>
      <c r="W1039" s="1093"/>
      <c r="X1039" s="1093"/>
      <c r="Y1039" s="1093"/>
      <c r="Z1039" s="1093"/>
      <c r="AA1039" s="1093"/>
      <c r="AB1039" s="1093"/>
      <c r="AC1039" s="1093"/>
      <c r="AD1039" s="1093"/>
      <c r="AF1039" s="69"/>
      <c r="AK1039" s="11"/>
      <c r="AL1039" s="1131"/>
      <c r="AM1039" s="1132"/>
      <c r="AN1039" s="1132"/>
      <c r="AO1039" s="1132"/>
      <c r="AP1039" s="1132"/>
      <c r="AQ1039" s="1133"/>
      <c r="AR1039" s="1173"/>
    </row>
    <row r="1040" spans="1:44" ht="27" customHeight="1">
      <c r="A1040" s="911" t="str">
        <f t="shared" si="24"/>
        <v/>
      </c>
      <c r="B1040" s="1078"/>
      <c r="C1040" s="1079"/>
      <c r="D1040" s="1079"/>
      <c r="E1040" s="1080"/>
      <c r="F1040" s="67"/>
      <c r="H1040" s="1093"/>
      <c r="I1040" s="1093"/>
      <c r="J1040" s="1093"/>
      <c r="K1040" s="1093"/>
      <c r="L1040" s="1093"/>
      <c r="M1040" s="1093"/>
      <c r="N1040" s="1093"/>
      <c r="O1040" s="1093"/>
      <c r="P1040" s="1093"/>
      <c r="Q1040" s="1093"/>
      <c r="R1040" s="1093"/>
      <c r="S1040" s="1093"/>
      <c r="T1040" s="1093"/>
      <c r="U1040" s="1093"/>
      <c r="V1040" s="1093"/>
      <c r="W1040" s="1093"/>
      <c r="X1040" s="1093"/>
      <c r="Y1040" s="1093"/>
      <c r="Z1040" s="1093"/>
      <c r="AA1040" s="1093"/>
      <c r="AB1040" s="1093"/>
      <c r="AC1040" s="1093"/>
      <c r="AD1040" s="1093"/>
      <c r="AF1040" s="69"/>
      <c r="AK1040" s="11"/>
      <c r="AL1040" s="1131"/>
      <c r="AM1040" s="1132"/>
      <c r="AN1040" s="1132"/>
      <c r="AO1040" s="1132"/>
      <c r="AP1040" s="1132"/>
      <c r="AQ1040" s="1133"/>
      <c r="AR1040" s="72"/>
    </row>
    <row r="1041" spans="1:44" ht="27" customHeight="1">
      <c r="A1041" s="911" t="str">
        <f t="shared" si="24"/>
        <v/>
      </c>
      <c r="B1041" s="1078"/>
      <c r="C1041" s="1079"/>
      <c r="D1041" s="1079"/>
      <c r="E1041" s="1080"/>
      <c r="F1041" s="67"/>
      <c r="H1041" s="1093"/>
      <c r="I1041" s="1093"/>
      <c r="J1041" s="1093"/>
      <c r="K1041" s="1093"/>
      <c r="L1041" s="1093"/>
      <c r="M1041" s="1093"/>
      <c r="N1041" s="1093"/>
      <c r="O1041" s="1093"/>
      <c r="P1041" s="1093"/>
      <c r="Q1041" s="1093"/>
      <c r="R1041" s="1093"/>
      <c r="S1041" s="1093"/>
      <c r="T1041" s="1093"/>
      <c r="U1041" s="1093"/>
      <c r="V1041" s="1093"/>
      <c r="W1041" s="1093"/>
      <c r="X1041" s="1093"/>
      <c r="Y1041" s="1093"/>
      <c r="Z1041" s="1093"/>
      <c r="AA1041" s="1093"/>
      <c r="AB1041" s="1093"/>
      <c r="AC1041" s="1093"/>
      <c r="AD1041" s="1093"/>
      <c r="AF1041" s="69"/>
      <c r="AK1041" s="11"/>
      <c r="AL1041" s="84"/>
      <c r="AM1041" s="85"/>
      <c r="AN1041" s="85"/>
      <c r="AO1041" s="85"/>
      <c r="AP1041" s="85"/>
      <c r="AQ1041" s="86"/>
      <c r="AR1041" s="72"/>
    </row>
    <row r="1042" spans="1:44" ht="27" customHeight="1">
      <c r="A1042" s="911" t="str">
        <f t="shared" si="24"/>
        <v/>
      </c>
      <c r="B1042" s="65"/>
      <c r="E1042" s="66"/>
      <c r="F1042" s="67"/>
      <c r="H1042" s="1093"/>
      <c r="I1042" s="1093"/>
      <c r="J1042" s="1093"/>
      <c r="K1042" s="1093"/>
      <c r="L1042" s="1093"/>
      <c r="M1042" s="1093"/>
      <c r="N1042" s="1093"/>
      <c r="O1042" s="1093"/>
      <c r="P1042" s="1093"/>
      <c r="Q1042" s="1093"/>
      <c r="R1042" s="1093"/>
      <c r="S1042" s="1093"/>
      <c r="T1042" s="1093"/>
      <c r="U1042" s="1093"/>
      <c r="V1042" s="1093"/>
      <c r="W1042" s="1093"/>
      <c r="X1042" s="1093"/>
      <c r="Y1042" s="1093"/>
      <c r="Z1042" s="1093"/>
      <c r="AA1042" s="1093"/>
      <c r="AB1042" s="1093"/>
      <c r="AC1042" s="1093"/>
      <c r="AD1042" s="1093"/>
      <c r="AF1042" s="69"/>
      <c r="AK1042" s="11"/>
      <c r="AL1042" s="209"/>
      <c r="AM1042" s="20"/>
      <c r="AN1042" s="20"/>
      <c r="AO1042" s="20"/>
      <c r="AP1042" s="20"/>
      <c r="AQ1042" s="210"/>
      <c r="AR1042" s="72"/>
    </row>
    <row r="1043" spans="1:44" ht="27" customHeight="1">
      <c r="A1043" s="911" t="str">
        <f t="shared" si="24"/>
        <v/>
      </c>
      <c r="B1043" s="65"/>
      <c r="E1043" s="66"/>
      <c r="F1043" s="67"/>
      <c r="H1043" s="1093"/>
      <c r="I1043" s="1093"/>
      <c r="J1043" s="1093"/>
      <c r="K1043" s="1093"/>
      <c r="L1043" s="1093"/>
      <c r="M1043" s="1093"/>
      <c r="N1043" s="1093"/>
      <c r="O1043" s="1093"/>
      <c r="P1043" s="1093"/>
      <c r="Q1043" s="1093"/>
      <c r="R1043" s="1093"/>
      <c r="S1043" s="1093"/>
      <c r="T1043" s="1093"/>
      <c r="U1043" s="1093"/>
      <c r="V1043" s="1093"/>
      <c r="W1043" s="1093"/>
      <c r="X1043" s="1093"/>
      <c r="Y1043" s="1093"/>
      <c r="Z1043" s="1093"/>
      <c r="AA1043" s="1093"/>
      <c r="AB1043" s="1093"/>
      <c r="AC1043" s="1093"/>
      <c r="AD1043" s="1093"/>
      <c r="AF1043" s="69"/>
      <c r="AK1043" s="11"/>
      <c r="AL1043" s="209"/>
      <c r="AM1043" s="20"/>
      <c r="AN1043" s="20"/>
      <c r="AO1043" s="20"/>
      <c r="AP1043" s="20"/>
      <c r="AQ1043" s="210"/>
      <c r="AR1043" s="72"/>
    </row>
    <row r="1044" spans="1:44" ht="24" customHeight="1">
      <c r="A1044" s="911" t="str">
        <f t="shared" si="24"/>
        <v/>
      </c>
      <c r="B1044" s="65"/>
      <c r="E1044" s="66"/>
      <c r="F1044" s="67"/>
      <c r="I1044" s="87"/>
      <c r="J1044" s="87"/>
      <c r="K1044" s="87"/>
      <c r="L1044" s="87"/>
      <c r="M1044" s="87"/>
      <c r="N1044" s="87"/>
      <c r="O1044" s="87"/>
      <c r="P1044" s="87"/>
      <c r="Q1044" s="87"/>
      <c r="R1044" s="87"/>
      <c r="S1044" s="87"/>
      <c r="T1044" s="87"/>
      <c r="U1044" s="87"/>
      <c r="V1044" s="87"/>
      <c r="W1044" s="87"/>
      <c r="X1044" s="87"/>
      <c r="Y1044" s="87"/>
      <c r="Z1044" s="87"/>
      <c r="AA1044" s="87"/>
      <c r="AB1044" s="87"/>
      <c r="AC1044" s="87"/>
      <c r="AD1044" s="87"/>
      <c r="AF1044" s="69"/>
      <c r="AK1044" s="11"/>
      <c r="AL1044" s="209"/>
      <c r="AM1044" s="20"/>
      <c r="AN1044" s="20"/>
      <c r="AO1044" s="20"/>
      <c r="AP1044" s="20"/>
      <c r="AQ1044" s="210"/>
      <c r="AR1044" s="72"/>
    </row>
    <row r="1045" spans="1:44" ht="27" customHeight="1">
      <c r="A1045" s="911">
        <f t="shared" si="24"/>
        <v>167</v>
      </c>
      <c r="B1045" s="65"/>
      <c r="E1045" s="66"/>
      <c r="F1045" s="1064" t="s">
        <v>1042</v>
      </c>
      <c r="G1045" s="1065"/>
      <c r="H1045" s="1093" t="s">
        <v>556</v>
      </c>
      <c r="I1045" s="1093"/>
      <c r="J1045" s="1093"/>
      <c r="K1045" s="1093"/>
      <c r="L1045" s="1093"/>
      <c r="M1045" s="1093"/>
      <c r="N1045" s="1093"/>
      <c r="O1045" s="1093"/>
      <c r="P1045" s="1093"/>
      <c r="Q1045" s="1093"/>
      <c r="R1045" s="1093"/>
      <c r="S1045" s="1093"/>
      <c r="T1045" s="1093"/>
      <c r="U1045" s="1093"/>
      <c r="V1045" s="1093"/>
      <c r="W1045" s="1093"/>
      <c r="X1045" s="1093"/>
      <c r="Y1045" s="1093"/>
      <c r="Z1045" s="1093"/>
      <c r="AA1045" s="1093"/>
      <c r="AB1045" s="1093"/>
      <c r="AC1045" s="1093"/>
      <c r="AD1045" s="1093"/>
      <c r="AF1045" s="69"/>
      <c r="AG1045" s="304">
        <v>167</v>
      </c>
      <c r="AH1045" s="1389" t="s">
        <v>307</v>
      </c>
      <c r="AI1045" s="1390"/>
      <c r="AJ1045" s="1391"/>
      <c r="AK1045" s="11"/>
      <c r="AL1045" s="1131" t="s">
        <v>835</v>
      </c>
      <c r="AM1045" s="1132"/>
      <c r="AN1045" s="1132"/>
      <c r="AO1045" s="1132"/>
      <c r="AP1045" s="1132"/>
      <c r="AQ1045" s="1133"/>
      <c r="AR1045" s="1173">
        <f>VLOOKUP(AH1045,$CD$12:$CE$16,2,FALSE)</f>
        <v>0</v>
      </c>
    </row>
    <row r="1046" spans="1:44" ht="27" customHeight="1">
      <c r="A1046" s="911" t="str">
        <f t="shared" si="24"/>
        <v/>
      </c>
      <c r="B1046" s="65"/>
      <c r="E1046" s="66"/>
      <c r="F1046" s="67"/>
      <c r="H1046" s="1093"/>
      <c r="I1046" s="1093"/>
      <c r="J1046" s="1093"/>
      <c r="K1046" s="1093"/>
      <c r="L1046" s="1093"/>
      <c r="M1046" s="1093"/>
      <c r="N1046" s="1093"/>
      <c r="O1046" s="1093"/>
      <c r="P1046" s="1093"/>
      <c r="Q1046" s="1093"/>
      <c r="R1046" s="1093"/>
      <c r="S1046" s="1093"/>
      <c r="T1046" s="1093"/>
      <c r="U1046" s="1093"/>
      <c r="V1046" s="1093"/>
      <c r="W1046" s="1093"/>
      <c r="X1046" s="1093"/>
      <c r="Y1046" s="1093"/>
      <c r="Z1046" s="1093"/>
      <c r="AA1046" s="1093"/>
      <c r="AB1046" s="1093"/>
      <c r="AC1046" s="1093"/>
      <c r="AD1046" s="1093"/>
      <c r="AF1046" s="69"/>
      <c r="AK1046" s="11"/>
      <c r="AL1046" s="1131"/>
      <c r="AM1046" s="1132"/>
      <c r="AN1046" s="1132"/>
      <c r="AO1046" s="1132"/>
      <c r="AP1046" s="1132"/>
      <c r="AQ1046" s="1133"/>
      <c r="AR1046" s="1173"/>
    </row>
    <row r="1047" spans="1:44" ht="27" customHeight="1">
      <c r="A1047" s="911" t="str">
        <f t="shared" si="24"/>
        <v/>
      </c>
      <c r="B1047" s="65"/>
      <c r="E1047" s="66"/>
      <c r="F1047" s="67"/>
      <c r="H1047" s="1093"/>
      <c r="I1047" s="1093"/>
      <c r="J1047" s="1093"/>
      <c r="K1047" s="1093"/>
      <c r="L1047" s="1093"/>
      <c r="M1047" s="1093"/>
      <c r="N1047" s="1093"/>
      <c r="O1047" s="1093"/>
      <c r="P1047" s="1093"/>
      <c r="Q1047" s="1093"/>
      <c r="R1047" s="1093"/>
      <c r="S1047" s="1093"/>
      <c r="T1047" s="1093"/>
      <c r="U1047" s="1093"/>
      <c r="V1047" s="1093"/>
      <c r="W1047" s="1093"/>
      <c r="X1047" s="1093"/>
      <c r="Y1047" s="1093"/>
      <c r="Z1047" s="1093"/>
      <c r="AA1047" s="1093"/>
      <c r="AB1047" s="1093"/>
      <c r="AC1047" s="1093"/>
      <c r="AD1047" s="1093"/>
      <c r="AF1047" s="69"/>
      <c r="AK1047" s="11"/>
      <c r="AL1047" s="1131"/>
      <c r="AM1047" s="1132"/>
      <c r="AN1047" s="1132"/>
      <c r="AO1047" s="1132"/>
      <c r="AP1047" s="1132"/>
      <c r="AQ1047" s="1133"/>
      <c r="AR1047" s="72"/>
    </row>
    <row r="1048" spans="1:44" ht="27" customHeight="1">
      <c r="A1048" s="911" t="str">
        <f t="shared" ref="A1048:A1110" si="25">_xlfn.IFS(AG1048=0,"",AG1048&gt;0,AG1048,AG1048&lt;&gt;"","")</f>
        <v/>
      </c>
      <c r="B1048" s="65"/>
      <c r="E1048" s="66"/>
      <c r="F1048" s="67"/>
      <c r="H1048" s="1093"/>
      <c r="I1048" s="1093"/>
      <c r="J1048" s="1093"/>
      <c r="K1048" s="1093"/>
      <c r="L1048" s="1093"/>
      <c r="M1048" s="1093"/>
      <c r="N1048" s="1093"/>
      <c r="O1048" s="1093"/>
      <c r="P1048" s="1093"/>
      <c r="Q1048" s="1093"/>
      <c r="R1048" s="1093"/>
      <c r="S1048" s="1093"/>
      <c r="T1048" s="1093"/>
      <c r="U1048" s="1093"/>
      <c r="V1048" s="1093"/>
      <c r="W1048" s="1093"/>
      <c r="X1048" s="1093"/>
      <c r="Y1048" s="1093"/>
      <c r="Z1048" s="1093"/>
      <c r="AA1048" s="1093"/>
      <c r="AB1048" s="1093"/>
      <c r="AC1048" s="1093"/>
      <c r="AD1048" s="1093"/>
      <c r="AF1048" s="69"/>
      <c r="AK1048" s="11"/>
      <c r="AL1048" s="209"/>
      <c r="AM1048" s="20"/>
      <c r="AN1048" s="20"/>
      <c r="AO1048" s="20"/>
      <c r="AP1048" s="20"/>
      <c r="AQ1048" s="210"/>
      <c r="AR1048" s="72"/>
    </row>
    <row r="1049" spans="1:44" ht="24" customHeight="1">
      <c r="A1049" s="911" t="str">
        <f t="shared" si="25"/>
        <v/>
      </c>
      <c r="B1049" s="65"/>
      <c r="E1049" s="66"/>
      <c r="F1049" s="67"/>
      <c r="H1049" s="96"/>
      <c r="I1049" s="96"/>
      <c r="J1049" s="96"/>
      <c r="K1049" s="96"/>
      <c r="L1049" s="96"/>
      <c r="M1049" s="96"/>
      <c r="N1049" s="96"/>
      <c r="O1049" s="96"/>
      <c r="P1049" s="96"/>
      <c r="Q1049" s="96"/>
      <c r="R1049" s="96"/>
      <c r="S1049" s="96"/>
      <c r="T1049" s="96"/>
      <c r="U1049" s="96"/>
      <c r="V1049" s="96"/>
      <c r="W1049" s="96"/>
      <c r="X1049" s="96"/>
      <c r="Y1049" s="96"/>
      <c r="Z1049" s="96"/>
      <c r="AA1049" s="96"/>
      <c r="AB1049" s="96"/>
      <c r="AC1049" s="96"/>
      <c r="AD1049" s="96"/>
      <c r="AF1049" s="69"/>
      <c r="AK1049" s="11"/>
      <c r="AL1049" s="209"/>
      <c r="AM1049" s="20"/>
      <c r="AN1049" s="20"/>
      <c r="AO1049" s="20"/>
      <c r="AP1049" s="20"/>
      <c r="AQ1049" s="210"/>
      <c r="AR1049" s="72"/>
    </row>
    <row r="1050" spans="1:44" ht="27" customHeight="1">
      <c r="A1050" s="911">
        <f t="shared" si="25"/>
        <v>168</v>
      </c>
      <c r="B1050" s="1078" t="s">
        <v>837</v>
      </c>
      <c r="C1050" s="1079"/>
      <c r="D1050" s="1079"/>
      <c r="E1050" s="1080"/>
      <c r="F1050" s="1064" t="s">
        <v>1043</v>
      </c>
      <c r="G1050" s="1065"/>
      <c r="H1050" s="1087" t="s">
        <v>557</v>
      </c>
      <c r="I1050" s="1087"/>
      <c r="J1050" s="1087"/>
      <c r="K1050" s="1087"/>
      <c r="L1050" s="1087"/>
      <c r="M1050" s="1087"/>
      <c r="N1050" s="1087"/>
      <c r="O1050" s="1087"/>
      <c r="P1050" s="1087"/>
      <c r="Q1050" s="1087"/>
      <c r="R1050" s="1087"/>
      <c r="S1050" s="1087"/>
      <c r="T1050" s="1087"/>
      <c r="U1050" s="1087"/>
      <c r="V1050" s="1087"/>
      <c r="W1050" s="1087"/>
      <c r="X1050" s="1087"/>
      <c r="Y1050" s="1087"/>
      <c r="Z1050" s="1087"/>
      <c r="AA1050" s="1087"/>
      <c r="AB1050" s="1087"/>
      <c r="AC1050" s="1087"/>
      <c r="AD1050" s="1087"/>
      <c r="AF1050" s="69"/>
      <c r="AG1050" s="304">
        <v>168</v>
      </c>
      <c r="AH1050" s="1389" t="s">
        <v>307</v>
      </c>
      <c r="AI1050" s="1390"/>
      <c r="AJ1050" s="1391"/>
      <c r="AK1050" s="11"/>
      <c r="AL1050" s="1131" t="s">
        <v>836</v>
      </c>
      <c r="AM1050" s="1132"/>
      <c r="AN1050" s="1132"/>
      <c r="AO1050" s="1132"/>
      <c r="AP1050" s="1132"/>
      <c r="AQ1050" s="1133"/>
      <c r="AR1050" s="213">
        <f>VLOOKUP(AH1050,$CD$12:$CE$16,2,FALSE)</f>
        <v>0</v>
      </c>
    </row>
    <row r="1051" spans="1:44" ht="18" customHeight="1" thickBot="1">
      <c r="A1051" s="911" t="str">
        <f t="shared" si="25"/>
        <v/>
      </c>
      <c r="B1051" s="1078"/>
      <c r="C1051" s="1079"/>
      <c r="D1051" s="1079"/>
      <c r="E1051" s="1080"/>
      <c r="F1051" s="248"/>
      <c r="G1051" s="249"/>
      <c r="H1051" s="60"/>
      <c r="I1051" s="60"/>
      <c r="J1051" s="60"/>
      <c r="K1051" s="60"/>
      <c r="L1051" s="60"/>
      <c r="M1051" s="60"/>
      <c r="N1051" s="60"/>
      <c r="O1051" s="60"/>
      <c r="P1051" s="60"/>
      <c r="Q1051" s="60"/>
      <c r="R1051" s="60"/>
      <c r="S1051" s="60"/>
      <c r="T1051" s="60"/>
      <c r="U1051" s="60"/>
      <c r="V1051" s="60"/>
      <c r="W1051" s="60"/>
      <c r="X1051" s="60"/>
      <c r="Y1051" s="60"/>
      <c r="Z1051" s="60"/>
      <c r="AA1051" s="60"/>
      <c r="AB1051" s="60"/>
      <c r="AC1051" s="60"/>
      <c r="AD1051" s="60"/>
      <c r="AF1051" s="69"/>
      <c r="AK1051" s="11"/>
      <c r="AL1051" s="1131"/>
      <c r="AM1051" s="1132"/>
      <c r="AN1051" s="1132"/>
      <c r="AO1051" s="1132"/>
      <c r="AP1051" s="1132"/>
      <c r="AQ1051" s="1133"/>
      <c r="AR1051" s="213"/>
    </row>
    <row r="1052" spans="1:44" ht="27" customHeight="1">
      <c r="A1052" s="911" t="str">
        <f t="shared" si="25"/>
        <v/>
      </c>
      <c r="B1052" s="1078"/>
      <c r="C1052" s="1079"/>
      <c r="D1052" s="1079"/>
      <c r="E1052" s="1080"/>
      <c r="F1052" s="67"/>
      <c r="H1052" s="67"/>
      <c r="I1052" s="1398" t="s">
        <v>839</v>
      </c>
      <c r="J1052" s="1398"/>
      <c r="K1052" s="1398"/>
      <c r="L1052" s="1398"/>
      <c r="M1052" s="1398"/>
      <c r="N1052" s="1398"/>
      <c r="O1052" s="1398"/>
      <c r="P1052" s="1398"/>
      <c r="Q1052" s="1398"/>
      <c r="R1052" s="1398"/>
      <c r="S1052" s="1398"/>
      <c r="T1052" s="1398"/>
      <c r="U1052" s="1398"/>
      <c r="V1052" s="1398"/>
      <c r="W1052" s="1398"/>
      <c r="X1052" s="1398"/>
      <c r="Y1052" s="1398"/>
      <c r="Z1052" s="1398"/>
      <c r="AA1052" s="1398"/>
      <c r="AB1052" s="1398"/>
      <c r="AC1052" s="1398"/>
      <c r="AD1052" s="255"/>
      <c r="AF1052" s="69"/>
      <c r="AK1052" s="11"/>
      <c r="AL1052" s="1131"/>
      <c r="AM1052" s="1132"/>
      <c r="AN1052" s="1132"/>
      <c r="AO1052" s="1132"/>
      <c r="AP1052" s="1132"/>
      <c r="AQ1052" s="1133"/>
      <c r="AR1052" s="72"/>
    </row>
    <row r="1053" spans="1:44" ht="27" customHeight="1">
      <c r="A1053" s="911" t="str">
        <f t="shared" si="25"/>
        <v/>
      </c>
      <c r="B1053" s="1078"/>
      <c r="C1053" s="1079"/>
      <c r="D1053" s="1079"/>
      <c r="E1053" s="1080"/>
      <c r="F1053" s="67"/>
      <c r="H1053" s="67"/>
      <c r="I1053" s="1237"/>
      <c r="J1053" s="1237"/>
      <c r="K1053" s="1237"/>
      <c r="L1053" s="1237"/>
      <c r="M1053" s="1237"/>
      <c r="N1053" s="1237"/>
      <c r="O1053" s="1237"/>
      <c r="P1053" s="1237"/>
      <c r="Q1053" s="1237"/>
      <c r="R1053" s="1237"/>
      <c r="S1053" s="1237"/>
      <c r="T1053" s="1237"/>
      <c r="U1053" s="1237"/>
      <c r="V1053" s="1237"/>
      <c r="W1053" s="1237"/>
      <c r="X1053" s="1237"/>
      <c r="Y1053" s="1237"/>
      <c r="Z1053" s="1237"/>
      <c r="AA1053" s="1237"/>
      <c r="AB1053" s="1237"/>
      <c r="AC1053" s="1237"/>
      <c r="AD1053" s="255"/>
      <c r="AF1053" s="69"/>
      <c r="AK1053" s="11"/>
      <c r="AL1053" s="1131"/>
      <c r="AM1053" s="1132"/>
      <c r="AN1053" s="1132"/>
      <c r="AO1053" s="1132"/>
      <c r="AP1053" s="1132"/>
      <c r="AQ1053" s="1133"/>
      <c r="AR1053" s="72"/>
    </row>
    <row r="1054" spans="1:44" ht="27" customHeight="1">
      <c r="A1054" s="911" t="str">
        <f t="shared" si="25"/>
        <v/>
      </c>
      <c r="B1054" s="1078"/>
      <c r="C1054" s="1079"/>
      <c r="D1054" s="1079"/>
      <c r="E1054" s="1080"/>
      <c r="F1054" s="67"/>
      <c r="H1054" s="67"/>
      <c r="I1054" s="1237"/>
      <c r="J1054" s="1237"/>
      <c r="K1054" s="1237"/>
      <c r="L1054" s="1237"/>
      <c r="M1054" s="1237"/>
      <c r="N1054" s="1237"/>
      <c r="O1054" s="1237"/>
      <c r="P1054" s="1237"/>
      <c r="Q1054" s="1237"/>
      <c r="R1054" s="1237"/>
      <c r="S1054" s="1237"/>
      <c r="T1054" s="1237"/>
      <c r="U1054" s="1237"/>
      <c r="V1054" s="1237"/>
      <c r="W1054" s="1237"/>
      <c r="X1054" s="1237"/>
      <c r="Y1054" s="1237"/>
      <c r="Z1054" s="1237"/>
      <c r="AA1054" s="1237"/>
      <c r="AB1054" s="1237"/>
      <c r="AC1054" s="1237"/>
      <c r="AD1054" s="255"/>
      <c r="AF1054" s="69"/>
      <c r="AK1054" s="11"/>
      <c r="AL1054" s="1131"/>
      <c r="AM1054" s="1132"/>
      <c r="AN1054" s="1132"/>
      <c r="AO1054" s="1132"/>
      <c r="AP1054" s="1132"/>
      <c r="AQ1054" s="1133"/>
      <c r="AR1054" s="72"/>
    </row>
    <row r="1055" spans="1:44" ht="27" customHeight="1">
      <c r="A1055" s="911" t="str">
        <f t="shared" si="25"/>
        <v/>
      </c>
      <c r="B1055" s="1078"/>
      <c r="C1055" s="1079"/>
      <c r="D1055" s="1079"/>
      <c r="E1055" s="1080"/>
      <c r="F1055" s="67"/>
      <c r="H1055" s="67"/>
      <c r="I1055" s="1237"/>
      <c r="J1055" s="1237"/>
      <c r="K1055" s="1237"/>
      <c r="L1055" s="1237"/>
      <c r="M1055" s="1237"/>
      <c r="N1055" s="1237"/>
      <c r="O1055" s="1237"/>
      <c r="P1055" s="1237"/>
      <c r="Q1055" s="1237"/>
      <c r="R1055" s="1237"/>
      <c r="S1055" s="1237"/>
      <c r="T1055" s="1237"/>
      <c r="U1055" s="1237"/>
      <c r="V1055" s="1237"/>
      <c r="W1055" s="1237"/>
      <c r="X1055" s="1237"/>
      <c r="Y1055" s="1237"/>
      <c r="Z1055" s="1237"/>
      <c r="AA1055" s="1237"/>
      <c r="AB1055" s="1237"/>
      <c r="AC1055" s="1237"/>
      <c r="AD1055" s="255"/>
      <c r="AF1055" s="69"/>
      <c r="AK1055" s="11"/>
      <c r="AL1055" s="209"/>
      <c r="AM1055" s="20"/>
      <c r="AN1055" s="20"/>
      <c r="AO1055" s="20"/>
      <c r="AP1055" s="20"/>
      <c r="AQ1055" s="210"/>
      <c r="AR1055" s="72"/>
    </row>
    <row r="1056" spans="1:44" ht="27" customHeight="1">
      <c r="A1056" s="911" t="str">
        <f t="shared" si="25"/>
        <v/>
      </c>
      <c r="B1056" s="65"/>
      <c r="E1056" s="66"/>
      <c r="F1056" s="67"/>
      <c r="H1056" s="67"/>
      <c r="I1056" s="1237"/>
      <c r="J1056" s="1237"/>
      <c r="K1056" s="1237"/>
      <c r="L1056" s="1237"/>
      <c r="M1056" s="1237"/>
      <c r="N1056" s="1237"/>
      <c r="O1056" s="1237"/>
      <c r="P1056" s="1237"/>
      <c r="Q1056" s="1237"/>
      <c r="R1056" s="1237"/>
      <c r="S1056" s="1237"/>
      <c r="T1056" s="1237"/>
      <c r="U1056" s="1237"/>
      <c r="V1056" s="1237"/>
      <c r="W1056" s="1237"/>
      <c r="X1056" s="1237"/>
      <c r="Y1056" s="1237"/>
      <c r="Z1056" s="1237"/>
      <c r="AA1056" s="1237"/>
      <c r="AB1056" s="1237"/>
      <c r="AC1056" s="1237"/>
      <c r="AD1056" s="255"/>
      <c r="AF1056" s="69"/>
      <c r="AK1056" s="11"/>
      <c r="AL1056" s="209"/>
      <c r="AM1056" s="20"/>
      <c r="AN1056" s="20"/>
      <c r="AO1056" s="20"/>
      <c r="AP1056" s="20"/>
      <c r="AQ1056" s="210"/>
      <c r="AR1056" s="72"/>
    </row>
    <row r="1057" spans="1:44" ht="27" customHeight="1">
      <c r="A1057" s="911" t="str">
        <f t="shared" si="25"/>
        <v/>
      </c>
      <c r="B1057" s="65"/>
      <c r="E1057" s="66"/>
      <c r="F1057" s="67"/>
      <c r="H1057" s="67"/>
      <c r="I1057" s="1237"/>
      <c r="J1057" s="1237"/>
      <c r="K1057" s="1237"/>
      <c r="L1057" s="1237"/>
      <c r="M1057" s="1237"/>
      <c r="N1057" s="1237"/>
      <c r="O1057" s="1237"/>
      <c r="P1057" s="1237"/>
      <c r="Q1057" s="1237"/>
      <c r="R1057" s="1237"/>
      <c r="S1057" s="1237"/>
      <c r="T1057" s="1237"/>
      <c r="U1057" s="1237"/>
      <c r="V1057" s="1237"/>
      <c r="W1057" s="1237"/>
      <c r="X1057" s="1237"/>
      <c r="Y1057" s="1237"/>
      <c r="Z1057" s="1237"/>
      <c r="AA1057" s="1237"/>
      <c r="AB1057" s="1237"/>
      <c r="AC1057" s="1237"/>
      <c r="AD1057" s="255"/>
      <c r="AF1057" s="69"/>
      <c r="AK1057" s="11"/>
      <c r="AL1057" s="209"/>
      <c r="AM1057" s="20"/>
      <c r="AN1057" s="20"/>
      <c r="AO1057" s="20"/>
      <c r="AP1057" s="20"/>
      <c r="AQ1057" s="210"/>
      <c r="AR1057" s="72"/>
    </row>
    <row r="1058" spans="1:44" ht="27" customHeight="1">
      <c r="A1058" s="911" t="str">
        <f t="shared" si="25"/>
        <v/>
      </c>
      <c r="B1058" s="65"/>
      <c r="E1058" s="66"/>
      <c r="F1058" s="67"/>
      <c r="H1058" s="67"/>
      <c r="I1058" s="1237"/>
      <c r="J1058" s="1237"/>
      <c r="K1058" s="1237"/>
      <c r="L1058" s="1237"/>
      <c r="M1058" s="1237"/>
      <c r="N1058" s="1237"/>
      <c r="O1058" s="1237"/>
      <c r="P1058" s="1237"/>
      <c r="Q1058" s="1237"/>
      <c r="R1058" s="1237"/>
      <c r="S1058" s="1237"/>
      <c r="T1058" s="1237"/>
      <c r="U1058" s="1237"/>
      <c r="V1058" s="1237"/>
      <c r="W1058" s="1237"/>
      <c r="X1058" s="1237"/>
      <c r="Y1058" s="1237"/>
      <c r="Z1058" s="1237"/>
      <c r="AA1058" s="1237"/>
      <c r="AB1058" s="1237"/>
      <c r="AC1058" s="1237"/>
      <c r="AD1058" s="255"/>
      <c r="AF1058" s="69"/>
      <c r="AK1058" s="11"/>
      <c r="AL1058" s="209"/>
      <c r="AM1058" s="20"/>
      <c r="AN1058" s="20"/>
      <c r="AO1058" s="20"/>
      <c r="AP1058" s="20"/>
      <c r="AQ1058" s="210"/>
      <c r="AR1058" s="72"/>
    </row>
    <row r="1059" spans="1:44" ht="27" customHeight="1">
      <c r="A1059" s="911" t="str">
        <f t="shared" si="25"/>
        <v/>
      </c>
      <c r="B1059" s="65"/>
      <c r="E1059" s="66"/>
      <c r="F1059" s="67"/>
      <c r="H1059" s="67"/>
      <c r="I1059" s="1237"/>
      <c r="J1059" s="1237"/>
      <c r="K1059" s="1237"/>
      <c r="L1059" s="1237"/>
      <c r="M1059" s="1237"/>
      <c r="N1059" s="1237"/>
      <c r="O1059" s="1237"/>
      <c r="P1059" s="1237"/>
      <c r="Q1059" s="1237"/>
      <c r="R1059" s="1237"/>
      <c r="S1059" s="1237"/>
      <c r="T1059" s="1237"/>
      <c r="U1059" s="1237"/>
      <c r="V1059" s="1237"/>
      <c r="W1059" s="1237"/>
      <c r="X1059" s="1237"/>
      <c r="Y1059" s="1237"/>
      <c r="Z1059" s="1237"/>
      <c r="AA1059" s="1237"/>
      <c r="AB1059" s="1237"/>
      <c r="AC1059" s="1237"/>
      <c r="AD1059" s="255"/>
      <c r="AF1059" s="69"/>
      <c r="AK1059" s="11"/>
      <c r="AL1059" s="209"/>
      <c r="AM1059" s="20"/>
      <c r="AN1059" s="20"/>
      <c r="AO1059" s="20"/>
      <c r="AP1059" s="20"/>
      <c r="AQ1059" s="210"/>
      <c r="AR1059" s="72"/>
    </row>
    <row r="1060" spans="1:44" ht="27" customHeight="1">
      <c r="A1060" s="911" t="str">
        <f t="shared" si="25"/>
        <v/>
      </c>
      <c r="B1060" s="65"/>
      <c r="E1060" s="66"/>
      <c r="F1060" s="67"/>
      <c r="H1060" s="67"/>
      <c r="I1060" s="1237"/>
      <c r="J1060" s="1237"/>
      <c r="K1060" s="1237"/>
      <c r="L1060" s="1237"/>
      <c r="M1060" s="1237"/>
      <c r="N1060" s="1237"/>
      <c r="O1060" s="1237"/>
      <c r="P1060" s="1237"/>
      <c r="Q1060" s="1237"/>
      <c r="R1060" s="1237"/>
      <c r="S1060" s="1237"/>
      <c r="T1060" s="1237"/>
      <c r="U1060" s="1237"/>
      <c r="V1060" s="1237"/>
      <c r="W1060" s="1237"/>
      <c r="X1060" s="1237"/>
      <c r="Y1060" s="1237"/>
      <c r="Z1060" s="1237"/>
      <c r="AA1060" s="1237"/>
      <c r="AB1060" s="1237"/>
      <c r="AC1060" s="1237"/>
      <c r="AD1060" s="255"/>
      <c r="AF1060" s="69"/>
      <c r="AK1060" s="11"/>
      <c r="AL1060" s="209"/>
      <c r="AM1060" s="20"/>
      <c r="AN1060" s="20"/>
      <c r="AO1060" s="20"/>
      <c r="AP1060" s="20"/>
      <c r="AQ1060" s="210"/>
      <c r="AR1060" s="72"/>
    </row>
    <row r="1061" spans="1:44" ht="23.7" customHeight="1">
      <c r="A1061" s="911" t="str">
        <f t="shared" si="25"/>
        <v/>
      </c>
      <c r="B1061" s="65"/>
      <c r="E1061" s="66"/>
      <c r="F1061" s="67"/>
      <c r="H1061" s="67"/>
      <c r="I1061" s="1237"/>
      <c r="J1061" s="1237"/>
      <c r="K1061" s="1237"/>
      <c r="L1061" s="1237"/>
      <c r="M1061" s="1237"/>
      <c r="N1061" s="1237"/>
      <c r="O1061" s="1237"/>
      <c r="P1061" s="1237"/>
      <c r="Q1061" s="1237"/>
      <c r="R1061" s="1237"/>
      <c r="S1061" s="1237"/>
      <c r="T1061" s="1237"/>
      <c r="U1061" s="1237"/>
      <c r="V1061" s="1237"/>
      <c r="W1061" s="1237"/>
      <c r="X1061" s="1237"/>
      <c r="Y1061" s="1237"/>
      <c r="Z1061" s="1237"/>
      <c r="AA1061" s="1237"/>
      <c r="AB1061" s="1237"/>
      <c r="AC1061" s="1237"/>
      <c r="AD1061" s="255"/>
      <c r="AF1061" s="69"/>
      <c r="AK1061" s="11"/>
      <c r="AL1061" s="209"/>
      <c r="AM1061" s="20"/>
      <c r="AN1061" s="20"/>
      <c r="AO1061" s="20"/>
      <c r="AP1061" s="20"/>
      <c r="AQ1061" s="210"/>
      <c r="AR1061" s="72"/>
    </row>
    <row r="1062" spans="1:44" ht="27" customHeight="1">
      <c r="A1062" s="911" t="str">
        <f t="shared" si="25"/>
        <v/>
      </c>
      <c r="B1062" s="65"/>
      <c r="E1062" s="66"/>
      <c r="F1062" s="67"/>
      <c r="H1062" s="67"/>
      <c r="I1062" s="1237" t="s">
        <v>838</v>
      </c>
      <c r="J1062" s="1237"/>
      <c r="K1062" s="1237"/>
      <c r="L1062" s="1237"/>
      <c r="M1062" s="1237"/>
      <c r="N1062" s="1237"/>
      <c r="O1062" s="1237"/>
      <c r="P1062" s="1237"/>
      <c r="Q1062" s="1237"/>
      <c r="R1062" s="1237"/>
      <c r="S1062" s="1237"/>
      <c r="T1062" s="1237"/>
      <c r="U1062" s="1237"/>
      <c r="V1062" s="1237"/>
      <c r="W1062" s="1237"/>
      <c r="X1062" s="1237"/>
      <c r="Y1062" s="1237"/>
      <c r="Z1062" s="1237"/>
      <c r="AA1062" s="1237"/>
      <c r="AB1062" s="1237"/>
      <c r="AC1062" s="1237"/>
      <c r="AD1062" s="255"/>
      <c r="AF1062" s="69"/>
      <c r="AK1062" s="11"/>
      <c r="AL1062" s="1131" t="s">
        <v>564</v>
      </c>
      <c r="AM1062" s="1132"/>
      <c r="AN1062" s="1132"/>
      <c r="AO1062" s="1132"/>
      <c r="AP1062" s="1132"/>
      <c r="AQ1062" s="1133"/>
      <c r="AR1062" s="72"/>
    </row>
    <row r="1063" spans="1:44" ht="27" customHeight="1">
      <c r="A1063" s="911" t="str">
        <f t="shared" si="25"/>
        <v/>
      </c>
      <c r="B1063" s="65"/>
      <c r="E1063" s="66"/>
      <c r="F1063" s="67"/>
      <c r="H1063" s="67"/>
      <c r="I1063" s="1237"/>
      <c r="J1063" s="1237"/>
      <c r="K1063" s="1237"/>
      <c r="L1063" s="1237"/>
      <c r="M1063" s="1237"/>
      <c r="N1063" s="1237"/>
      <c r="O1063" s="1237"/>
      <c r="P1063" s="1237"/>
      <c r="Q1063" s="1237"/>
      <c r="R1063" s="1237"/>
      <c r="S1063" s="1237"/>
      <c r="T1063" s="1237"/>
      <c r="U1063" s="1237"/>
      <c r="V1063" s="1237"/>
      <c r="W1063" s="1237"/>
      <c r="X1063" s="1237"/>
      <c r="Y1063" s="1237"/>
      <c r="Z1063" s="1237"/>
      <c r="AA1063" s="1237"/>
      <c r="AB1063" s="1237"/>
      <c r="AC1063" s="1237"/>
      <c r="AD1063" s="255"/>
      <c r="AF1063" s="69"/>
      <c r="AK1063" s="11"/>
      <c r="AL1063" s="1131"/>
      <c r="AM1063" s="1132"/>
      <c r="AN1063" s="1132"/>
      <c r="AO1063" s="1132"/>
      <c r="AP1063" s="1132"/>
      <c r="AQ1063" s="1133"/>
      <c r="AR1063" s="72"/>
    </row>
    <row r="1064" spans="1:44" ht="27" customHeight="1">
      <c r="A1064" s="911" t="str">
        <f t="shared" si="25"/>
        <v/>
      </c>
      <c r="B1064" s="65"/>
      <c r="E1064" s="66"/>
      <c r="F1064" s="67"/>
      <c r="H1064" s="67"/>
      <c r="I1064" s="1237"/>
      <c r="J1064" s="1237"/>
      <c r="K1064" s="1237"/>
      <c r="L1064" s="1237"/>
      <c r="M1064" s="1237"/>
      <c r="N1064" s="1237"/>
      <c r="O1064" s="1237"/>
      <c r="P1064" s="1237"/>
      <c r="Q1064" s="1237"/>
      <c r="R1064" s="1237"/>
      <c r="S1064" s="1237"/>
      <c r="T1064" s="1237"/>
      <c r="U1064" s="1237"/>
      <c r="V1064" s="1237"/>
      <c r="W1064" s="1237"/>
      <c r="X1064" s="1237"/>
      <c r="Y1064" s="1237"/>
      <c r="Z1064" s="1237"/>
      <c r="AA1064" s="1237"/>
      <c r="AB1064" s="1237"/>
      <c r="AC1064" s="1237"/>
      <c r="AD1064" s="255"/>
      <c r="AF1064" s="69"/>
      <c r="AK1064" s="11"/>
      <c r="AL1064" s="84"/>
      <c r="AM1064" s="85"/>
      <c r="AN1064" s="85"/>
      <c r="AO1064" s="85"/>
      <c r="AP1064" s="85"/>
      <c r="AQ1064" s="86"/>
      <c r="AR1064" s="72"/>
    </row>
    <row r="1065" spans="1:44" ht="27" customHeight="1">
      <c r="A1065" s="911" t="str">
        <f t="shared" si="25"/>
        <v/>
      </c>
      <c r="B1065" s="65"/>
      <c r="E1065" s="66"/>
      <c r="F1065" s="67"/>
      <c r="H1065" s="67"/>
      <c r="I1065" s="1237"/>
      <c r="J1065" s="1237"/>
      <c r="K1065" s="1237"/>
      <c r="L1065" s="1237"/>
      <c r="M1065" s="1237"/>
      <c r="N1065" s="1237"/>
      <c r="O1065" s="1237"/>
      <c r="P1065" s="1237"/>
      <c r="Q1065" s="1237"/>
      <c r="R1065" s="1237"/>
      <c r="S1065" s="1237"/>
      <c r="T1065" s="1237"/>
      <c r="U1065" s="1237"/>
      <c r="V1065" s="1237"/>
      <c r="W1065" s="1237"/>
      <c r="X1065" s="1237"/>
      <c r="Y1065" s="1237"/>
      <c r="Z1065" s="1237"/>
      <c r="AA1065" s="1237"/>
      <c r="AB1065" s="1237"/>
      <c r="AC1065" s="1237"/>
      <c r="AD1065" s="255"/>
      <c r="AF1065" s="69"/>
      <c r="AK1065" s="11"/>
      <c r="AL1065" s="84"/>
      <c r="AM1065" s="85"/>
      <c r="AN1065" s="85"/>
      <c r="AO1065" s="85"/>
      <c r="AP1065" s="85"/>
      <c r="AQ1065" s="86"/>
      <c r="AR1065" s="72"/>
    </row>
    <row r="1066" spans="1:44" ht="27" customHeight="1">
      <c r="A1066" s="911" t="str">
        <f t="shared" si="25"/>
        <v/>
      </c>
      <c r="B1066" s="65"/>
      <c r="E1066" s="66"/>
      <c r="F1066" s="67"/>
      <c r="H1066" s="67"/>
      <c r="I1066" s="1237"/>
      <c r="J1066" s="1237"/>
      <c r="K1066" s="1237"/>
      <c r="L1066" s="1237"/>
      <c r="M1066" s="1237"/>
      <c r="N1066" s="1237"/>
      <c r="O1066" s="1237"/>
      <c r="P1066" s="1237"/>
      <c r="Q1066" s="1237"/>
      <c r="R1066" s="1237"/>
      <c r="S1066" s="1237"/>
      <c r="T1066" s="1237"/>
      <c r="U1066" s="1237"/>
      <c r="V1066" s="1237"/>
      <c r="W1066" s="1237"/>
      <c r="X1066" s="1237"/>
      <c r="Y1066" s="1237"/>
      <c r="Z1066" s="1237"/>
      <c r="AA1066" s="1237"/>
      <c r="AB1066" s="1237"/>
      <c r="AC1066" s="1237"/>
      <c r="AD1066" s="255"/>
      <c r="AF1066" s="69"/>
      <c r="AK1066" s="11"/>
      <c r="AL1066" s="209"/>
      <c r="AM1066" s="20"/>
      <c r="AN1066" s="20"/>
      <c r="AO1066" s="20"/>
      <c r="AP1066" s="20"/>
      <c r="AQ1066" s="210"/>
      <c r="AR1066" s="72"/>
    </row>
    <row r="1067" spans="1:44" ht="27" customHeight="1">
      <c r="A1067" s="911" t="str">
        <f t="shared" si="25"/>
        <v/>
      </c>
      <c r="B1067" s="65"/>
      <c r="E1067" s="66"/>
      <c r="F1067" s="67"/>
      <c r="H1067" s="67"/>
      <c r="I1067" s="1237"/>
      <c r="J1067" s="1237"/>
      <c r="K1067" s="1237"/>
      <c r="L1067" s="1237"/>
      <c r="M1067" s="1237"/>
      <c r="N1067" s="1237"/>
      <c r="O1067" s="1237"/>
      <c r="P1067" s="1237"/>
      <c r="Q1067" s="1237"/>
      <c r="R1067" s="1237"/>
      <c r="S1067" s="1237"/>
      <c r="T1067" s="1237"/>
      <c r="U1067" s="1237"/>
      <c r="V1067" s="1237"/>
      <c r="W1067" s="1237"/>
      <c r="X1067" s="1237"/>
      <c r="Y1067" s="1237"/>
      <c r="Z1067" s="1237"/>
      <c r="AA1067" s="1237"/>
      <c r="AB1067" s="1237"/>
      <c r="AC1067" s="1237"/>
      <c r="AD1067" s="255"/>
      <c r="AF1067" s="69"/>
      <c r="AK1067" s="11"/>
      <c r="AL1067" s="209"/>
      <c r="AM1067" s="20"/>
      <c r="AN1067" s="20"/>
      <c r="AO1067" s="20"/>
      <c r="AP1067" s="20"/>
      <c r="AQ1067" s="210"/>
      <c r="AR1067" s="72"/>
    </row>
    <row r="1068" spans="1:44" ht="27" customHeight="1">
      <c r="A1068" s="911" t="str">
        <f t="shared" si="25"/>
        <v/>
      </c>
      <c r="B1068" s="65"/>
      <c r="E1068" s="66"/>
      <c r="F1068" s="67"/>
      <c r="H1068" s="67"/>
      <c r="I1068" s="1237"/>
      <c r="J1068" s="1237"/>
      <c r="K1068" s="1237"/>
      <c r="L1068" s="1237"/>
      <c r="M1068" s="1237"/>
      <c r="N1068" s="1237"/>
      <c r="O1068" s="1237"/>
      <c r="P1068" s="1237"/>
      <c r="Q1068" s="1237"/>
      <c r="R1068" s="1237"/>
      <c r="S1068" s="1237"/>
      <c r="T1068" s="1237"/>
      <c r="U1068" s="1237"/>
      <c r="V1068" s="1237"/>
      <c r="W1068" s="1237"/>
      <c r="X1068" s="1237"/>
      <c r="Y1068" s="1237"/>
      <c r="Z1068" s="1237"/>
      <c r="AA1068" s="1237"/>
      <c r="AB1068" s="1237"/>
      <c r="AC1068" s="1237"/>
      <c r="AD1068" s="255"/>
      <c r="AF1068" s="69"/>
      <c r="AK1068" s="11"/>
      <c r="AL1068" s="209"/>
      <c r="AM1068" s="20"/>
      <c r="AN1068" s="20"/>
      <c r="AO1068" s="20"/>
      <c r="AP1068" s="20"/>
      <c r="AQ1068" s="210"/>
      <c r="AR1068" s="72"/>
    </row>
    <row r="1069" spans="1:44" ht="12" customHeight="1">
      <c r="A1069" s="911" t="str">
        <f t="shared" si="25"/>
        <v/>
      </c>
      <c r="B1069" s="65"/>
      <c r="E1069" s="66"/>
      <c r="F1069" s="67"/>
      <c r="H1069" s="67"/>
      <c r="I1069" s="1237"/>
      <c r="J1069" s="1237"/>
      <c r="K1069" s="1237"/>
      <c r="L1069" s="1237"/>
      <c r="M1069" s="1237"/>
      <c r="N1069" s="1237"/>
      <c r="O1069" s="1237"/>
      <c r="P1069" s="1237"/>
      <c r="Q1069" s="1237"/>
      <c r="R1069" s="1237"/>
      <c r="S1069" s="1237"/>
      <c r="T1069" s="1237"/>
      <c r="U1069" s="1237"/>
      <c r="V1069" s="1237"/>
      <c r="W1069" s="1237"/>
      <c r="X1069" s="1237"/>
      <c r="Y1069" s="1237"/>
      <c r="Z1069" s="1237"/>
      <c r="AA1069" s="1237"/>
      <c r="AB1069" s="1237"/>
      <c r="AC1069" s="1237"/>
      <c r="AD1069" s="255"/>
      <c r="AF1069" s="69"/>
      <c r="AK1069" s="11"/>
      <c r="AL1069" s="209"/>
      <c r="AM1069" s="20"/>
      <c r="AN1069" s="20"/>
      <c r="AO1069" s="20"/>
      <c r="AP1069" s="20"/>
      <c r="AQ1069" s="210"/>
      <c r="AR1069" s="72"/>
    </row>
    <row r="1070" spans="1:44" ht="27" customHeight="1">
      <c r="A1070" s="911" t="str">
        <f t="shared" si="25"/>
        <v/>
      </c>
      <c r="B1070" s="65"/>
      <c r="E1070" s="66"/>
      <c r="F1070" s="67"/>
      <c r="H1070" s="67"/>
      <c r="I1070" s="1237" t="s">
        <v>2769</v>
      </c>
      <c r="J1070" s="1237"/>
      <c r="K1070" s="1237"/>
      <c r="L1070" s="1237"/>
      <c r="M1070" s="1237"/>
      <c r="N1070" s="1237"/>
      <c r="O1070" s="1237"/>
      <c r="P1070" s="1237"/>
      <c r="Q1070" s="1237"/>
      <c r="R1070" s="1237"/>
      <c r="S1070" s="1237"/>
      <c r="T1070" s="1237"/>
      <c r="U1070" s="1237"/>
      <c r="V1070" s="1237"/>
      <c r="W1070" s="1237"/>
      <c r="X1070" s="1237"/>
      <c r="Y1070" s="1237"/>
      <c r="Z1070" s="1237"/>
      <c r="AA1070" s="1237"/>
      <c r="AB1070" s="1237"/>
      <c r="AC1070" s="1237"/>
      <c r="AD1070" s="1238"/>
      <c r="AF1070" s="69"/>
      <c r="AK1070" s="11"/>
      <c r="AL1070" s="209"/>
      <c r="AM1070" s="20"/>
      <c r="AN1070" s="20"/>
      <c r="AO1070" s="20"/>
      <c r="AP1070" s="20"/>
      <c r="AQ1070" s="210"/>
      <c r="AR1070" s="72"/>
    </row>
    <row r="1071" spans="1:44" ht="27" customHeight="1">
      <c r="A1071" s="911" t="str">
        <f t="shared" si="25"/>
        <v/>
      </c>
      <c r="B1071" s="65"/>
      <c r="E1071" s="66"/>
      <c r="F1071" s="67"/>
      <c r="H1071" s="67"/>
      <c r="I1071" s="1237"/>
      <c r="J1071" s="1237"/>
      <c r="K1071" s="1237"/>
      <c r="L1071" s="1237"/>
      <c r="M1071" s="1237"/>
      <c r="N1071" s="1237"/>
      <c r="O1071" s="1237"/>
      <c r="P1071" s="1237"/>
      <c r="Q1071" s="1237"/>
      <c r="R1071" s="1237"/>
      <c r="S1071" s="1237"/>
      <c r="T1071" s="1237"/>
      <c r="U1071" s="1237"/>
      <c r="V1071" s="1237"/>
      <c r="W1071" s="1237"/>
      <c r="X1071" s="1237"/>
      <c r="Y1071" s="1237"/>
      <c r="Z1071" s="1237"/>
      <c r="AA1071" s="1237"/>
      <c r="AB1071" s="1237"/>
      <c r="AC1071" s="1237"/>
      <c r="AD1071" s="1238"/>
      <c r="AF1071" s="69"/>
      <c r="AK1071" s="11"/>
      <c r="AL1071" s="209"/>
      <c r="AM1071" s="20"/>
      <c r="AN1071" s="20"/>
      <c r="AO1071" s="20"/>
      <c r="AP1071" s="20"/>
      <c r="AQ1071" s="210"/>
      <c r="AR1071" s="72"/>
    </row>
    <row r="1072" spans="1:44" ht="27" customHeight="1">
      <c r="A1072" s="911" t="str">
        <f t="shared" si="25"/>
        <v/>
      </c>
      <c r="B1072" s="65"/>
      <c r="E1072" s="66"/>
      <c r="F1072" s="67"/>
      <c r="H1072" s="67"/>
      <c r="I1072" s="1237"/>
      <c r="J1072" s="1237"/>
      <c r="K1072" s="1237"/>
      <c r="L1072" s="1237"/>
      <c r="M1072" s="1237"/>
      <c r="N1072" s="1237"/>
      <c r="O1072" s="1237"/>
      <c r="P1072" s="1237"/>
      <c r="Q1072" s="1237"/>
      <c r="R1072" s="1237"/>
      <c r="S1072" s="1237"/>
      <c r="T1072" s="1237"/>
      <c r="U1072" s="1237"/>
      <c r="V1072" s="1237"/>
      <c r="W1072" s="1237"/>
      <c r="X1072" s="1237"/>
      <c r="Y1072" s="1237"/>
      <c r="Z1072" s="1237"/>
      <c r="AA1072" s="1237"/>
      <c r="AB1072" s="1237"/>
      <c r="AC1072" s="1237"/>
      <c r="AD1072" s="1238"/>
      <c r="AF1072" s="69"/>
      <c r="AK1072" s="11"/>
      <c r="AL1072" s="209"/>
      <c r="AM1072" s="20"/>
      <c r="AN1072" s="20"/>
      <c r="AO1072" s="20"/>
      <c r="AP1072" s="20"/>
      <c r="AQ1072" s="210"/>
      <c r="AR1072" s="72"/>
    </row>
    <row r="1073" spans="1:44" ht="27" customHeight="1">
      <c r="A1073" s="911" t="str">
        <f t="shared" si="25"/>
        <v/>
      </c>
      <c r="B1073" s="65"/>
      <c r="E1073" s="66"/>
      <c r="F1073" s="67"/>
      <c r="H1073" s="67"/>
      <c r="I1073" s="1237"/>
      <c r="J1073" s="1237"/>
      <c r="K1073" s="1237"/>
      <c r="L1073" s="1237"/>
      <c r="M1073" s="1237"/>
      <c r="N1073" s="1237"/>
      <c r="O1073" s="1237"/>
      <c r="P1073" s="1237"/>
      <c r="Q1073" s="1237"/>
      <c r="R1073" s="1237"/>
      <c r="S1073" s="1237"/>
      <c r="T1073" s="1237"/>
      <c r="U1073" s="1237"/>
      <c r="V1073" s="1237"/>
      <c r="W1073" s="1237"/>
      <c r="X1073" s="1237"/>
      <c r="Y1073" s="1237"/>
      <c r="Z1073" s="1237"/>
      <c r="AA1073" s="1237"/>
      <c r="AB1073" s="1237"/>
      <c r="AC1073" s="1237"/>
      <c r="AD1073" s="1238"/>
      <c r="AF1073" s="69"/>
      <c r="AK1073" s="11"/>
      <c r="AL1073" s="209"/>
      <c r="AM1073" s="20"/>
      <c r="AN1073" s="20"/>
      <c r="AO1073" s="20"/>
      <c r="AP1073" s="20"/>
      <c r="AQ1073" s="210"/>
      <c r="AR1073" s="72"/>
    </row>
    <row r="1074" spans="1:44" ht="27" customHeight="1">
      <c r="A1074" s="911" t="str">
        <f t="shared" si="25"/>
        <v/>
      </c>
      <c r="B1074" s="65"/>
      <c r="E1074" s="66"/>
      <c r="F1074" s="67"/>
      <c r="H1074" s="67"/>
      <c r="I1074" s="1237"/>
      <c r="J1074" s="1237"/>
      <c r="K1074" s="1237"/>
      <c r="L1074" s="1237"/>
      <c r="M1074" s="1237"/>
      <c r="N1074" s="1237"/>
      <c r="O1074" s="1237"/>
      <c r="P1074" s="1237"/>
      <c r="Q1074" s="1237"/>
      <c r="R1074" s="1237"/>
      <c r="S1074" s="1237"/>
      <c r="T1074" s="1237"/>
      <c r="U1074" s="1237"/>
      <c r="V1074" s="1237"/>
      <c r="W1074" s="1237"/>
      <c r="X1074" s="1237"/>
      <c r="Y1074" s="1237"/>
      <c r="Z1074" s="1237"/>
      <c r="AA1074" s="1237"/>
      <c r="AB1074" s="1237"/>
      <c r="AC1074" s="1237"/>
      <c r="AD1074" s="1238"/>
      <c r="AF1074" s="69"/>
      <c r="AK1074" s="11"/>
      <c r="AL1074" s="209"/>
      <c r="AM1074" s="20"/>
      <c r="AN1074" s="20"/>
      <c r="AO1074" s="20"/>
      <c r="AP1074" s="20"/>
      <c r="AQ1074" s="210"/>
      <c r="AR1074" s="72"/>
    </row>
    <row r="1075" spans="1:44" ht="27" customHeight="1">
      <c r="A1075" s="911" t="str">
        <f t="shared" si="25"/>
        <v/>
      </c>
      <c r="B1075" s="65"/>
      <c r="E1075" s="66"/>
      <c r="F1075" s="67"/>
      <c r="H1075" s="67"/>
      <c r="I1075" s="1237"/>
      <c r="J1075" s="1237"/>
      <c r="K1075" s="1237"/>
      <c r="L1075" s="1237"/>
      <c r="M1075" s="1237"/>
      <c r="N1075" s="1237"/>
      <c r="O1075" s="1237"/>
      <c r="P1075" s="1237"/>
      <c r="Q1075" s="1237"/>
      <c r="R1075" s="1237"/>
      <c r="S1075" s="1237"/>
      <c r="T1075" s="1237"/>
      <c r="U1075" s="1237"/>
      <c r="V1075" s="1237"/>
      <c r="W1075" s="1237"/>
      <c r="X1075" s="1237"/>
      <c r="Y1075" s="1237"/>
      <c r="Z1075" s="1237"/>
      <c r="AA1075" s="1237"/>
      <c r="AB1075" s="1237"/>
      <c r="AC1075" s="1237"/>
      <c r="AD1075" s="1238"/>
      <c r="AF1075" s="69"/>
      <c r="AK1075" s="11"/>
      <c r="AL1075" s="209"/>
      <c r="AM1075" s="20"/>
      <c r="AN1075" s="20"/>
      <c r="AO1075" s="20"/>
      <c r="AP1075" s="20"/>
      <c r="AQ1075" s="210"/>
      <c r="AR1075" s="72"/>
    </row>
    <row r="1076" spans="1:44" ht="27" customHeight="1">
      <c r="A1076" s="911" t="str">
        <f t="shared" si="25"/>
        <v/>
      </c>
      <c r="B1076" s="65"/>
      <c r="E1076" s="66"/>
      <c r="F1076" s="67"/>
      <c r="H1076" s="67"/>
      <c r="I1076" s="1237"/>
      <c r="J1076" s="1237"/>
      <c r="K1076" s="1237"/>
      <c r="L1076" s="1237"/>
      <c r="M1076" s="1237"/>
      <c r="N1076" s="1237"/>
      <c r="O1076" s="1237"/>
      <c r="P1076" s="1237"/>
      <c r="Q1076" s="1237"/>
      <c r="R1076" s="1237"/>
      <c r="S1076" s="1237"/>
      <c r="T1076" s="1237"/>
      <c r="U1076" s="1237"/>
      <c r="V1076" s="1237"/>
      <c r="W1076" s="1237"/>
      <c r="X1076" s="1237"/>
      <c r="Y1076" s="1237"/>
      <c r="Z1076" s="1237"/>
      <c r="AA1076" s="1237"/>
      <c r="AB1076" s="1237"/>
      <c r="AC1076" s="1237"/>
      <c r="AD1076" s="1238"/>
      <c r="AF1076" s="69"/>
      <c r="AK1076" s="11"/>
      <c r="AL1076" s="209"/>
      <c r="AM1076" s="20"/>
      <c r="AN1076" s="20"/>
      <c r="AO1076" s="20"/>
      <c r="AP1076" s="20"/>
      <c r="AQ1076" s="210"/>
      <c r="AR1076" s="72"/>
    </row>
    <row r="1077" spans="1:44" ht="27" customHeight="1">
      <c r="A1077" s="911" t="str">
        <f t="shared" si="25"/>
        <v/>
      </c>
      <c r="B1077" s="65"/>
      <c r="E1077" s="66"/>
      <c r="F1077" s="67"/>
      <c r="H1077" s="67"/>
      <c r="I1077" s="1237"/>
      <c r="J1077" s="1237"/>
      <c r="K1077" s="1237"/>
      <c r="L1077" s="1237"/>
      <c r="M1077" s="1237"/>
      <c r="N1077" s="1237"/>
      <c r="O1077" s="1237"/>
      <c r="P1077" s="1237"/>
      <c r="Q1077" s="1237"/>
      <c r="R1077" s="1237"/>
      <c r="S1077" s="1237"/>
      <c r="T1077" s="1237"/>
      <c r="U1077" s="1237"/>
      <c r="V1077" s="1237"/>
      <c r="W1077" s="1237"/>
      <c r="X1077" s="1237"/>
      <c r="Y1077" s="1237"/>
      <c r="Z1077" s="1237"/>
      <c r="AA1077" s="1237"/>
      <c r="AB1077" s="1237"/>
      <c r="AC1077" s="1237"/>
      <c r="AD1077" s="1238"/>
      <c r="AF1077" s="69"/>
      <c r="AK1077" s="11"/>
      <c r="AL1077" s="209"/>
      <c r="AM1077" s="20"/>
      <c r="AN1077" s="20"/>
      <c r="AO1077" s="20"/>
      <c r="AP1077" s="20"/>
      <c r="AQ1077" s="210"/>
      <c r="AR1077" s="72"/>
    </row>
    <row r="1078" spans="1:44" ht="27" customHeight="1">
      <c r="A1078" s="911" t="str">
        <f t="shared" si="25"/>
        <v/>
      </c>
      <c r="B1078" s="65"/>
      <c r="E1078" s="66"/>
      <c r="F1078" s="67"/>
      <c r="H1078" s="67"/>
      <c r="I1078" s="1237"/>
      <c r="J1078" s="1237"/>
      <c r="K1078" s="1237"/>
      <c r="L1078" s="1237"/>
      <c r="M1078" s="1237"/>
      <c r="N1078" s="1237"/>
      <c r="O1078" s="1237"/>
      <c r="P1078" s="1237"/>
      <c r="Q1078" s="1237"/>
      <c r="R1078" s="1237"/>
      <c r="S1078" s="1237"/>
      <c r="T1078" s="1237"/>
      <c r="U1078" s="1237"/>
      <c r="V1078" s="1237"/>
      <c r="W1078" s="1237"/>
      <c r="X1078" s="1237"/>
      <c r="Y1078" s="1237"/>
      <c r="Z1078" s="1237"/>
      <c r="AA1078" s="1237"/>
      <c r="AB1078" s="1237"/>
      <c r="AC1078" s="1237"/>
      <c r="AD1078" s="1238"/>
      <c r="AF1078" s="69"/>
      <c r="AK1078" s="11"/>
      <c r="AL1078" s="209"/>
      <c r="AM1078" s="20"/>
      <c r="AN1078" s="20"/>
      <c r="AO1078" s="20"/>
      <c r="AP1078" s="20"/>
      <c r="AQ1078" s="210"/>
      <c r="AR1078" s="72"/>
    </row>
    <row r="1079" spans="1:44" ht="27" customHeight="1">
      <c r="A1079" s="911" t="str">
        <f t="shared" si="25"/>
        <v/>
      </c>
      <c r="B1079" s="65"/>
      <c r="E1079" s="66"/>
      <c r="F1079" s="67"/>
      <c r="H1079" s="67"/>
      <c r="I1079" s="1237"/>
      <c r="J1079" s="1237"/>
      <c r="K1079" s="1237"/>
      <c r="L1079" s="1237"/>
      <c r="M1079" s="1237"/>
      <c r="N1079" s="1237"/>
      <c r="O1079" s="1237"/>
      <c r="P1079" s="1237"/>
      <c r="Q1079" s="1237"/>
      <c r="R1079" s="1237"/>
      <c r="S1079" s="1237"/>
      <c r="T1079" s="1237"/>
      <c r="U1079" s="1237"/>
      <c r="V1079" s="1237"/>
      <c r="W1079" s="1237"/>
      <c r="X1079" s="1237"/>
      <c r="Y1079" s="1237"/>
      <c r="Z1079" s="1237"/>
      <c r="AA1079" s="1237"/>
      <c r="AB1079" s="1237"/>
      <c r="AC1079" s="1237"/>
      <c r="AD1079" s="1238"/>
      <c r="AF1079" s="69"/>
      <c r="AK1079" s="11"/>
      <c r="AL1079" s="209"/>
      <c r="AM1079" s="20"/>
      <c r="AN1079" s="20"/>
      <c r="AO1079" s="20"/>
      <c r="AP1079" s="20"/>
      <c r="AQ1079" s="210"/>
      <c r="AR1079" s="72"/>
    </row>
    <row r="1080" spans="1:44" ht="27.75" customHeight="1">
      <c r="A1080" s="911" t="str">
        <f t="shared" si="25"/>
        <v/>
      </c>
      <c r="B1080" s="65"/>
      <c r="E1080" s="66"/>
      <c r="F1080" s="67"/>
      <c r="H1080" s="67"/>
      <c r="I1080" s="1237"/>
      <c r="J1080" s="1237"/>
      <c r="K1080" s="1237"/>
      <c r="L1080" s="1237"/>
      <c r="M1080" s="1237"/>
      <c r="N1080" s="1237"/>
      <c r="O1080" s="1237"/>
      <c r="P1080" s="1237"/>
      <c r="Q1080" s="1237"/>
      <c r="R1080" s="1237"/>
      <c r="S1080" s="1237"/>
      <c r="T1080" s="1237"/>
      <c r="U1080" s="1237"/>
      <c r="V1080" s="1237"/>
      <c r="W1080" s="1237"/>
      <c r="X1080" s="1237"/>
      <c r="Y1080" s="1237"/>
      <c r="Z1080" s="1237"/>
      <c r="AA1080" s="1237"/>
      <c r="AB1080" s="1237"/>
      <c r="AC1080" s="1237"/>
      <c r="AD1080" s="1238"/>
      <c r="AF1080" s="69"/>
      <c r="AK1080" s="11"/>
      <c r="AL1080" s="209"/>
      <c r="AM1080" s="20"/>
      <c r="AN1080" s="20"/>
      <c r="AO1080" s="20"/>
      <c r="AP1080" s="20"/>
      <c r="AQ1080" s="210"/>
      <c r="AR1080" s="72"/>
    </row>
    <row r="1081" spans="1:44" ht="14.55" customHeight="1">
      <c r="A1081" s="911" t="str">
        <f t="shared" si="25"/>
        <v/>
      </c>
      <c r="B1081" s="65"/>
      <c r="E1081" s="66"/>
      <c r="F1081" s="67"/>
      <c r="H1081" s="67"/>
      <c r="I1081" s="1087" t="s">
        <v>558</v>
      </c>
      <c r="J1081" s="1087"/>
      <c r="K1081" s="1087"/>
      <c r="L1081" s="1087"/>
      <c r="M1081" s="1087"/>
      <c r="N1081" s="1087"/>
      <c r="O1081" s="1087"/>
      <c r="P1081" s="1087"/>
      <c r="Q1081" s="1087"/>
      <c r="R1081" s="1087"/>
      <c r="S1081" s="1087"/>
      <c r="T1081" s="1087"/>
      <c r="U1081" s="1087"/>
      <c r="V1081" s="1087"/>
      <c r="W1081" s="1087"/>
      <c r="X1081" s="1087"/>
      <c r="Y1081" s="1087"/>
      <c r="Z1081" s="1087"/>
      <c r="AA1081" s="1087"/>
      <c r="AB1081" s="1087"/>
      <c r="AC1081" s="1087"/>
      <c r="AD1081" s="229"/>
      <c r="AF1081" s="69"/>
      <c r="AK1081" s="11"/>
      <c r="AL1081" s="209"/>
      <c r="AM1081" s="20"/>
      <c r="AN1081" s="20"/>
      <c r="AO1081" s="20"/>
      <c r="AP1081" s="20"/>
      <c r="AQ1081" s="210"/>
      <c r="AR1081" s="72"/>
    </row>
    <row r="1082" spans="1:44" ht="14.55" customHeight="1" thickBot="1">
      <c r="A1082" s="911" t="str">
        <f t="shared" si="25"/>
        <v/>
      </c>
      <c r="B1082" s="65"/>
      <c r="E1082" s="66"/>
      <c r="F1082" s="67"/>
      <c r="H1082" s="67"/>
      <c r="I1082" s="1087"/>
      <c r="J1082" s="1087"/>
      <c r="K1082" s="1087"/>
      <c r="L1082" s="1087"/>
      <c r="M1082" s="1087"/>
      <c r="N1082" s="1087"/>
      <c r="O1082" s="1087"/>
      <c r="P1082" s="1087"/>
      <c r="Q1082" s="1087"/>
      <c r="R1082" s="1087"/>
      <c r="S1082" s="1087"/>
      <c r="T1082" s="1087"/>
      <c r="U1082" s="1087"/>
      <c r="V1082" s="1087"/>
      <c r="W1082" s="1087"/>
      <c r="X1082" s="1087"/>
      <c r="Y1082" s="1087"/>
      <c r="Z1082" s="1087"/>
      <c r="AA1082" s="1087"/>
      <c r="AB1082" s="1087"/>
      <c r="AC1082" s="1087"/>
      <c r="AD1082" s="218"/>
      <c r="AE1082" s="68"/>
      <c r="AF1082" s="69"/>
      <c r="AK1082" s="11"/>
      <c r="AL1082" s="209"/>
      <c r="AM1082" s="20"/>
      <c r="AN1082" s="20"/>
      <c r="AO1082" s="20"/>
      <c r="AP1082" s="20"/>
      <c r="AQ1082" s="210"/>
      <c r="AR1082" s="72"/>
    </row>
    <row r="1083" spans="1:44" ht="42.75" customHeight="1" thickBot="1">
      <c r="A1083" s="911" t="str">
        <f t="shared" si="25"/>
        <v/>
      </c>
      <c r="B1083" s="65"/>
      <c r="E1083" s="66"/>
      <c r="F1083" s="67"/>
      <c r="H1083" s="67"/>
      <c r="J1083" s="1656" t="s">
        <v>559</v>
      </c>
      <c r="K1083" s="1605"/>
      <c r="L1083" s="1605"/>
      <c r="M1083" s="1605"/>
      <c r="N1083" s="1606"/>
      <c r="O1083" s="1604" t="s">
        <v>560</v>
      </c>
      <c r="P1083" s="1605"/>
      <c r="Q1083" s="1606"/>
      <c r="R1083" s="1604" t="s">
        <v>561</v>
      </c>
      <c r="S1083" s="1605"/>
      <c r="T1083" s="1606"/>
      <c r="U1083" s="1604" t="s">
        <v>563</v>
      </c>
      <c r="V1083" s="1605"/>
      <c r="W1083" s="1606"/>
      <c r="X1083" s="1604" t="s">
        <v>574</v>
      </c>
      <c r="Y1083" s="1605"/>
      <c r="Z1083" s="1605"/>
      <c r="AA1083" s="1605"/>
      <c r="AB1083" s="1837"/>
      <c r="AD1083" s="256"/>
      <c r="AE1083" s="68"/>
      <c r="AF1083" s="69"/>
      <c r="AK1083" s="11"/>
      <c r="AL1083" s="209"/>
      <c r="AM1083" s="20"/>
      <c r="AN1083" s="20"/>
      <c r="AO1083" s="20"/>
      <c r="AP1083" s="20"/>
      <c r="AQ1083" s="210"/>
      <c r="AR1083" s="72"/>
    </row>
    <row r="1084" spans="1:44" ht="22.5" customHeight="1" thickBot="1">
      <c r="A1084" s="911" t="str">
        <f t="shared" si="25"/>
        <v/>
      </c>
      <c r="B1084" s="65"/>
      <c r="E1084" s="66"/>
      <c r="H1084" s="82"/>
      <c r="I1084" s="233"/>
      <c r="J1084" s="233"/>
      <c r="K1084" s="233"/>
      <c r="L1084" s="233"/>
      <c r="M1084" s="233"/>
      <c r="N1084" s="233"/>
      <c r="O1084" s="233"/>
      <c r="P1084" s="233"/>
      <c r="Q1084" s="233"/>
      <c r="R1084" s="233"/>
      <c r="S1084" s="233"/>
      <c r="T1084" s="233"/>
      <c r="U1084" s="233"/>
      <c r="V1084" s="233"/>
      <c r="W1084" s="233"/>
      <c r="X1084" s="233"/>
      <c r="Y1084" s="233"/>
      <c r="Z1084" s="233"/>
      <c r="AA1084" s="233"/>
      <c r="AB1084" s="257"/>
      <c r="AC1084" s="257"/>
      <c r="AD1084" s="258"/>
      <c r="AE1084" s="68"/>
      <c r="AF1084" s="69"/>
      <c r="AK1084" s="11"/>
      <c r="AL1084" s="209"/>
      <c r="AM1084" s="20"/>
      <c r="AN1084" s="20"/>
      <c r="AO1084" s="20"/>
      <c r="AP1084" s="20"/>
      <c r="AQ1084" s="210"/>
      <c r="AR1084" s="72"/>
    </row>
    <row r="1085" spans="1:44" ht="24" customHeight="1">
      <c r="A1085" s="911" t="str">
        <f t="shared" si="25"/>
        <v/>
      </c>
      <c r="B1085" s="65"/>
      <c r="E1085" s="66"/>
      <c r="I1085" s="109"/>
      <c r="J1085" s="109"/>
      <c r="K1085" s="109"/>
      <c r="L1085" s="109"/>
      <c r="M1085" s="109"/>
      <c r="N1085" s="109"/>
      <c r="O1085" s="109"/>
      <c r="P1085" s="109"/>
      <c r="Q1085" s="109"/>
      <c r="R1085" s="109"/>
      <c r="S1085" s="109"/>
      <c r="T1085" s="109"/>
      <c r="U1085" s="109"/>
      <c r="V1085" s="109"/>
      <c r="W1085" s="109"/>
      <c r="X1085" s="109"/>
      <c r="Y1085" s="109"/>
      <c r="Z1085" s="109"/>
      <c r="AA1085" s="109"/>
      <c r="AB1085" s="137"/>
      <c r="AC1085" s="137"/>
      <c r="AD1085" s="137"/>
      <c r="AE1085" s="68"/>
      <c r="AF1085" s="69"/>
      <c r="AK1085" s="11"/>
      <c r="AL1085" s="209"/>
      <c r="AM1085" s="20"/>
      <c r="AN1085" s="20"/>
      <c r="AO1085" s="20"/>
      <c r="AP1085" s="20"/>
      <c r="AQ1085" s="210"/>
      <c r="AR1085" s="72"/>
    </row>
    <row r="1086" spans="1:44" ht="27" customHeight="1" thickBot="1">
      <c r="A1086" s="911" t="str">
        <f t="shared" si="25"/>
        <v/>
      </c>
      <c r="B1086" s="65"/>
      <c r="E1086" s="66"/>
      <c r="F1086" s="67"/>
      <c r="H1086" s="1087" t="s">
        <v>565</v>
      </c>
      <c r="I1086" s="1087"/>
      <c r="J1086" s="1087"/>
      <c r="K1086" s="1087"/>
      <c r="L1086" s="1087"/>
      <c r="M1086" s="1087"/>
      <c r="N1086" s="1087"/>
      <c r="O1086" s="1087"/>
      <c r="P1086" s="1087"/>
      <c r="Q1086" s="1087"/>
      <c r="R1086" s="1087"/>
      <c r="S1086" s="1087"/>
      <c r="T1086" s="1087"/>
      <c r="U1086" s="1087"/>
      <c r="V1086" s="1087"/>
      <c r="W1086" s="1087"/>
      <c r="X1086" s="1087"/>
      <c r="Y1086" s="1087"/>
      <c r="Z1086" s="1087"/>
      <c r="AA1086" s="1087"/>
      <c r="AB1086" s="1087"/>
      <c r="AC1086" s="1087"/>
      <c r="AD1086" s="1087"/>
      <c r="AF1086" s="69"/>
      <c r="AK1086" s="11"/>
      <c r="AL1086" s="209"/>
      <c r="AM1086" s="20"/>
      <c r="AN1086" s="20"/>
      <c r="AO1086" s="20"/>
      <c r="AP1086" s="20"/>
      <c r="AQ1086" s="210"/>
      <c r="AR1086" s="72"/>
    </row>
    <row r="1087" spans="1:44" ht="27" customHeight="1" thickBot="1">
      <c r="A1087" s="911" t="str">
        <f t="shared" si="25"/>
        <v/>
      </c>
      <c r="B1087" s="65"/>
      <c r="E1087" s="66"/>
      <c r="F1087" s="67"/>
      <c r="H1087" s="1348" t="s">
        <v>566</v>
      </c>
      <c r="I1087" s="1349"/>
      <c r="J1087" s="1349"/>
      <c r="K1087" s="1349"/>
      <c r="L1087" s="1349"/>
      <c r="M1087" s="1349"/>
      <c r="N1087" s="1350"/>
      <c r="O1087" s="1348" t="s">
        <v>567</v>
      </c>
      <c r="P1087" s="1349"/>
      <c r="Q1087" s="1349"/>
      <c r="R1087" s="1349"/>
      <c r="S1087" s="1349"/>
      <c r="T1087" s="1350"/>
      <c r="U1087" s="1348" t="s">
        <v>578</v>
      </c>
      <c r="V1087" s="1349"/>
      <c r="W1087" s="1349"/>
      <c r="X1087" s="1349"/>
      <c r="Y1087" s="1349"/>
      <c r="Z1087" s="1349"/>
      <c r="AA1087" s="1349"/>
      <c r="AB1087" s="1350"/>
      <c r="AC1087" s="79"/>
      <c r="AD1087" s="79"/>
      <c r="AF1087" s="69"/>
      <c r="AK1087" s="11"/>
      <c r="AL1087" s="209"/>
      <c r="AM1087" s="20"/>
      <c r="AN1087" s="20"/>
      <c r="AO1087" s="20"/>
      <c r="AP1087" s="20"/>
      <c r="AQ1087" s="210"/>
      <c r="AR1087" s="72"/>
    </row>
    <row r="1088" spans="1:44" ht="27" customHeight="1">
      <c r="A1088" s="911" t="str">
        <f t="shared" si="25"/>
        <v/>
      </c>
      <c r="B1088" s="65"/>
      <c r="E1088" s="66"/>
      <c r="F1088" s="67"/>
      <c r="H1088" s="1351" t="s">
        <v>562</v>
      </c>
      <c r="I1088" s="1352"/>
      <c r="J1088" s="1352"/>
      <c r="K1088" s="1352"/>
      <c r="L1088" s="1352"/>
      <c r="M1088" s="1352"/>
      <c r="N1088" s="1353"/>
      <c r="O1088" s="1444" t="s">
        <v>576</v>
      </c>
      <c r="P1088" s="1445"/>
      <c r="Q1088" s="1445"/>
      <c r="R1088" s="1445"/>
      <c r="S1088" s="1445"/>
      <c r="T1088" s="1809"/>
      <c r="U1088" s="1812"/>
      <c r="V1088" s="1813"/>
      <c r="W1088" s="1813"/>
      <c r="X1088" s="1813"/>
      <c r="Y1088" s="1813"/>
      <c r="Z1088" s="259" t="s">
        <v>577</v>
      </c>
      <c r="AA1088" s="1449" t="s">
        <v>123</v>
      </c>
      <c r="AB1088" s="1450"/>
      <c r="AF1088" s="69"/>
      <c r="AK1088" s="11"/>
      <c r="AL1088" s="209"/>
      <c r="AM1088" s="20"/>
      <c r="AN1088" s="20"/>
      <c r="AO1088" s="20"/>
      <c r="AP1088" s="20"/>
      <c r="AQ1088" s="210"/>
      <c r="AR1088" s="72"/>
    </row>
    <row r="1089" spans="1:44" ht="27" customHeight="1">
      <c r="A1089" s="911" t="str">
        <f t="shared" si="25"/>
        <v/>
      </c>
      <c r="B1089" s="65"/>
      <c r="E1089" s="66"/>
      <c r="F1089" s="67"/>
      <c r="H1089" s="1824" t="s">
        <v>574</v>
      </c>
      <c r="I1089" s="1144" t="s">
        <v>568</v>
      </c>
      <c r="J1089" s="1145"/>
      <c r="K1089" s="1145"/>
      <c r="L1089" s="1145"/>
      <c r="M1089" s="1145"/>
      <c r="N1089" s="1146"/>
      <c r="O1089" s="1405" t="s">
        <v>576</v>
      </c>
      <c r="P1089" s="1446"/>
      <c r="Q1089" s="1446"/>
      <c r="R1089" s="1446"/>
      <c r="S1089" s="1446"/>
      <c r="T1089" s="1406"/>
      <c r="U1089" s="1142"/>
      <c r="V1089" s="1143"/>
      <c r="W1089" s="1143"/>
      <c r="X1089" s="1143"/>
      <c r="Y1089" s="1143"/>
      <c r="Z1089" s="260" t="s">
        <v>577</v>
      </c>
      <c r="AA1089" s="1451"/>
      <c r="AB1089" s="1452"/>
      <c r="AF1089" s="69"/>
      <c r="AK1089" s="11"/>
      <c r="AL1089" s="209"/>
      <c r="AM1089" s="20"/>
      <c r="AN1089" s="20"/>
      <c r="AO1089" s="20"/>
      <c r="AP1089" s="20"/>
      <c r="AQ1089" s="210"/>
      <c r="AR1089" s="72"/>
    </row>
    <row r="1090" spans="1:44" ht="27" customHeight="1">
      <c r="A1090" s="911" t="str">
        <f t="shared" si="25"/>
        <v/>
      </c>
      <c r="B1090" s="65"/>
      <c r="E1090" s="66"/>
      <c r="F1090" s="67"/>
      <c r="H1090" s="1825"/>
      <c r="I1090" s="1144" t="s">
        <v>569</v>
      </c>
      <c r="J1090" s="1145"/>
      <c r="K1090" s="1145"/>
      <c r="L1090" s="1145"/>
      <c r="M1090" s="1145"/>
      <c r="N1090" s="1146"/>
      <c r="O1090" s="1405" t="s">
        <v>576</v>
      </c>
      <c r="P1090" s="1446"/>
      <c r="Q1090" s="1446"/>
      <c r="R1090" s="1446"/>
      <c r="S1090" s="1446"/>
      <c r="T1090" s="1406"/>
      <c r="U1090" s="1142"/>
      <c r="V1090" s="1143"/>
      <c r="W1090" s="1143"/>
      <c r="X1090" s="1143"/>
      <c r="Y1090" s="1143"/>
      <c r="Z1090" s="260" t="s">
        <v>577</v>
      </c>
      <c r="AA1090" s="1451" t="s">
        <v>514</v>
      </c>
      <c r="AB1090" s="1452"/>
      <c r="AF1090" s="69"/>
      <c r="AK1090" s="11"/>
      <c r="AL1090" s="209"/>
      <c r="AM1090" s="20"/>
      <c r="AN1090" s="20"/>
      <c r="AO1090" s="20"/>
      <c r="AP1090" s="20"/>
      <c r="AQ1090" s="210"/>
      <c r="AR1090" s="72"/>
    </row>
    <row r="1091" spans="1:44" ht="27" customHeight="1">
      <c r="A1091" s="911" t="str">
        <f t="shared" si="25"/>
        <v/>
      </c>
      <c r="B1091" s="65"/>
      <c r="E1091" s="66"/>
      <c r="F1091" s="67"/>
      <c r="H1091" s="1825"/>
      <c r="I1091" s="1144" t="s">
        <v>570</v>
      </c>
      <c r="J1091" s="1145"/>
      <c r="K1091" s="1145"/>
      <c r="L1091" s="1145"/>
      <c r="M1091" s="1145"/>
      <c r="N1091" s="1146"/>
      <c r="O1091" s="1405" t="s">
        <v>576</v>
      </c>
      <c r="P1091" s="1446"/>
      <c r="Q1091" s="1446"/>
      <c r="R1091" s="1446"/>
      <c r="S1091" s="1446"/>
      <c r="T1091" s="1406"/>
      <c r="U1091" s="1142"/>
      <c r="V1091" s="1143"/>
      <c r="W1091" s="1143"/>
      <c r="X1091" s="1143"/>
      <c r="Y1091" s="1143"/>
      <c r="Z1091" s="260" t="s">
        <v>577</v>
      </c>
      <c r="AA1091" s="1451" t="s">
        <v>514</v>
      </c>
      <c r="AB1091" s="1452"/>
      <c r="AF1091" s="69"/>
      <c r="AK1091" s="11"/>
      <c r="AL1091" s="209"/>
      <c r="AM1091" s="20"/>
      <c r="AN1091" s="20"/>
      <c r="AO1091" s="20"/>
      <c r="AP1091" s="20"/>
      <c r="AQ1091" s="210"/>
      <c r="AR1091" s="72"/>
    </row>
    <row r="1092" spans="1:44" ht="27" customHeight="1">
      <c r="A1092" s="911" t="str">
        <f t="shared" si="25"/>
        <v/>
      </c>
      <c r="B1092" s="65"/>
      <c r="E1092" s="66"/>
      <c r="F1092" s="67"/>
      <c r="H1092" s="1825"/>
      <c r="I1092" s="1830" t="s">
        <v>573</v>
      </c>
      <c r="J1092" s="1831"/>
      <c r="K1092" s="1831"/>
      <c r="L1092" s="1831"/>
      <c r="M1092" s="1831"/>
      <c r="N1092" s="1832"/>
      <c r="O1092" s="1405" t="s">
        <v>576</v>
      </c>
      <c r="P1092" s="1446"/>
      <c r="Q1092" s="1446"/>
      <c r="R1092" s="1446"/>
      <c r="S1092" s="1446"/>
      <c r="T1092" s="1406"/>
      <c r="U1092" s="1142"/>
      <c r="V1092" s="1143"/>
      <c r="W1092" s="1143"/>
      <c r="X1092" s="1143"/>
      <c r="Y1092" s="1143"/>
      <c r="Z1092" s="260" t="s">
        <v>577</v>
      </c>
      <c r="AA1092" s="1451" t="s">
        <v>123</v>
      </c>
      <c r="AB1092" s="1452"/>
      <c r="AF1092" s="69"/>
      <c r="AK1092" s="11"/>
      <c r="AL1092" s="209"/>
      <c r="AM1092" s="20"/>
      <c r="AN1092" s="20"/>
      <c r="AO1092" s="20"/>
      <c r="AP1092" s="20"/>
      <c r="AQ1092" s="210"/>
      <c r="AR1092" s="72"/>
    </row>
    <row r="1093" spans="1:44" ht="27" customHeight="1">
      <c r="A1093" s="911" t="str">
        <f t="shared" si="25"/>
        <v/>
      </c>
      <c r="B1093" s="65"/>
      <c r="E1093" s="66"/>
      <c r="F1093" s="67"/>
      <c r="H1093" s="1825"/>
      <c r="I1093" s="1838" t="s">
        <v>572</v>
      </c>
      <c r="J1093" s="1839"/>
      <c r="K1093" s="1839"/>
      <c r="L1093" s="1839"/>
      <c r="M1093" s="1839"/>
      <c r="N1093" s="1840"/>
      <c r="O1093" s="1405" t="s">
        <v>576</v>
      </c>
      <c r="P1093" s="1446"/>
      <c r="Q1093" s="1446"/>
      <c r="R1093" s="1446"/>
      <c r="S1093" s="1446"/>
      <c r="T1093" s="1406"/>
      <c r="U1093" s="1142"/>
      <c r="V1093" s="1143"/>
      <c r="W1093" s="1143"/>
      <c r="X1093" s="1143"/>
      <c r="Y1093" s="1143"/>
      <c r="Z1093" s="260" t="s">
        <v>577</v>
      </c>
      <c r="AA1093" s="1451" t="s">
        <v>123</v>
      </c>
      <c r="AB1093" s="1452"/>
      <c r="AF1093" s="69"/>
      <c r="AK1093" s="11"/>
      <c r="AL1093" s="209"/>
      <c r="AM1093" s="20"/>
      <c r="AN1093" s="20"/>
      <c r="AO1093" s="20"/>
      <c r="AP1093" s="20"/>
      <c r="AQ1093" s="210"/>
      <c r="AR1093" s="72"/>
    </row>
    <row r="1094" spans="1:44" ht="27" customHeight="1" thickBot="1">
      <c r="A1094" s="911" t="str">
        <f t="shared" si="25"/>
        <v/>
      </c>
      <c r="B1094" s="65"/>
      <c r="E1094" s="66"/>
      <c r="F1094" s="67"/>
      <c r="H1094" s="1825"/>
      <c r="I1094" s="1345" t="s">
        <v>575</v>
      </c>
      <c r="J1094" s="1346"/>
      <c r="K1094" s="1346"/>
      <c r="L1094" s="1346"/>
      <c r="M1094" s="1346"/>
      <c r="N1094" s="1347"/>
      <c r="O1094" s="1456" t="s">
        <v>576</v>
      </c>
      <c r="P1094" s="1752"/>
      <c r="Q1094" s="1752"/>
      <c r="R1094" s="1752"/>
      <c r="S1094" s="1752"/>
      <c r="T1094" s="1457"/>
      <c r="U1094" s="1841"/>
      <c r="V1094" s="1842"/>
      <c r="W1094" s="1842"/>
      <c r="X1094" s="1842"/>
      <c r="Y1094" s="1842"/>
      <c r="Z1094" s="261" t="s">
        <v>577</v>
      </c>
      <c r="AA1094" s="1810" t="s">
        <v>514</v>
      </c>
      <c r="AB1094" s="1811"/>
      <c r="AF1094" s="69"/>
      <c r="AK1094" s="11"/>
      <c r="AL1094" s="209"/>
      <c r="AM1094" s="20"/>
      <c r="AN1094" s="20"/>
      <c r="AO1094" s="20"/>
      <c r="AP1094" s="20"/>
      <c r="AQ1094" s="210"/>
      <c r="AR1094" s="72"/>
    </row>
    <row r="1095" spans="1:44" ht="27" customHeight="1">
      <c r="A1095" s="911" t="str">
        <f t="shared" si="25"/>
        <v/>
      </c>
      <c r="B1095" s="65"/>
      <c r="E1095" s="66"/>
      <c r="F1095" s="67"/>
      <c r="H1095" s="1825"/>
      <c r="I1095" s="1264" t="s">
        <v>58</v>
      </c>
      <c r="J1095" s="1265"/>
      <c r="K1095" s="1265"/>
      <c r="L1095" s="1265"/>
      <c r="M1095" s="1265"/>
      <c r="N1095" s="1266"/>
      <c r="O1095" s="1330" t="s">
        <v>571</v>
      </c>
      <c r="P1095" s="1331"/>
      <c r="Q1095" s="1331"/>
      <c r="R1095" s="1331"/>
      <c r="S1095" s="1331"/>
      <c r="T1095" s="1332"/>
      <c r="U1095" s="1658"/>
      <c r="V1095" s="1659"/>
      <c r="W1095" s="1659"/>
      <c r="X1095" s="1659"/>
      <c r="Y1095" s="1659"/>
      <c r="Z1095" s="1659"/>
      <c r="AA1095" s="1659"/>
      <c r="AB1095" s="1660"/>
      <c r="AC1095" s="79"/>
      <c r="AD1095" s="79"/>
      <c r="AF1095" s="69"/>
      <c r="AK1095" s="11"/>
      <c r="AL1095" s="209"/>
      <c r="AM1095" s="20"/>
      <c r="AN1095" s="20"/>
      <c r="AO1095" s="20"/>
      <c r="AP1095" s="20"/>
      <c r="AQ1095" s="210"/>
      <c r="AR1095" s="72"/>
    </row>
    <row r="1096" spans="1:44" ht="27" customHeight="1">
      <c r="A1096" s="911" t="str">
        <f t="shared" si="25"/>
        <v/>
      </c>
      <c r="B1096" s="65"/>
      <c r="E1096" s="66"/>
      <c r="F1096" s="67"/>
      <c r="H1096" s="1825"/>
      <c r="I1096" s="1234"/>
      <c r="J1096" s="1070"/>
      <c r="K1096" s="1070"/>
      <c r="L1096" s="1070"/>
      <c r="M1096" s="1070"/>
      <c r="N1096" s="1235"/>
      <c r="O1096" s="1643"/>
      <c r="P1096" s="1644"/>
      <c r="Q1096" s="1644"/>
      <c r="R1096" s="1644"/>
      <c r="S1096" s="1644"/>
      <c r="T1096" s="1645"/>
      <c r="U1096" s="1661"/>
      <c r="V1096" s="1662"/>
      <c r="W1096" s="1662"/>
      <c r="X1096" s="1662"/>
      <c r="Y1096" s="1662"/>
      <c r="Z1096" s="1662"/>
      <c r="AA1096" s="1662"/>
      <c r="AB1096" s="1663"/>
      <c r="AC1096" s="79"/>
      <c r="AD1096" s="79"/>
      <c r="AF1096" s="69"/>
      <c r="AK1096" s="11"/>
      <c r="AL1096" s="209"/>
      <c r="AM1096" s="20"/>
      <c r="AN1096" s="20"/>
      <c r="AO1096" s="20"/>
      <c r="AP1096" s="20"/>
      <c r="AQ1096" s="210"/>
      <c r="AR1096" s="72"/>
    </row>
    <row r="1097" spans="1:44" ht="27" customHeight="1" thickBot="1">
      <c r="A1097" s="911" t="str">
        <f t="shared" si="25"/>
        <v/>
      </c>
      <c r="B1097" s="65"/>
      <c r="E1097" s="66"/>
      <c r="F1097" s="67"/>
      <c r="H1097" s="1826"/>
      <c r="I1097" s="1167"/>
      <c r="J1097" s="1168"/>
      <c r="K1097" s="1168"/>
      <c r="L1097" s="1168"/>
      <c r="M1097" s="1168"/>
      <c r="N1097" s="1169"/>
      <c r="O1097" s="1646"/>
      <c r="P1097" s="1647"/>
      <c r="Q1097" s="1647"/>
      <c r="R1097" s="1647"/>
      <c r="S1097" s="1647"/>
      <c r="T1097" s="1648"/>
      <c r="U1097" s="1664"/>
      <c r="V1097" s="1665"/>
      <c r="W1097" s="1665"/>
      <c r="X1097" s="1665"/>
      <c r="Y1097" s="1665"/>
      <c r="Z1097" s="1665"/>
      <c r="AA1097" s="1665"/>
      <c r="AB1097" s="1666"/>
      <c r="AC1097" s="79"/>
      <c r="AD1097" s="79"/>
      <c r="AF1097" s="69"/>
      <c r="AK1097" s="11"/>
      <c r="AL1097" s="209"/>
      <c r="AM1097" s="20"/>
      <c r="AN1097" s="20"/>
      <c r="AO1097" s="20"/>
      <c r="AP1097" s="20"/>
      <c r="AQ1097" s="210"/>
      <c r="AR1097" s="72"/>
    </row>
    <row r="1098" spans="1:44" ht="27" customHeight="1">
      <c r="A1098" s="911" t="str">
        <f t="shared" si="25"/>
        <v/>
      </c>
      <c r="B1098" s="65"/>
      <c r="E1098" s="66"/>
      <c r="F1098" s="67"/>
      <c r="N1098" s="1642" t="s">
        <v>579</v>
      </c>
      <c r="O1098" s="1642"/>
      <c r="P1098" s="1642"/>
      <c r="Q1098" s="1642"/>
      <c r="R1098" s="1642"/>
      <c r="S1098" s="1642"/>
      <c r="T1098" s="1642"/>
      <c r="U1098" s="1642"/>
      <c r="V1098" s="1642"/>
      <c r="W1098" s="1642"/>
      <c r="X1098" s="1642"/>
      <c r="Y1098" s="1642"/>
      <c r="Z1098" s="1642"/>
      <c r="AA1098" s="1642"/>
      <c r="AB1098" s="1642"/>
      <c r="AC1098" s="1642"/>
      <c r="AD1098" s="79"/>
      <c r="AF1098" s="69"/>
      <c r="AK1098" s="11"/>
      <c r="AL1098" s="209"/>
      <c r="AM1098" s="20"/>
      <c r="AN1098" s="20"/>
      <c r="AO1098" s="20"/>
      <c r="AP1098" s="20"/>
      <c r="AQ1098" s="210"/>
      <c r="AR1098" s="72"/>
    </row>
    <row r="1099" spans="1:44" ht="27" customHeight="1">
      <c r="A1099" s="911" t="str">
        <f t="shared" si="25"/>
        <v/>
      </c>
      <c r="B1099" s="65"/>
      <c r="E1099" s="66"/>
      <c r="F1099" s="67"/>
      <c r="G1099" s="19" t="s">
        <v>339</v>
      </c>
      <c r="H1099" s="1407" t="s">
        <v>580</v>
      </c>
      <c r="I1099" s="1407"/>
      <c r="J1099" s="1407"/>
      <c r="K1099" s="1407"/>
      <c r="L1099" s="1407"/>
      <c r="M1099" s="1407"/>
      <c r="N1099" s="1407"/>
      <c r="O1099" s="1407"/>
      <c r="P1099" s="1407"/>
      <c r="Q1099" s="1407"/>
      <c r="R1099" s="1407"/>
      <c r="S1099" s="1407"/>
      <c r="T1099" s="1407"/>
      <c r="U1099" s="1407"/>
      <c r="V1099" s="1407"/>
      <c r="W1099" s="1407"/>
      <c r="X1099" s="1407"/>
      <c r="Y1099" s="1407"/>
      <c r="Z1099" s="1407"/>
      <c r="AA1099" s="1407"/>
      <c r="AB1099" s="1407"/>
      <c r="AC1099" s="1407"/>
      <c r="AD1099" s="1407"/>
      <c r="AF1099" s="69"/>
      <c r="AK1099" s="11"/>
      <c r="AL1099" s="1131" t="s">
        <v>582</v>
      </c>
      <c r="AM1099" s="1132"/>
      <c r="AN1099" s="1132"/>
      <c r="AO1099" s="1132"/>
      <c r="AP1099" s="1132"/>
      <c r="AQ1099" s="1133"/>
      <c r="AR1099" s="72"/>
    </row>
    <row r="1100" spans="1:44" ht="27" customHeight="1">
      <c r="A1100" s="911" t="str">
        <f t="shared" si="25"/>
        <v/>
      </c>
      <c r="B1100" s="65"/>
      <c r="E1100" s="66"/>
      <c r="F1100" s="67"/>
      <c r="H1100" s="1407"/>
      <c r="I1100" s="1407"/>
      <c r="J1100" s="1407"/>
      <c r="K1100" s="1407"/>
      <c r="L1100" s="1407"/>
      <c r="M1100" s="1407"/>
      <c r="N1100" s="1407"/>
      <c r="O1100" s="1407"/>
      <c r="P1100" s="1407"/>
      <c r="Q1100" s="1407"/>
      <c r="R1100" s="1407"/>
      <c r="S1100" s="1407"/>
      <c r="T1100" s="1407"/>
      <c r="U1100" s="1407"/>
      <c r="V1100" s="1407"/>
      <c r="W1100" s="1407"/>
      <c r="X1100" s="1407"/>
      <c r="Y1100" s="1407"/>
      <c r="Z1100" s="1407"/>
      <c r="AA1100" s="1407"/>
      <c r="AB1100" s="1407"/>
      <c r="AC1100" s="1407"/>
      <c r="AD1100" s="1407"/>
      <c r="AF1100" s="69"/>
      <c r="AK1100" s="11"/>
      <c r="AL1100" s="1131"/>
      <c r="AM1100" s="1132"/>
      <c r="AN1100" s="1132"/>
      <c r="AO1100" s="1132"/>
      <c r="AP1100" s="1132"/>
      <c r="AQ1100" s="1133"/>
      <c r="AR1100" s="72"/>
    </row>
    <row r="1101" spans="1:44" ht="27" customHeight="1">
      <c r="A1101" s="911" t="str">
        <f t="shared" si="25"/>
        <v/>
      </c>
      <c r="B1101" s="65"/>
      <c r="E1101" s="66"/>
      <c r="F1101" s="67"/>
      <c r="H1101" s="1407"/>
      <c r="I1101" s="1407"/>
      <c r="J1101" s="1407"/>
      <c r="K1101" s="1407"/>
      <c r="L1101" s="1407"/>
      <c r="M1101" s="1407"/>
      <c r="N1101" s="1407"/>
      <c r="O1101" s="1407"/>
      <c r="P1101" s="1407"/>
      <c r="Q1101" s="1407"/>
      <c r="R1101" s="1407"/>
      <c r="S1101" s="1407"/>
      <c r="T1101" s="1407"/>
      <c r="U1101" s="1407"/>
      <c r="V1101" s="1407"/>
      <c r="W1101" s="1407"/>
      <c r="X1101" s="1407"/>
      <c r="Y1101" s="1407"/>
      <c r="Z1101" s="1407"/>
      <c r="AA1101" s="1407"/>
      <c r="AB1101" s="1407"/>
      <c r="AC1101" s="1407"/>
      <c r="AD1101" s="1407"/>
      <c r="AF1101" s="69"/>
      <c r="AK1101" s="11"/>
      <c r="AL1101" s="1131"/>
      <c r="AM1101" s="1132"/>
      <c r="AN1101" s="1132"/>
      <c r="AO1101" s="1132"/>
      <c r="AP1101" s="1132"/>
      <c r="AQ1101" s="1133"/>
      <c r="AR1101" s="72"/>
    </row>
    <row r="1102" spans="1:44" ht="27" customHeight="1">
      <c r="A1102" s="911" t="str">
        <f t="shared" si="25"/>
        <v/>
      </c>
      <c r="B1102" s="65"/>
      <c r="E1102" s="66"/>
      <c r="F1102" s="67"/>
      <c r="H1102" s="1407"/>
      <c r="I1102" s="1407"/>
      <c r="J1102" s="1407"/>
      <c r="K1102" s="1407"/>
      <c r="L1102" s="1407"/>
      <c r="M1102" s="1407"/>
      <c r="N1102" s="1407"/>
      <c r="O1102" s="1407"/>
      <c r="P1102" s="1407"/>
      <c r="Q1102" s="1407"/>
      <c r="R1102" s="1407"/>
      <c r="S1102" s="1407"/>
      <c r="T1102" s="1407"/>
      <c r="U1102" s="1407"/>
      <c r="V1102" s="1407"/>
      <c r="W1102" s="1407"/>
      <c r="X1102" s="1407"/>
      <c r="Y1102" s="1407"/>
      <c r="Z1102" s="1407"/>
      <c r="AA1102" s="1407"/>
      <c r="AB1102" s="1407"/>
      <c r="AC1102" s="1407"/>
      <c r="AD1102" s="1407"/>
      <c r="AF1102" s="69"/>
      <c r="AK1102" s="11"/>
      <c r="AL1102" s="84"/>
      <c r="AM1102" s="85"/>
      <c r="AN1102" s="85"/>
      <c r="AO1102" s="85"/>
      <c r="AP1102" s="85"/>
      <c r="AQ1102" s="86"/>
      <c r="AR1102" s="72"/>
    </row>
    <row r="1103" spans="1:44" ht="21" customHeight="1">
      <c r="A1103" s="911" t="str">
        <f t="shared" si="25"/>
        <v/>
      </c>
      <c r="B1103" s="65"/>
      <c r="E1103" s="66"/>
      <c r="F1103" s="67"/>
      <c r="AF1103" s="69"/>
      <c r="AK1103" s="11"/>
      <c r="AL1103" s="209"/>
      <c r="AM1103" s="20"/>
      <c r="AN1103" s="20"/>
      <c r="AO1103" s="20"/>
      <c r="AP1103" s="20"/>
      <c r="AQ1103" s="210"/>
      <c r="AR1103" s="72"/>
    </row>
    <row r="1104" spans="1:44" ht="27" customHeight="1">
      <c r="A1104" s="911" t="str">
        <f t="shared" si="25"/>
        <v/>
      </c>
      <c r="B1104" s="65"/>
      <c r="E1104" s="66"/>
      <c r="F1104" s="67"/>
      <c r="H1104" s="1087" t="s">
        <v>581</v>
      </c>
      <c r="I1104" s="1087"/>
      <c r="J1104" s="1087"/>
      <c r="K1104" s="1087"/>
      <c r="L1104" s="1087"/>
      <c r="M1104" s="1087"/>
      <c r="N1104" s="1087"/>
      <c r="O1104" s="1087"/>
      <c r="P1104" s="1087"/>
      <c r="Q1104" s="1087"/>
      <c r="R1104" s="1087"/>
      <c r="S1104" s="1087"/>
      <c r="T1104" s="1087"/>
      <c r="U1104" s="1087"/>
      <c r="V1104" s="1087"/>
      <c r="W1104" s="1087"/>
      <c r="X1104" s="1087"/>
      <c r="Y1104" s="1087"/>
      <c r="Z1104" s="1087"/>
      <c r="AA1104" s="1087"/>
      <c r="AB1104" s="1087"/>
      <c r="AC1104" s="1087"/>
      <c r="AD1104" s="1087"/>
      <c r="AF1104" s="69"/>
      <c r="AK1104" s="11"/>
      <c r="AL1104" s="1131" t="s">
        <v>841</v>
      </c>
      <c r="AM1104" s="1132"/>
      <c r="AN1104" s="1132"/>
      <c r="AO1104" s="1132"/>
      <c r="AP1104" s="1132"/>
      <c r="AQ1104" s="1133"/>
      <c r="AR1104" s="72"/>
    </row>
    <row r="1105" spans="1:44" ht="21" customHeight="1">
      <c r="A1105" s="911" t="str">
        <f t="shared" si="25"/>
        <v/>
      </c>
      <c r="B1105" s="65"/>
      <c r="E1105" s="66"/>
      <c r="F1105" s="67"/>
      <c r="I1105" s="111"/>
      <c r="J1105" s="111"/>
      <c r="K1105" s="111"/>
      <c r="L1105" s="111"/>
      <c r="M1105" s="111"/>
      <c r="N1105" s="111"/>
      <c r="O1105" s="111"/>
      <c r="P1105" s="111"/>
      <c r="Q1105" s="111"/>
      <c r="R1105" s="111"/>
      <c r="S1105" s="111"/>
      <c r="T1105" s="111"/>
      <c r="U1105" s="111"/>
      <c r="V1105" s="111"/>
      <c r="W1105" s="111"/>
      <c r="X1105" s="111"/>
      <c r="Y1105" s="111"/>
      <c r="Z1105" s="111"/>
      <c r="AA1105" s="111"/>
      <c r="AB1105" s="111"/>
      <c r="AC1105" s="111"/>
      <c r="AD1105" s="111"/>
      <c r="AF1105" s="69"/>
      <c r="AK1105" s="11"/>
      <c r="AL1105" s="1131"/>
      <c r="AM1105" s="1132"/>
      <c r="AN1105" s="1132"/>
      <c r="AO1105" s="1132"/>
      <c r="AP1105" s="1132"/>
      <c r="AQ1105" s="1133"/>
      <c r="AR1105" s="72"/>
    </row>
    <row r="1106" spans="1:44" ht="27" customHeight="1">
      <c r="A1106" s="911" t="str">
        <f t="shared" si="25"/>
        <v/>
      </c>
      <c r="B1106" s="65"/>
      <c r="E1106" s="66"/>
      <c r="F1106" s="67"/>
      <c r="H1106" s="1093" t="s">
        <v>840</v>
      </c>
      <c r="I1106" s="1093"/>
      <c r="J1106" s="1093"/>
      <c r="K1106" s="1093"/>
      <c r="L1106" s="1093"/>
      <c r="M1106" s="1093"/>
      <c r="N1106" s="1093"/>
      <c r="O1106" s="1093"/>
      <c r="P1106" s="1093"/>
      <c r="Q1106" s="1093"/>
      <c r="R1106" s="1093"/>
      <c r="S1106" s="1093"/>
      <c r="T1106" s="1093"/>
      <c r="U1106" s="1093"/>
      <c r="V1106" s="1093"/>
      <c r="W1106" s="1093"/>
      <c r="X1106" s="1093"/>
      <c r="Y1106" s="1093"/>
      <c r="Z1106" s="1093"/>
      <c r="AA1106" s="1093"/>
      <c r="AB1106" s="1093"/>
      <c r="AC1106" s="1093"/>
      <c r="AD1106" s="1093"/>
      <c r="AF1106" s="69"/>
      <c r="AK1106" s="11"/>
      <c r="AL1106" s="1131"/>
      <c r="AM1106" s="1132"/>
      <c r="AN1106" s="1132"/>
      <c r="AO1106" s="1132"/>
      <c r="AP1106" s="1132"/>
      <c r="AQ1106" s="1133"/>
      <c r="AR1106" s="72"/>
    </row>
    <row r="1107" spans="1:44" ht="27" customHeight="1">
      <c r="A1107" s="911" t="str">
        <f t="shared" si="25"/>
        <v/>
      </c>
      <c r="B1107" s="65"/>
      <c r="E1107" s="66"/>
      <c r="F1107" s="67"/>
      <c r="H1107" s="1093"/>
      <c r="I1107" s="1093"/>
      <c r="J1107" s="1093"/>
      <c r="K1107" s="1093"/>
      <c r="L1107" s="1093"/>
      <c r="M1107" s="1093"/>
      <c r="N1107" s="1093"/>
      <c r="O1107" s="1093"/>
      <c r="P1107" s="1093"/>
      <c r="Q1107" s="1093"/>
      <c r="R1107" s="1093"/>
      <c r="S1107" s="1093"/>
      <c r="T1107" s="1093"/>
      <c r="U1107" s="1093"/>
      <c r="V1107" s="1093"/>
      <c r="W1107" s="1093"/>
      <c r="X1107" s="1093"/>
      <c r="Y1107" s="1093"/>
      <c r="Z1107" s="1093"/>
      <c r="AA1107" s="1093"/>
      <c r="AB1107" s="1093"/>
      <c r="AC1107" s="1093"/>
      <c r="AD1107" s="1093"/>
      <c r="AF1107" s="69"/>
      <c r="AK1107" s="11"/>
      <c r="AL1107" s="1131"/>
      <c r="AM1107" s="1132"/>
      <c r="AN1107" s="1132"/>
      <c r="AO1107" s="1132"/>
      <c r="AP1107" s="1132"/>
      <c r="AQ1107" s="1133"/>
      <c r="AR1107" s="72"/>
    </row>
    <row r="1108" spans="1:44" ht="27" customHeight="1">
      <c r="A1108" s="911" t="str">
        <f t="shared" si="25"/>
        <v/>
      </c>
      <c r="B1108" s="65"/>
      <c r="E1108" s="66"/>
      <c r="F1108" s="67"/>
      <c r="H1108" s="1093"/>
      <c r="I1108" s="1093"/>
      <c r="J1108" s="1093"/>
      <c r="K1108" s="1093"/>
      <c r="L1108" s="1093"/>
      <c r="M1108" s="1093"/>
      <c r="N1108" s="1093"/>
      <c r="O1108" s="1093"/>
      <c r="P1108" s="1093"/>
      <c r="Q1108" s="1093"/>
      <c r="R1108" s="1093"/>
      <c r="S1108" s="1093"/>
      <c r="T1108" s="1093"/>
      <c r="U1108" s="1093"/>
      <c r="V1108" s="1093"/>
      <c r="W1108" s="1093"/>
      <c r="X1108" s="1093"/>
      <c r="Y1108" s="1093"/>
      <c r="Z1108" s="1093"/>
      <c r="AA1108" s="1093"/>
      <c r="AB1108" s="1093"/>
      <c r="AC1108" s="1093"/>
      <c r="AD1108" s="1093"/>
      <c r="AF1108" s="69"/>
      <c r="AK1108" s="11"/>
      <c r="AL1108" s="84"/>
      <c r="AM1108" s="85"/>
      <c r="AN1108" s="85"/>
      <c r="AO1108" s="85"/>
      <c r="AP1108" s="85"/>
      <c r="AQ1108" s="86"/>
      <c r="AR1108" s="72"/>
    </row>
    <row r="1109" spans="1:44" ht="21" customHeight="1" thickBot="1">
      <c r="A1109" s="911" t="str">
        <f t="shared" si="25"/>
        <v/>
      </c>
      <c r="B1109" s="65"/>
      <c r="E1109" s="66"/>
      <c r="F1109" s="67"/>
      <c r="I1109" s="118"/>
      <c r="J1109" s="118"/>
      <c r="K1109" s="118"/>
      <c r="L1109" s="118"/>
      <c r="M1109" s="118"/>
      <c r="N1109" s="118"/>
      <c r="O1109" s="118"/>
      <c r="P1109" s="118"/>
      <c r="Q1109" s="118"/>
      <c r="R1109" s="118"/>
      <c r="S1109" s="118"/>
      <c r="T1109" s="118"/>
      <c r="U1109" s="118"/>
      <c r="V1109" s="118"/>
      <c r="W1109" s="118"/>
      <c r="X1109" s="118"/>
      <c r="Y1109" s="118"/>
      <c r="Z1109" s="118"/>
      <c r="AA1109" s="118"/>
      <c r="AB1109" s="118"/>
      <c r="AC1109" s="118"/>
      <c r="AD1109" s="118"/>
      <c r="AF1109" s="69"/>
      <c r="AK1109" s="11"/>
      <c r="AL1109" s="203"/>
      <c r="AM1109" s="204"/>
      <c r="AN1109" s="204"/>
      <c r="AO1109" s="204"/>
      <c r="AP1109" s="204"/>
      <c r="AQ1109" s="205"/>
      <c r="AR1109" s="72"/>
    </row>
    <row r="1110" spans="1:44" ht="27" customHeight="1" thickBot="1">
      <c r="A1110" s="911" t="str">
        <f t="shared" si="25"/>
        <v/>
      </c>
      <c r="B1110" s="65"/>
      <c r="E1110" s="66"/>
      <c r="F1110" s="67"/>
      <c r="H1110" s="1348" t="s">
        <v>583</v>
      </c>
      <c r="I1110" s="1349"/>
      <c r="J1110" s="1349"/>
      <c r="K1110" s="1349"/>
      <c r="L1110" s="1349"/>
      <c r="M1110" s="1349"/>
      <c r="N1110" s="1349"/>
      <c r="O1110" s="1349"/>
      <c r="P1110" s="1349"/>
      <c r="Q1110" s="1350"/>
      <c r="R1110" s="1634" t="s">
        <v>584</v>
      </c>
      <c r="S1110" s="1635"/>
      <c r="T1110" s="1635"/>
      <c r="U1110" s="1635"/>
      <c r="V1110" s="1635"/>
      <c r="W1110" s="1635"/>
      <c r="X1110" s="1635"/>
      <c r="Y1110" s="1635"/>
      <c r="Z1110" s="1635"/>
      <c r="AA1110" s="1635"/>
      <c r="AB1110" s="1635"/>
      <c r="AC1110" s="1635"/>
      <c r="AD1110" s="1636"/>
      <c r="AF1110" s="69"/>
      <c r="AK1110" s="11"/>
      <c r="AL1110" s="1131" t="s">
        <v>842</v>
      </c>
      <c r="AM1110" s="1132"/>
      <c r="AN1110" s="1132"/>
      <c r="AO1110" s="1132"/>
      <c r="AP1110" s="1132"/>
      <c r="AQ1110" s="1133"/>
      <c r="AR1110" s="72"/>
    </row>
    <row r="1111" spans="1:44" ht="27" customHeight="1">
      <c r="A1111" s="911" t="str">
        <f t="shared" ref="A1111:A1174" si="26">_xlfn.IFS(AG1111=0,"",AG1111&gt;0,AG1111,AG1111&lt;&gt;"","")</f>
        <v/>
      </c>
      <c r="B1111" s="65"/>
      <c r="E1111" s="66"/>
      <c r="F1111" s="67"/>
      <c r="H1111" s="1827" t="s">
        <v>585</v>
      </c>
      <c r="I1111" s="1828"/>
      <c r="J1111" s="1828"/>
      <c r="K1111" s="1828"/>
      <c r="L1111" s="1828"/>
      <c r="M1111" s="1828"/>
      <c r="N1111" s="1828"/>
      <c r="O1111" s="1828"/>
      <c r="P1111" s="1828"/>
      <c r="Q1111" s="1829"/>
      <c r="R1111" s="1649" t="s">
        <v>586</v>
      </c>
      <c r="S1111" s="1650"/>
      <c r="T1111" s="1650"/>
      <c r="U1111" s="1650"/>
      <c r="V1111" s="1650"/>
      <c r="W1111" s="1650"/>
      <c r="X1111" s="1650"/>
      <c r="Y1111" s="1650"/>
      <c r="Z1111" s="1650"/>
      <c r="AA1111" s="1650"/>
      <c r="AB1111" s="1650"/>
      <c r="AC1111" s="1650"/>
      <c r="AD1111" s="1651"/>
      <c r="AF1111" s="69"/>
      <c r="AK1111" s="11"/>
      <c r="AL1111" s="1131"/>
      <c r="AM1111" s="1132"/>
      <c r="AN1111" s="1132"/>
      <c r="AO1111" s="1132"/>
      <c r="AP1111" s="1132"/>
      <c r="AQ1111" s="1133"/>
      <c r="AR1111" s="72"/>
    </row>
    <row r="1112" spans="1:44" ht="27" customHeight="1">
      <c r="A1112" s="911" t="str">
        <f t="shared" si="26"/>
        <v/>
      </c>
      <c r="B1112" s="65"/>
      <c r="E1112" s="66"/>
      <c r="F1112" s="67"/>
      <c r="H1112" s="1147"/>
      <c r="I1112" s="1148"/>
      <c r="J1112" s="1148"/>
      <c r="K1112" s="1148"/>
      <c r="L1112" s="1148"/>
      <c r="M1112" s="1148"/>
      <c r="N1112" s="1148"/>
      <c r="O1112" s="1148"/>
      <c r="P1112" s="1148"/>
      <c r="Q1112" s="1149"/>
      <c r="R1112" s="1652"/>
      <c r="S1112" s="1653"/>
      <c r="T1112" s="1653"/>
      <c r="U1112" s="1653"/>
      <c r="V1112" s="1653"/>
      <c r="W1112" s="1653"/>
      <c r="X1112" s="1653"/>
      <c r="Y1112" s="1653"/>
      <c r="Z1112" s="1653"/>
      <c r="AA1112" s="1653"/>
      <c r="AB1112" s="1653"/>
      <c r="AC1112" s="1653"/>
      <c r="AD1112" s="1654"/>
      <c r="AF1112" s="69"/>
      <c r="AK1112" s="11"/>
      <c r="AL1112" s="1131"/>
      <c r="AM1112" s="1132"/>
      <c r="AN1112" s="1132"/>
      <c r="AO1112" s="1132"/>
      <c r="AP1112" s="1132"/>
      <c r="AQ1112" s="1133"/>
      <c r="AR1112" s="72"/>
    </row>
    <row r="1113" spans="1:44" ht="27" customHeight="1">
      <c r="A1113" s="911" t="str">
        <f t="shared" si="26"/>
        <v/>
      </c>
      <c r="B1113" s="65"/>
      <c r="E1113" s="66"/>
      <c r="F1113" s="67"/>
      <c r="H1113" s="1147" t="s">
        <v>587</v>
      </c>
      <c r="I1113" s="1148"/>
      <c r="J1113" s="1148"/>
      <c r="K1113" s="1148"/>
      <c r="L1113" s="1148"/>
      <c r="M1113" s="1148"/>
      <c r="N1113" s="1148"/>
      <c r="O1113" s="1148"/>
      <c r="P1113" s="1148"/>
      <c r="Q1113" s="1149"/>
      <c r="R1113" s="1652" t="s">
        <v>588</v>
      </c>
      <c r="S1113" s="1653"/>
      <c r="T1113" s="1653"/>
      <c r="U1113" s="1653"/>
      <c r="V1113" s="1653"/>
      <c r="W1113" s="1653"/>
      <c r="X1113" s="1653"/>
      <c r="Y1113" s="1653"/>
      <c r="Z1113" s="1653"/>
      <c r="AA1113" s="1653"/>
      <c r="AB1113" s="1653"/>
      <c r="AC1113" s="1653"/>
      <c r="AD1113" s="1654"/>
      <c r="AF1113" s="69"/>
      <c r="AK1113" s="11"/>
      <c r="AL1113" s="1131"/>
      <c r="AM1113" s="1132"/>
      <c r="AN1113" s="1132"/>
      <c r="AO1113" s="1132"/>
      <c r="AP1113" s="1132"/>
      <c r="AQ1113" s="1133"/>
      <c r="AR1113" s="72"/>
    </row>
    <row r="1114" spans="1:44" ht="27" customHeight="1">
      <c r="A1114" s="911" t="str">
        <f t="shared" si="26"/>
        <v/>
      </c>
      <c r="B1114" s="65"/>
      <c r="E1114" s="66"/>
      <c r="F1114" s="67"/>
      <c r="H1114" s="1147"/>
      <c r="I1114" s="1148"/>
      <c r="J1114" s="1148"/>
      <c r="K1114" s="1148"/>
      <c r="L1114" s="1148"/>
      <c r="M1114" s="1148"/>
      <c r="N1114" s="1148"/>
      <c r="O1114" s="1148"/>
      <c r="P1114" s="1148"/>
      <c r="Q1114" s="1149"/>
      <c r="R1114" s="1652"/>
      <c r="S1114" s="1653"/>
      <c r="T1114" s="1653"/>
      <c r="U1114" s="1653"/>
      <c r="V1114" s="1653"/>
      <c r="W1114" s="1653"/>
      <c r="X1114" s="1653"/>
      <c r="Y1114" s="1653"/>
      <c r="Z1114" s="1653"/>
      <c r="AA1114" s="1653"/>
      <c r="AB1114" s="1653"/>
      <c r="AC1114" s="1653"/>
      <c r="AD1114" s="1654"/>
      <c r="AF1114" s="69"/>
      <c r="AK1114" s="11"/>
      <c r="AL1114" s="1131"/>
      <c r="AM1114" s="1132"/>
      <c r="AN1114" s="1132"/>
      <c r="AO1114" s="1132"/>
      <c r="AP1114" s="1132"/>
      <c r="AQ1114" s="1133"/>
      <c r="AR1114" s="72"/>
    </row>
    <row r="1115" spans="1:44" ht="27" customHeight="1">
      <c r="A1115" s="911" t="str">
        <f t="shared" si="26"/>
        <v/>
      </c>
      <c r="B1115" s="65"/>
      <c r="E1115" s="66"/>
      <c r="F1115" s="67"/>
      <c r="H1115" s="1147"/>
      <c r="I1115" s="1148"/>
      <c r="J1115" s="1148"/>
      <c r="K1115" s="1148"/>
      <c r="L1115" s="1148"/>
      <c r="M1115" s="1148"/>
      <c r="N1115" s="1148"/>
      <c r="O1115" s="1148"/>
      <c r="P1115" s="1148"/>
      <c r="Q1115" s="1149"/>
      <c r="R1115" s="1652"/>
      <c r="S1115" s="1653"/>
      <c r="T1115" s="1653"/>
      <c r="U1115" s="1653"/>
      <c r="V1115" s="1653"/>
      <c r="W1115" s="1653"/>
      <c r="X1115" s="1653"/>
      <c r="Y1115" s="1653"/>
      <c r="Z1115" s="1653"/>
      <c r="AA1115" s="1653"/>
      <c r="AB1115" s="1653"/>
      <c r="AC1115" s="1653"/>
      <c r="AD1115" s="1654"/>
      <c r="AF1115" s="69"/>
      <c r="AK1115" s="11"/>
      <c r="AL1115" s="1131"/>
      <c r="AM1115" s="1132"/>
      <c r="AN1115" s="1132"/>
      <c r="AO1115" s="1132"/>
      <c r="AP1115" s="1132"/>
      <c r="AQ1115" s="1133"/>
      <c r="AR1115" s="72"/>
    </row>
    <row r="1116" spans="1:44" ht="27" customHeight="1">
      <c r="A1116" s="911" t="str">
        <f t="shared" si="26"/>
        <v/>
      </c>
      <c r="B1116" s="65"/>
      <c r="E1116" s="66"/>
      <c r="F1116" s="67"/>
      <c r="H1116" s="1800" t="s">
        <v>589</v>
      </c>
      <c r="I1116" s="1801"/>
      <c r="J1116" s="1801"/>
      <c r="K1116" s="1801"/>
      <c r="L1116" s="1801"/>
      <c r="M1116" s="1801"/>
      <c r="N1116" s="1801"/>
      <c r="O1116" s="1801"/>
      <c r="P1116" s="1801"/>
      <c r="Q1116" s="1802"/>
      <c r="R1116" s="1800" t="s">
        <v>590</v>
      </c>
      <c r="S1116" s="1801"/>
      <c r="T1116" s="1801"/>
      <c r="U1116" s="1801"/>
      <c r="V1116" s="1801"/>
      <c r="W1116" s="1801"/>
      <c r="X1116" s="1801"/>
      <c r="Y1116" s="1801"/>
      <c r="Z1116" s="1801"/>
      <c r="AA1116" s="1801"/>
      <c r="AB1116" s="1801"/>
      <c r="AC1116" s="1801"/>
      <c r="AD1116" s="1802"/>
      <c r="AF1116" s="69"/>
      <c r="AK1116" s="11"/>
      <c r="AL1116" s="1131"/>
      <c r="AM1116" s="1132"/>
      <c r="AN1116" s="1132"/>
      <c r="AO1116" s="1132"/>
      <c r="AP1116" s="1132"/>
      <c r="AQ1116" s="1133"/>
      <c r="AR1116" s="72"/>
    </row>
    <row r="1117" spans="1:44" ht="27" customHeight="1">
      <c r="A1117" s="911" t="str">
        <f t="shared" si="26"/>
        <v/>
      </c>
      <c r="B1117" s="65"/>
      <c r="E1117" s="66"/>
      <c r="F1117" s="67"/>
      <c r="H1117" s="1803"/>
      <c r="I1117" s="1804"/>
      <c r="J1117" s="1804"/>
      <c r="K1117" s="1804"/>
      <c r="L1117" s="1804"/>
      <c r="M1117" s="1804"/>
      <c r="N1117" s="1804"/>
      <c r="O1117" s="1804"/>
      <c r="P1117" s="1804"/>
      <c r="Q1117" s="1805"/>
      <c r="R1117" s="1803"/>
      <c r="S1117" s="1804"/>
      <c r="T1117" s="1804"/>
      <c r="U1117" s="1804"/>
      <c r="V1117" s="1804"/>
      <c r="W1117" s="1804"/>
      <c r="X1117" s="1804"/>
      <c r="Y1117" s="1804"/>
      <c r="Z1117" s="1804"/>
      <c r="AA1117" s="1804"/>
      <c r="AB1117" s="1804"/>
      <c r="AC1117" s="1804"/>
      <c r="AD1117" s="1805"/>
      <c r="AF1117" s="69"/>
      <c r="AK1117" s="11"/>
      <c r="AL1117" s="203"/>
      <c r="AM1117" s="204"/>
      <c r="AN1117" s="204"/>
      <c r="AO1117" s="204"/>
      <c r="AP1117" s="204"/>
      <c r="AQ1117" s="205"/>
      <c r="AR1117" s="72"/>
    </row>
    <row r="1118" spans="1:44" ht="27" customHeight="1">
      <c r="A1118" s="911" t="str">
        <f t="shared" si="26"/>
        <v/>
      </c>
      <c r="B1118" s="65"/>
      <c r="E1118" s="66"/>
      <c r="F1118" s="67"/>
      <c r="H1118" s="1147" t="s">
        <v>591</v>
      </c>
      <c r="I1118" s="1148"/>
      <c r="J1118" s="1148"/>
      <c r="K1118" s="1148"/>
      <c r="L1118" s="1148"/>
      <c r="M1118" s="1148"/>
      <c r="N1118" s="1148"/>
      <c r="O1118" s="1148"/>
      <c r="P1118" s="1148"/>
      <c r="Q1118" s="1149"/>
      <c r="R1118" s="1147" t="s">
        <v>592</v>
      </c>
      <c r="S1118" s="1148"/>
      <c r="T1118" s="1148"/>
      <c r="U1118" s="1148"/>
      <c r="V1118" s="1148"/>
      <c r="W1118" s="1148"/>
      <c r="X1118" s="1148"/>
      <c r="Y1118" s="1148"/>
      <c r="Z1118" s="1148"/>
      <c r="AA1118" s="1148"/>
      <c r="AB1118" s="1148"/>
      <c r="AC1118" s="1148"/>
      <c r="AD1118" s="1149"/>
      <c r="AF1118" s="69"/>
      <c r="AK1118" s="11"/>
      <c r="AL1118" s="209"/>
      <c r="AM1118" s="20"/>
      <c r="AN1118" s="20"/>
      <c r="AO1118" s="20"/>
      <c r="AP1118" s="20"/>
      <c r="AQ1118" s="210"/>
      <c r="AR1118" s="72"/>
    </row>
    <row r="1119" spans="1:44" ht="27" customHeight="1">
      <c r="A1119" s="911" t="str">
        <f t="shared" si="26"/>
        <v/>
      </c>
      <c r="B1119" s="65"/>
      <c r="E1119" s="66"/>
      <c r="F1119" s="67"/>
      <c r="H1119" s="1147"/>
      <c r="I1119" s="1148"/>
      <c r="J1119" s="1148"/>
      <c r="K1119" s="1148"/>
      <c r="L1119" s="1148"/>
      <c r="M1119" s="1148"/>
      <c r="N1119" s="1148"/>
      <c r="O1119" s="1148"/>
      <c r="P1119" s="1148"/>
      <c r="Q1119" s="1149"/>
      <c r="R1119" s="1147"/>
      <c r="S1119" s="1148"/>
      <c r="T1119" s="1148"/>
      <c r="U1119" s="1148"/>
      <c r="V1119" s="1148"/>
      <c r="W1119" s="1148"/>
      <c r="X1119" s="1148"/>
      <c r="Y1119" s="1148"/>
      <c r="Z1119" s="1148"/>
      <c r="AA1119" s="1148"/>
      <c r="AB1119" s="1148"/>
      <c r="AC1119" s="1148"/>
      <c r="AD1119" s="1149"/>
      <c r="AF1119" s="69"/>
      <c r="AK1119" s="11"/>
      <c r="AL1119" s="209"/>
      <c r="AM1119" s="20"/>
      <c r="AN1119" s="20"/>
      <c r="AO1119" s="20"/>
      <c r="AP1119" s="20"/>
      <c r="AQ1119" s="210"/>
      <c r="AR1119" s="72"/>
    </row>
    <row r="1120" spans="1:44" ht="27" customHeight="1">
      <c r="A1120" s="911" t="str">
        <f t="shared" si="26"/>
        <v/>
      </c>
      <c r="B1120" s="65"/>
      <c r="E1120" s="66"/>
      <c r="F1120" s="67"/>
      <c r="H1120" s="1147"/>
      <c r="I1120" s="1148"/>
      <c r="J1120" s="1148"/>
      <c r="K1120" s="1148"/>
      <c r="L1120" s="1148"/>
      <c r="M1120" s="1148"/>
      <c r="N1120" s="1148"/>
      <c r="O1120" s="1148"/>
      <c r="P1120" s="1148"/>
      <c r="Q1120" s="1149"/>
      <c r="R1120" s="1147"/>
      <c r="S1120" s="1148"/>
      <c r="T1120" s="1148"/>
      <c r="U1120" s="1148"/>
      <c r="V1120" s="1148"/>
      <c r="W1120" s="1148"/>
      <c r="X1120" s="1148"/>
      <c r="Y1120" s="1148"/>
      <c r="Z1120" s="1148"/>
      <c r="AA1120" s="1148"/>
      <c r="AB1120" s="1148"/>
      <c r="AC1120" s="1148"/>
      <c r="AD1120" s="1149"/>
      <c r="AF1120" s="69"/>
      <c r="AK1120" s="11"/>
      <c r="AL1120" s="209"/>
      <c r="AM1120" s="20"/>
      <c r="AN1120" s="20"/>
      <c r="AO1120" s="20"/>
      <c r="AP1120" s="20"/>
      <c r="AQ1120" s="210"/>
      <c r="AR1120" s="72"/>
    </row>
    <row r="1121" spans="1:44" ht="27" customHeight="1" thickBot="1">
      <c r="A1121" s="911" t="str">
        <f t="shared" si="26"/>
        <v/>
      </c>
      <c r="B1121" s="65"/>
      <c r="E1121" s="66"/>
      <c r="F1121" s="67"/>
      <c r="H1121" s="1150"/>
      <c r="I1121" s="1151"/>
      <c r="J1121" s="1151"/>
      <c r="K1121" s="1151"/>
      <c r="L1121" s="1151"/>
      <c r="M1121" s="1151"/>
      <c r="N1121" s="1151"/>
      <c r="O1121" s="1151"/>
      <c r="P1121" s="1151"/>
      <c r="Q1121" s="1152"/>
      <c r="R1121" s="1150"/>
      <c r="S1121" s="1151"/>
      <c r="T1121" s="1151"/>
      <c r="U1121" s="1151"/>
      <c r="V1121" s="1151"/>
      <c r="W1121" s="1151"/>
      <c r="X1121" s="1151"/>
      <c r="Y1121" s="1151"/>
      <c r="Z1121" s="1151"/>
      <c r="AA1121" s="1151"/>
      <c r="AB1121" s="1151"/>
      <c r="AC1121" s="1151"/>
      <c r="AD1121" s="1152"/>
      <c r="AF1121" s="69"/>
      <c r="AK1121" s="11"/>
      <c r="AL1121" s="209"/>
      <c r="AM1121" s="20"/>
      <c r="AN1121" s="20"/>
      <c r="AO1121" s="20"/>
      <c r="AP1121" s="20"/>
      <c r="AQ1121" s="210"/>
      <c r="AR1121" s="72"/>
    </row>
    <row r="1122" spans="1:44" ht="24" customHeight="1">
      <c r="A1122" s="911" t="str">
        <f t="shared" si="26"/>
        <v/>
      </c>
      <c r="B1122" s="65"/>
      <c r="E1122" s="66"/>
      <c r="AF1122" s="69"/>
      <c r="AK1122" s="11"/>
      <c r="AL1122" s="209"/>
      <c r="AM1122" s="20"/>
      <c r="AN1122" s="20"/>
      <c r="AO1122" s="20"/>
      <c r="AP1122" s="20"/>
      <c r="AQ1122" s="210"/>
      <c r="AR1122" s="72"/>
    </row>
    <row r="1123" spans="1:44" ht="27" customHeight="1">
      <c r="A1123" s="911" t="str">
        <f t="shared" si="26"/>
        <v/>
      </c>
      <c r="B1123" s="65"/>
      <c r="E1123" s="66"/>
      <c r="F1123" s="1064" t="s">
        <v>1044</v>
      </c>
      <c r="G1123" s="1065"/>
      <c r="H1123" s="1093" t="s">
        <v>593</v>
      </c>
      <c r="I1123" s="1093"/>
      <c r="J1123" s="1093"/>
      <c r="K1123" s="1093"/>
      <c r="L1123" s="1093"/>
      <c r="M1123" s="1093"/>
      <c r="N1123" s="1093"/>
      <c r="O1123" s="1093"/>
      <c r="P1123" s="1093"/>
      <c r="Q1123" s="1093"/>
      <c r="R1123" s="1093"/>
      <c r="S1123" s="1093"/>
      <c r="T1123" s="1093"/>
      <c r="U1123" s="1093"/>
      <c r="V1123" s="1093"/>
      <c r="W1123" s="1093"/>
      <c r="X1123" s="1093"/>
      <c r="Y1123" s="1093"/>
      <c r="Z1123" s="1093"/>
      <c r="AA1123" s="1093"/>
      <c r="AB1123" s="1093"/>
      <c r="AC1123" s="1093"/>
      <c r="AD1123" s="1093"/>
      <c r="AF1123" s="69"/>
      <c r="AK1123" s="11"/>
      <c r="AL1123" s="1131" t="s">
        <v>594</v>
      </c>
      <c r="AM1123" s="1132"/>
      <c r="AN1123" s="1132"/>
      <c r="AO1123" s="1132"/>
      <c r="AP1123" s="1132"/>
      <c r="AQ1123" s="1133"/>
      <c r="AR1123" s="72"/>
    </row>
    <row r="1124" spans="1:44" ht="27" customHeight="1">
      <c r="A1124" s="911" t="str">
        <f t="shared" si="26"/>
        <v/>
      </c>
      <c r="B1124" s="65"/>
      <c r="E1124" s="66"/>
      <c r="F1124" s="67"/>
      <c r="H1124" s="1093"/>
      <c r="I1124" s="1093"/>
      <c r="J1124" s="1093"/>
      <c r="K1124" s="1093"/>
      <c r="L1124" s="1093"/>
      <c r="M1124" s="1093"/>
      <c r="N1124" s="1093"/>
      <c r="O1124" s="1093"/>
      <c r="P1124" s="1093"/>
      <c r="Q1124" s="1093"/>
      <c r="R1124" s="1093"/>
      <c r="S1124" s="1093"/>
      <c r="T1124" s="1093"/>
      <c r="U1124" s="1093"/>
      <c r="V1124" s="1093"/>
      <c r="W1124" s="1093"/>
      <c r="X1124" s="1093"/>
      <c r="Y1124" s="1093"/>
      <c r="Z1124" s="1093"/>
      <c r="AA1124" s="1093"/>
      <c r="AB1124" s="1093"/>
      <c r="AC1124" s="1093"/>
      <c r="AD1124" s="1093"/>
      <c r="AF1124" s="69"/>
      <c r="AK1124" s="11"/>
      <c r="AL1124" s="84"/>
      <c r="AM1124" s="85"/>
      <c r="AN1124" s="85"/>
      <c r="AO1124" s="85"/>
      <c r="AP1124" s="85"/>
      <c r="AQ1124" s="86"/>
      <c r="AR1124" s="72"/>
    </row>
    <row r="1125" spans="1:44" ht="27" customHeight="1">
      <c r="A1125" s="911" t="str">
        <f t="shared" si="26"/>
        <v/>
      </c>
      <c r="B1125" s="65"/>
      <c r="E1125" s="66"/>
      <c r="F1125" s="67"/>
      <c r="H1125" s="1093"/>
      <c r="I1125" s="1093"/>
      <c r="J1125" s="1093"/>
      <c r="K1125" s="1093"/>
      <c r="L1125" s="1093"/>
      <c r="M1125" s="1093"/>
      <c r="N1125" s="1093"/>
      <c r="O1125" s="1093"/>
      <c r="P1125" s="1093"/>
      <c r="Q1125" s="1093"/>
      <c r="R1125" s="1093"/>
      <c r="S1125" s="1093"/>
      <c r="T1125" s="1093"/>
      <c r="U1125" s="1093"/>
      <c r="V1125" s="1093"/>
      <c r="W1125" s="1093"/>
      <c r="X1125" s="1093"/>
      <c r="Y1125" s="1093"/>
      <c r="Z1125" s="1093"/>
      <c r="AA1125" s="1093"/>
      <c r="AB1125" s="1093"/>
      <c r="AC1125" s="1093"/>
      <c r="AD1125" s="1093"/>
      <c r="AF1125" s="69"/>
      <c r="AK1125" s="11"/>
      <c r="AL1125" s="209"/>
      <c r="AM1125" s="20"/>
      <c r="AN1125" s="20"/>
      <c r="AO1125" s="20"/>
      <c r="AP1125" s="20"/>
      <c r="AQ1125" s="210"/>
      <c r="AR1125" s="72"/>
    </row>
    <row r="1126" spans="1:44" ht="24" customHeight="1">
      <c r="A1126" s="911" t="str">
        <f t="shared" si="26"/>
        <v/>
      </c>
      <c r="B1126" s="65"/>
      <c r="E1126" s="66"/>
      <c r="F1126" s="67"/>
      <c r="H1126" s="87"/>
      <c r="I1126" s="87"/>
      <c r="J1126" s="87"/>
      <c r="K1126" s="87"/>
      <c r="L1126" s="87"/>
      <c r="M1126" s="87"/>
      <c r="N1126" s="87"/>
      <c r="O1126" s="87"/>
      <c r="P1126" s="87"/>
      <c r="Q1126" s="87"/>
      <c r="R1126" s="87"/>
      <c r="S1126" s="87"/>
      <c r="T1126" s="87"/>
      <c r="U1126" s="87"/>
      <c r="V1126" s="87"/>
      <c r="W1126" s="87"/>
      <c r="X1126" s="87"/>
      <c r="Y1126" s="87"/>
      <c r="Z1126" s="87"/>
      <c r="AA1126" s="87"/>
      <c r="AB1126" s="87"/>
      <c r="AC1126" s="87"/>
      <c r="AD1126" s="87"/>
      <c r="AF1126" s="69"/>
      <c r="AK1126" s="11"/>
      <c r="AL1126" s="209"/>
      <c r="AM1126" s="20"/>
      <c r="AN1126" s="20"/>
      <c r="AO1126" s="20"/>
      <c r="AP1126" s="20"/>
      <c r="AQ1126" s="210"/>
      <c r="AR1126" s="72"/>
    </row>
    <row r="1127" spans="1:44" ht="27" customHeight="1">
      <c r="A1127" s="911">
        <f t="shared" si="26"/>
        <v>169</v>
      </c>
      <c r="B1127" s="65"/>
      <c r="E1127" s="66"/>
      <c r="F1127" s="67"/>
      <c r="H1127" s="1093" t="s">
        <v>1220</v>
      </c>
      <c r="I1127" s="1093"/>
      <c r="J1127" s="1093"/>
      <c r="K1127" s="1093"/>
      <c r="L1127" s="1093"/>
      <c r="M1127" s="1093"/>
      <c r="N1127" s="1093"/>
      <c r="O1127" s="1093"/>
      <c r="P1127" s="1093"/>
      <c r="Q1127" s="1093"/>
      <c r="R1127" s="1093"/>
      <c r="S1127" s="1093"/>
      <c r="T1127" s="1093"/>
      <c r="U1127" s="1093"/>
      <c r="V1127" s="1093"/>
      <c r="W1127" s="1093"/>
      <c r="X1127" s="1093"/>
      <c r="Y1127" s="1093"/>
      <c r="Z1127" s="1093"/>
      <c r="AA1127" s="1093"/>
      <c r="AB1127" s="1093"/>
      <c r="AC1127" s="1093"/>
      <c r="AD1127" s="1093"/>
      <c r="AE1127" s="1843"/>
      <c r="AF1127" s="69"/>
      <c r="AG1127" s="304">
        <v>169</v>
      </c>
      <c r="AH1127" s="1113" t="s">
        <v>109</v>
      </c>
      <c r="AI1127" s="1114"/>
      <c r="AJ1127" s="1115"/>
      <c r="AK1127" s="11"/>
      <c r="AL1127" s="1131" t="s">
        <v>595</v>
      </c>
      <c r="AM1127" s="1132"/>
      <c r="AN1127" s="1132"/>
      <c r="AO1127" s="1132"/>
      <c r="AP1127" s="1132"/>
      <c r="AQ1127" s="1133"/>
      <c r="AR1127" s="1173">
        <f>VLOOKUP(AH1127,$CD$6:$CE$10,2,FALSE)</f>
        <v>0</v>
      </c>
    </row>
    <row r="1128" spans="1:44" ht="27" customHeight="1">
      <c r="A1128" s="911" t="str">
        <f t="shared" si="26"/>
        <v/>
      </c>
      <c r="B1128" s="65"/>
      <c r="E1128" s="66"/>
      <c r="F1128" s="67"/>
      <c r="H1128" s="1093"/>
      <c r="I1128" s="1093"/>
      <c r="J1128" s="1093"/>
      <c r="K1128" s="1093"/>
      <c r="L1128" s="1093"/>
      <c r="M1128" s="1093"/>
      <c r="N1128" s="1093"/>
      <c r="O1128" s="1093"/>
      <c r="P1128" s="1093"/>
      <c r="Q1128" s="1093"/>
      <c r="R1128" s="1093"/>
      <c r="S1128" s="1093"/>
      <c r="T1128" s="1093"/>
      <c r="U1128" s="1093"/>
      <c r="V1128" s="1093"/>
      <c r="W1128" s="1093"/>
      <c r="X1128" s="1093"/>
      <c r="Y1128" s="1093"/>
      <c r="Z1128" s="1093"/>
      <c r="AA1128" s="1093"/>
      <c r="AB1128" s="1093"/>
      <c r="AC1128" s="1093"/>
      <c r="AD1128" s="1093"/>
      <c r="AE1128" s="1843"/>
      <c r="AF1128" s="69"/>
      <c r="AK1128" s="11"/>
      <c r="AL1128" s="84"/>
      <c r="AM1128" s="85"/>
      <c r="AN1128" s="85"/>
      <c r="AO1128" s="85"/>
      <c r="AP1128" s="85"/>
      <c r="AQ1128" s="86"/>
      <c r="AR1128" s="1173"/>
    </row>
    <row r="1129" spans="1:44" ht="24" customHeight="1">
      <c r="A1129" s="911" t="str">
        <f t="shared" si="26"/>
        <v/>
      </c>
      <c r="B1129" s="65"/>
      <c r="E1129" s="66"/>
      <c r="F1129" s="67"/>
      <c r="H1129" s="1093"/>
      <c r="I1129" s="1093"/>
      <c r="J1129" s="1093"/>
      <c r="K1129" s="1093"/>
      <c r="L1129" s="1093"/>
      <c r="M1129" s="1093"/>
      <c r="N1129" s="1093"/>
      <c r="O1129" s="1093"/>
      <c r="P1129" s="1093"/>
      <c r="Q1129" s="1093"/>
      <c r="R1129" s="1093"/>
      <c r="S1129" s="1093"/>
      <c r="T1129" s="1093"/>
      <c r="U1129" s="1093"/>
      <c r="V1129" s="1093"/>
      <c r="W1129" s="1093"/>
      <c r="X1129" s="1093"/>
      <c r="Y1129" s="1093"/>
      <c r="Z1129" s="1093"/>
      <c r="AA1129" s="1093"/>
      <c r="AB1129" s="1093"/>
      <c r="AC1129" s="1093"/>
      <c r="AD1129" s="1093"/>
      <c r="AE1129" s="1843"/>
      <c r="AF1129" s="69"/>
      <c r="AK1129" s="11"/>
      <c r="AL1129" s="209"/>
      <c r="AM1129" s="20"/>
      <c r="AN1129" s="20"/>
      <c r="AO1129" s="20"/>
      <c r="AP1129" s="20"/>
      <c r="AQ1129" s="210"/>
      <c r="AR1129" s="72"/>
    </row>
    <row r="1130" spans="1:44" ht="21" customHeight="1">
      <c r="A1130" s="911" t="str">
        <f t="shared" si="26"/>
        <v/>
      </c>
      <c r="B1130" s="65"/>
      <c r="E1130" s="66"/>
      <c r="F1130" s="67"/>
      <c r="H1130" s="96"/>
      <c r="I1130" s="96"/>
      <c r="J1130" s="96"/>
      <c r="K1130" s="96"/>
      <c r="L1130" s="96"/>
      <c r="M1130" s="96"/>
      <c r="N1130" s="96"/>
      <c r="O1130" s="96"/>
      <c r="P1130" s="96"/>
      <c r="Q1130" s="96"/>
      <c r="R1130" s="96"/>
      <c r="S1130" s="96"/>
      <c r="T1130" s="96"/>
      <c r="U1130" s="96"/>
      <c r="V1130" s="96"/>
      <c r="W1130" s="96"/>
      <c r="X1130" s="96"/>
      <c r="Y1130" s="96"/>
      <c r="Z1130" s="96"/>
      <c r="AA1130" s="96"/>
      <c r="AB1130" s="96"/>
      <c r="AC1130" s="96"/>
      <c r="AD1130" s="96"/>
      <c r="AE1130" s="96"/>
      <c r="AF1130" s="69"/>
      <c r="AK1130" s="11"/>
      <c r="AL1130" s="209"/>
      <c r="AM1130" s="20"/>
      <c r="AN1130" s="20"/>
      <c r="AO1130" s="20"/>
      <c r="AP1130" s="20"/>
      <c r="AQ1130" s="210"/>
      <c r="AR1130" s="72"/>
    </row>
    <row r="1131" spans="1:44" ht="27" customHeight="1">
      <c r="A1131" s="911">
        <f t="shared" si="26"/>
        <v>170</v>
      </c>
      <c r="B1131" s="65"/>
      <c r="E1131" s="66"/>
      <c r="F1131" s="67"/>
      <c r="H1131" s="1093" t="s">
        <v>1224</v>
      </c>
      <c r="I1131" s="1093"/>
      <c r="J1131" s="1093"/>
      <c r="K1131" s="1093"/>
      <c r="L1131" s="1093"/>
      <c r="M1131" s="1093"/>
      <c r="N1131" s="1093"/>
      <c r="O1131" s="1093"/>
      <c r="P1131" s="1093"/>
      <c r="Q1131" s="1093"/>
      <c r="R1131" s="1093"/>
      <c r="S1131" s="1093"/>
      <c r="T1131" s="1093"/>
      <c r="U1131" s="1093"/>
      <c r="V1131" s="1093"/>
      <c r="W1131" s="1093"/>
      <c r="X1131" s="1093"/>
      <c r="Y1131" s="1093"/>
      <c r="Z1131" s="1093"/>
      <c r="AA1131" s="1093"/>
      <c r="AB1131" s="1093"/>
      <c r="AC1131" s="1093"/>
      <c r="AD1131" s="1093"/>
      <c r="AF1131" s="69"/>
      <c r="AG1131" s="304">
        <v>170</v>
      </c>
      <c r="AH1131" s="1113" t="s">
        <v>109</v>
      </c>
      <c r="AI1131" s="1114"/>
      <c r="AJ1131" s="1115"/>
      <c r="AK1131" s="11"/>
      <c r="AL1131" s="1131" t="s">
        <v>595</v>
      </c>
      <c r="AM1131" s="1132"/>
      <c r="AN1131" s="1132"/>
      <c r="AO1131" s="1132"/>
      <c r="AP1131" s="1132"/>
      <c r="AQ1131" s="1133"/>
      <c r="AR1131" s="1173">
        <f>VLOOKUP(AH1131,$CD$6:$CE$10,2,FALSE)</f>
        <v>0</v>
      </c>
    </row>
    <row r="1132" spans="1:44" ht="27" customHeight="1">
      <c r="A1132" s="911" t="str">
        <f t="shared" si="26"/>
        <v/>
      </c>
      <c r="B1132" s="65"/>
      <c r="E1132" s="66"/>
      <c r="F1132" s="67"/>
      <c r="H1132" s="1093"/>
      <c r="I1132" s="1093"/>
      <c r="J1132" s="1093"/>
      <c r="K1132" s="1093"/>
      <c r="L1132" s="1093"/>
      <c r="M1132" s="1093"/>
      <c r="N1132" s="1093"/>
      <c r="O1132" s="1093"/>
      <c r="P1132" s="1093"/>
      <c r="Q1132" s="1093"/>
      <c r="R1132" s="1093"/>
      <c r="S1132" s="1093"/>
      <c r="T1132" s="1093"/>
      <c r="U1132" s="1093"/>
      <c r="V1132" s="1093"/>
      <c r="W1132" s="1093"/>
      <c r="X1132" s="1093"/>
      <c r="Y1132" s="1093"/>
      <c r="Z1132" s="1093"/>
      <c r="AA1132" s="1093"/>
      <c r="AB1132" s="1093"/>
      <c r="AC1132" s="1093"/>
      <c r="AD1132" s="1093"/>
      <c r="AF1132" s="69"/>
      <c r="AK1132" s="11"/>
      <c r="AL1132" s="203"/>
      <c r="AM1132" s="204"/>
      <c r="AN1132" s="204"/>
      <c r="AO1132" s="204"/>
      <c r="AP1132" s="204"/>
      <c r="AQ1132" s="205"/>
      <c r="AR1132" s="1173"/>
    </row>
    <row r="1133" spans="1:44" ht="27" customHeight="1">
      <c r="A1133" s="911" t="str">
        <f t="shared" si="26"/>
        <v/>
      </c>
      <c r="B1133" s="65"/>
      <c r="E1133" s="66"/>
      <c r="F1133" s="67"/>
      <c r="I1133" s="87"/>
      <c r="J1133" s="87"/>
      <c r="K1133" s="87"/>
      <c r="L1133" s="87"/>
      <c r="M1133" s="87"/>
      <c r="N1133" s="87"/>
      <c r="O1133" s="87"/>
      <c r="P1133" s="87"/>
      <c r="Q1133" s="87"/>
      <c r="R1133" s="87"/>
      <c r="S1133" s="87"/>
      <c r="T1133" s="87"/>
      <c r="U1133" s="87"/>
      <c r="V1133" s="87"/>
      <c r="W1133" s="87"/>
      <c r="X1133" s="87"/>
      <c r="Y1133" s="87"/>
      <c r="Z1133" s="87"/>
      <c r="AA1133" s="87"/>
      <c r="AB1133" s="96"/>
      <c r="AC1133" s="96"/>
      <c r="AD1133" s="96"/>
      <c r="AF1133" s="69"/>
      <c r="AK1133" s="11"/>
      <c r="AL1133" s="209"/>
      <c r="AM1133" s="20"/>
      <c r="AN1133" s="20"/>
      <c r="AO1133" s="20"/>
      <c r="AP1133" s="20"/>
      <c r="AQ1133" s="210"/>
      <c r="AR1133" s="72"/>
    </row>
    <row r="1134" spans="1:44" ht="27" customHeight="1">
      <c r="A1134" s="911">
        <f t="shared" si="26"/>
        <v>171</v>
      </c>
      <c r="B1134" s="65"/>
      <c r="E1134" s="66"/>
      <c r="F1134" s="67"/>
      <c r="H1134" s="1093" t="s">
        <v>1225</v>
      </c>
      <c r="I1134" s="1093"/>
      <c r="J1134" s="1093"/>
      <c r="K1134" s="1093"/>
      <c r="L1134" s="1093"/>
      <c r="M1134" s="1093"/>
      <c r="N1134" s="1093"/>
      <c r="O1134" s="1093"/>
      <c r="P1134" s="1093"/>
      <c r="Q1134" s="1093"/>
      <c r="R1134" s="1093"/>
      <c r="S1134" s="1093"/>
      <c r="T1134" s="1093"/>
      <c r="U1134" s="1093"/>
      <c r="V1134" s="1093"/>
      <c r="W1134" s="1093"/>
      <c r="X1134" s="1093"/>
      <c r="Y1134" s="1093"/>
      <c r="Z1134" s="1093"/>
      <c r="AA1134" s="1093"/>
      <c r="AB1134" s="1093"/>
      <c r="AC1134" s="1093"/>
      <c r="AD1134" s="1093"/>
      <c r="AF1134" s="69"/>
      <c r="AG1134" s="304">
        <v>171</v>
      </c>
      <c r="AH1134" s="1389" t="s">
        <v>307</v>
      </c>
      <c r="AI1134" s="1390"/>
      <c r="AJ1134" s="1391"/>
      <c r="AK1134" s="11"/>
      <c r="AL1134" s="1131" t="s">
        <v>596</v>
      </c>
      <c r="AM1134" s="1132"/>
      <c r="AN1134" s="1132"/>
      <c r="AO1134" s="1132"/>
      <c r="AP1134" s="1132"/>
      <c r="AQ1134" s="1133"/>
      <c r="AR1134" s="1173">
        <f>VLOOKUP(AH1134,$CD$12:$CE$16,2,FALSE)</f>
        <v>0</v>
      </c>
    </row>
    <row r="1135" spans="1:44" ht="27" customHeight="1">
      <c r="A1135" s="911" t="str">
        <f t="shared" si="26"/>
        <v/>
      </c>
      <c r="B1135" s="65"/>
      <c r="E1135" s="66"/>
      <c r="F1135" s="67"/>
      <c r="H1135" s="1093"/>
      <c r="I1135" s="1093"/>
      <c r="J1135" s="1093"/>
      <c r="K1135" s="1093"/>
      <c r="L1135" s="1093"/>
      <c r="M1135" s="1093"/>
      <c r="N1135" s="1093"/>
      <c r="O1135" s="1093"/>
      <c r="P1135" s="1093"/>
      <c r="Q1135" s="1093"/>
      <c r="R1135" s="1093"/>
      <c r="S1135" s="1093"/>
      <c r="T1135" s="1093"/>
      <c r="U1135" s="1093"/>
      <c r="V1135" s="1093"/>
      <c r="W1135" s="1093"/>
      <c r="X1135" s="1093"/>
      <c r="Y1135" s="1093"/>
      <c r="Z1135" s="1093"/>
      <c r="AA1135" s="1093"/>
      <c r="AB1135" s="1093"/>
      <c r="AC1135" s="1093"/>
      <c r="AD1135" s="1093"/>
      <c r="AF1135" s="69"/>
      <c r="AK1135" s="11"/>
      <c r="AL1135" s="84"/>
      <c r="AM1135" s="85"/>
      <c r="AN1135" s="85"/>
      <c r="AO1135" s="85"/>
      <c r="AP1135" s="85"/>
      <c r="AQ1135" s="86"/>
      <c r="AR1135" s="1173"/>
    </row>
    <row r="1136" spans="1:44" ht="27" customHeight="1">
      <c r="A1136" s="911" t="str">
        <f t="shared" si="26"/>
        <v/>
      </c>
      <c r="B1136" s="65"/>
      <c r="E1136" s="66"/>
      <c r="F1136" s="67"/>
      <c r="AF1136" s="69"/>
      <c r="AK1136" s="11"/>
      <c r="AL1136" s="203"/>
      <c r="AM1136" s="204"/>
      <c r="AN1136" s="204"/>
      <c r="AO1136" s="204"/>
      <c r="AP1136" s="204"/>
      <c r="AQ1136" s="205"/>
      <c r="AR1136" s="213"/>
    </row>
    <row r="1137" spans="1:44" ht="27" customHeight="1">
      <c r="A1137" s="911">
        <f t="shared" si="26"/>
        <v>172</v>
      </c>
      <c r="B1137" s="65"/>
      <c r="E1137" s="66"/>
      <c r="F1137" s="67"/>
      <c r="H1137" s="1093" t="s">
        <v>1226</v>
      </c>
      <c r="I1137" s="1093"/>
      <c r="J1137" s="1093"/>
      <c r="K1137" s="1093"/>
      <c r="L1137" s="1093"/>
      <c r="M1137" s="1093"/>
      <c r="N1137" s="1093"/>
      <c r="O1137" s="1093"/>
      <c r="P1137" s="1093"/>
      <c r="Q1137" s="1093"/>
      <c r="R1137" s="1093"/>
      <c r="S1137" s="1093"/>
      <c r="T1137" s="1093"/>
      <c r="U1137" s="1093"/>
      <c r="V1137" s="1093"/>
      <c r="W1137" s="1093"/>
      <c r="X1137" s="1093"/>
      <c r="Y1137" s="1093"/>
      <c r="Z1137" s="1093"/>
      <c r="AA1137" s="1093"/>
      <c r="AB1137" s="1093"/>
      <c r="AC1137" s="1093"/>
      <c r="AD1137" s="1093"/>
      <c r="AF1137" s="69"/>
      <c r="AG1137" s="304">
        <v>172</v>
      </c>
      <c r="AH1137" s="1389" t="s">
        <v>307</v>
      </c>
      <c r="AI1137" s="1390"/>
      <c r="AJ1137" s="1391"/>
      <c r="AK1137" s="11"/>
      <c r="AL1137" s="1131" t="s">
        <v>597</v>
      </c>
      <c r="AM1137" s="1132"/>
      <c r="AN1137" s="1132"/>
      <c r="AO1137" s="1132"/>
      <c r="AP1137" s="1132"/>
      <c r="AQ1137" s="1133"/>
      <c r="AR1137" s="1173">
        <f>VLOOKUP(AH1137,$CD$12:$CE$16,2,FALSE)</f>
        <v>0</v>
      </c>
    </row>
    <row r="1138" spans="1:44" ht="27" customHeight="1">
      <c r="A1138" s="911" t="str">
        <f t="shared" si="26"/>
        <v/>
      </c>
      <c r="B1138" s="65"/>
      <c r="E1138" s="66"/>
      <c r="F1138" s="67"/>
      <c r="H1138" s="1093"/>
      <c r="I1138" s="1093"/>
      <c r="J1138" s="1093"/>
      <c r="K1138" s="1093"/>
      <c r="L1138" s="1093"/>
      <c r="M1138" s="1093"/>
      <c r="N1138" s="1093"/>
      <c r="O1138" s="1093"/>
      <c r="P1138" s="1093"/>
      <c r="Q1138" s="1093"/>
      <c r="R1138" s="1093"/>
      <c r="S1138" s="1093"/>
      <c r="T1138" s="1093"/>
      <c r="U1138" s="1093"/>
      <c r="V1138" s="1093"/>
      <c r="W1138" s="1093"/>
      <c r="X1138" s="1093"/>
      <c r="Y1138" s="1093"/>
      <c r="Z1138" s="1093"/>
      <c r="AA1138" s="1093"/>
      <c r="AB1138" s="1093"/>
      <c r="AC1138" s="1093"/>
      <c r="AD1138" s="1093"/>
      <c r="AF1138" s="69"/>
      <c r="AK1138" s="11"/>
      <c r="AL1138" s="203"/>
      <c r="AM1138" s="204"/>
      <c r="AN1138" s="204"/>
      <c r="AO1138" s="204"/>
      <c r="AP1138" s="204"/>
      <c r="AQ1138" s="205"/>
      <c r="AR1138" s="1173"/>
    </row>
    <row r="1139" spans="1:44" ht="27" customHeight="1">
      <c r="A1139" s="911" t="str">
        <f t="shared" si="26"/>
        <v/>
      </c>
      <c r="B1139" s="65"/>
      <c r="E1139" s="66"/>
      <c r="F1139" s="6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F1139" s="69"/>
      <c r="AK1139" s="11"/>
      <c r="AL1139" s="209"/>
      <c r="AM1139" s="20"/>
      <c r="AN1139" s="20"/>
      <c r="AO1139" s="20"/>
      <c r="AP1139" s="20"/>
      <c r="AQ1139" s="210"/>
      <c r="AR1139" s="72"/>
    </row>
    <row r="1140" spans="1:44" ht="27" customHeight="1">
      <c r="A1140" s="911">
        <f t="shared" si="26"/>
        <v>173</v>
      </c>
      <c r="B1140" s="65"/>
      <c r="E1140" s="66"/>
      <c r="F1140" s="67"/>
      <c r="H1140" s="1093" t="s">
        <v>1227</v>
      </c>
      <c r="I1140" s="1093"/>
      <c r="J1140" s="1093"/>
      <c r="K1140" s="1093"/>
      <c r="L1140" s="1093"/>
      <c r="M1140" s="1093"/>
      <c r="N1140" s="1093"/>
      <c r="O1140" s="1093"/>
      <c r="P1140" s="1093"/>
      <c r="Q1140" s="1093"/>
      <c r="R1140" s="1093"/>
      <c r="S1140" s="1093"/>
      <c r="T1140" s="1093"/>
      <c r="U1140" s="1093"/>
      <c r="V1140" s="1093"/>
      <c r="W1140" s="1093"/>
      <c r="X1140" s="1093"/>
      <c r="Y1140" s="1093"/>
      <c r="Z1140" s="1093"/>
      <c r="AA1140" s="1093"/>
      <c r="AB1140" s="1093"/>
      <c r="AC1140" s="1093"/>
      <c r="AD1140" s="1093"/>
      <c r="AF1140" s="69"/>
      <c r="AG1140" s="304">
        <v>173</v>
      </c>
      <c r="AH1140" s="1113" t="s">
        <v>109</v>
      </c>
      <c r="AI1140" s="1114"/>
      <c r="AJ1140" s="1115"/>
      <c r="AK1140" s="11"/>
      <c r="AL1140" s="1131" t="s">
        <v>598</v>
      </c>
      <c r="AM1140" s="1132"/>
      <c r="AN1140" s="1132"/>
      <c r="AO1140" s="1132"/>
      <c r="AP1140" s="1132"/>
      <c r="AQ1140" s="1133"/>
      <c r="AR1140" s="1173">
        <f>VLOOKUP(AH1140,$CD$6:$CE$10,2,FALSE)</f>
        <v>0</v>
      </c>
    </row>
    <row r="1141" spans="1:44" ht="27" customHeight="1">
      <c r="A1141" s="911" t="str">
        <f t="shared" si="26"/>
        <v/>
      </c>
      <c r="B1141" s="65"/>
      <c r="E1141" s="66"/>
      <c r="F1141" s="67"/>
      <c r="H1141" s="1093"/>
      <c r="I1141" s="1093"/>
      <c r="J1141" s="1093"/>
      <c r="K1141" s="1093"/>
      <c r="L1141" s="1093"/>
      <c r="M1141" s="1093"/>
      <c r="N1141" s="1093"/>
      <c r="O1141" s="1093"/>
      <c r="P1141" s="1093"/>
      <c r="Q1141" s="1093"/>
      <c r="R1141" s="1093"/>
      <c r="S1141" s="1093"/>
      <c r="T1141" s="1093"/>
      <c r="U1141" s="1093"/>
      <c r="V1141" s="1093"/>
      <c r="W1141" s="1093"/>
      <c r="X1141" s="1093"/>
      <c r="Y1141" s="1093"/>
      <c r="Z1141" s="1093"/>
      <c r="AA1141" s="1093"/>
      <c r="AB1141" s="1093"/>
      <c r="AC1141" s="1093"/>
      <c r="AD1141" s="1093"/>
      <c r="AF1141" s="69"/>
      <c r="AK1141" s="11"/>
      <c r="AL1141" s="203"/>
      <c r="AM1141" s="204"/>
      <c r="AN1141" s="204"/>
      <c r="AO1141" s="204"/>
      <c r="AP1141" s="204"/>
      <c r="AQ1141" s="205"/>
      <c r="AR1141" s="1173"/>
    </row>
    <row r="1142" spans="1:44" ht="27" customHeight="1">
      <c r="A1142" s="911" t="str">
        <f t="shared" si="26"/>
        <v/>
      </c>
      <c r="B1142" s="65"/>
      <c r="E1142" s="66"/>
      <c r="F1142" s="67"/>
      <c r="AF1142" s="69"/>
      <c r="AK1142" s="11"/>
      <c r="AL1142" s="209"/>
      <c r="AM1142" s="20"/>
      <c r="AN1142" s="20"/>
      <c r="AO1142" s="20"/>
      <c r="AP1142" s="20"/>
      <c r="AQ1142" s="210"/>
      <c r="AR1142" s="72"/>
    </row>
    <row r="1143" spans="1:44" ht="27" customHeight="1">
      <c r="A1143" s="911">
        <f t="shared" si="26"/>
        <v>174</v>
      </c>
      <c r="B1143" s="65"/>
      <c r="E1143" s="66"/>
      <c r="F1143" s="67"/>
      <c r="H1143" s="1093" t="s">
        <v>1222</v>
      </c>
      <c r="I1143" s="1093"/>
      <c r="J1143" s="1093"/>
      <c r="K1143" s="1093"/>
      <c r="L1143" s="1093"/>
      <c r="M1143" s="1093"/>
      <c r="N1143" s="1093"/>
      <c r="O1143" s="1093"/>
      <c r="P1143" s="1093"/>
      <c r="Q1143" s="1093"/>
      <c r="R1143" s="1093"/>
      <c r="S1143" s="1093"/>
      <c r="T1143" s="1093"/>
      <c r="U1143" s="1093"/>
      <c r="V1143" s="1093"/>
      <c r="W1143" s="1093"/>
      <c r="X1143" s="1093"/>
      <c r="Y1143" s="1093"/>
      <c r="Z1143" s="1093"/>
      <c r="AA1143" s="1093"/>
      <c r="AB1143" s="1093"/>
      <c r="AC1143" s="1093"/>
      <c r="AD1143" s="1093"/>
      <c r="AF1143" s="69"/>
      <c r="AG1143" s="304">
        <v>174</v>
      </c>
      <c r="AH1143" s="1113" t="s">
        <v>109</v>
      </c>
      <c r="AI1143" s="1114"/>
      <c r="AJ1143" s="1115"/>
      <c r="AK1143" s="11"/>
      <c r="AL1143" s="1131" t="s">
        <v>598</v>
      </c>
      <c r="AM1143" s="1132"/>
      <c r="AN1143" s="1132"/>
      <c r="AO1143" s="1132"/>
      <c r="AP1143" s="1132"/>
      <c r="AQ1143" s="1133"/>
      <c r="AR1143" s="1173">
        <f>VLOOKUP(AH1143,$CD$6:$CE$10,2,FALSE)</f>
        <v>0</v>
      </c>
    </row>
    <row r="1144" spans="1:44" ht="27" customHeight="1">
      <c r="A1144" s="911" t="str">
        <f t="shared" si="26"/>
        <v/>
      </c>
      <c r="B1144" s="65"/>
      <c r="E1144" s="66"/>
      <c r="F1144" s="67"/>
      <c r="H1144" s="1093"/>
      <c r="I1144" s="1093"/>
      <c r="J1144" s="1093"/>
      <c r="K1144" s="1093"/>
      <c r="L1144" s="1093"/>
      <c r="M1144" s="1093"/>
      <c r="N1144" s="1093"/>
      <c r="O1144" s="1093"/>
      <c r="P1144" s="1093"/>
      <c r="Q1144" s="1093"/>
      <c r="R1144" s="1093"/>
      <c r="S1144" s="1093"/>
      <c r="T1144" s="1093"/>
      <c r="U1144" s="1093"/>
      <c r="V1144" s="1093"/>
      <c r="W1144" s="1093"/>
      <c r="X1144" s="1093"/>
      <c r="Y1144" s="1093"/>
      <c r="Z1144" s="1093"/>
      <c r="AA1144" s="1093"/>
      <c r="AB1144" s="1093"/>
      <c r="AC1144" s="1093"/>
      <c r="AD1144" s="1093"/>
      <c r="AF1144" s="69"/>
      <c r="AK1144" s="11"/>
      <c r="AL1144" s="203"/>
      <c r="AM1144" s="204"/>
      <c r="AN1144" s="204"/>
      <c r="AO1144" s="204"/>
      <c r="AP1144" s="204"/>
      <c r="AQ1144" s="205"/>
      <c r="AR1144" s="1173"/>
    </row>
    <row r="1145" spans="1:44" ht="27" customHeight="1">
      <c r="A1145" s="911" t="str">
        <f t="shared" si="26"/>
        <v/>
      </c>
      <c r="B1145" s="65"/>
      <c r="E1145" s="66"/>
      <c r="F1145" s="6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F1145" s="69"/>
      <c r="AK1145" s="11"/>
      <c r="AL1145" s="209"/>
      <c r="AM1145" s="20"/>
      <c r="AN1145" s="20"/>
      <c r="AO1145" s="20"/>
      <c r="AP1145" s="20"/>
      <c r="AQ1145" s="210"/>
      <c r="AR1145" s="72"/>
    </row>
    <row r="1146" spans="1:44" ht="27" customHeight="1">
      <c r="A1146" s="911">
        <f t="shared" si="26"/>
        <v>175</v>
      </c>
      <c r="B1146" s="65"/>
      <c r="E1146" s="66"/>
      <c r="F1146" s="67"/>
      <c r="H1146" s="1093" t="s">
        <v>1223</v>
      </c>
      <c r="I1146" s="1093"/>
      <c r="J1146" s="1093"/>
      <c r="K1146" s="1093"/>
      <c r="L1146" s="1093"/>
      <c r="M1146" s="1093"/>
      <c r="N1146" s="1093"/>
      <c r="O1146" s="1093"/>
      <c r="P1146" s="1093"/>
      <c r="Q1146" s="1093"/>
      <c r="R1146" s="1093"/>
      <c r="S1146" s="1093"/>
      <c r="T1146" s="1093"/>
      <c r="U1146" s="1093"/>
      <c r="V1146" s="1093"/>
      <c r="W1146" s="1093"/>
      <c r="X1146" s="1093"/>
      <c r="Y1146" s="1093"/>
      <c r="Z1146" s="1093"/>
      <c r="AA1146" s="1093"/>
      <c r="AB1146" s="1093"/>
      <c r="AC1146" s="1093"/>
      <c r="AD1146" s="1093"/>
      <c r="AF1146" s="69"/>
      <c r="AG1146" s="304">
        <v>175</v>
      </c>
      <c r="AH1146" s="1113" t="s">
        <v>109</v>
      </c>
      <c r="AI1146" s="1114"/>
      <c r="AJ1146" s="1115"/>
      <c r="AK1146" s="11"/>
      <c r="AL1146" s="1131" t="s">
        <v>599</v>
      </c>
      <c r="AM1146" s="1132"/>
      <c r="AN1146" s="1132"/>
      <c r="AO1146" s="1132"/>
      <c r="AP1146" s="1132"/>
      <c r="AQ1146" s="1133"/>
      <c r="AR1146" s="1173">
        <f>VLOOKUP(AH1146,$CD$6:$CE$10,2,FALSE)</f>
        <v>0</v>
      </c>
    </row>
    <row r="1147" spans="1:44" ht="27" customHeight="1">
      <c r="A1147" s="911" t="str">
        <f t="shared" si="26"/>
        <v/>
      </c>
      <c r="B1147" s="65"/>
      <c r="E1147" s="66"/>
      <c r="F1147" s="67"/>
      <c r="H1147" s="1093"/>
      <c r="I1147" s="1093"/>
      <c r="J1147" s="1093"/>
      <c r="K1147" s="1093"/>
      <c r="L1147" s="1093"/>
      <c r="M1147" s="1093"/>
      <c r="N1147" s="1093"/>
      <c r="O1147" s="1093"/>
      <c r="P1147" s="1093"/>
      <c r="Q1147" s="1093"/>
      <c r="R1147" s="1093"/>
      <c r="S1147" s="1093"/>
      <c r="T1147" s="1093"/>
      <c r="U1147" s="1093"/>
      <c r="V1147" s="1093"/>
      <c r="W1147" s="1093"/>
      <c r="X1147" s="1093"/>
      <c r="Y1147" s="1093"/>
      <c r="Z1147" s="1093"/>
      <c r="AA1147" s="1093"/>
      <c r="AB1147" s="1093"/>
      <c r="AC1147" s="1093"/>
      <c r="AD1147" s="1093"/>
      <c r="AF1147" s="69"/>
      <c r="AK1147" s="11"/>
      <c r="AL1147" s="203"/>
      <c r="AM1147" s="204"/>
      <c r="AN1147" s="204"/>
      <c r="AO1147" s="204"/>
      <c r="AP1147" s="204"/>
      <c r="AQ1147" s="205"/>
      <c r="AR1147" s="1173"/>
    </row>
    <row r="1148" spans="1:44" ht="21" customHeight="1">
      <c r="A1148" s="911" t="str">
        <f t="shared" si="26"/>
        <v/>
      </c>
      <c r="B1148" s="65"/>
      <c r="E1148" s="66"/>
      <c r="F1148" s="67"/>
      <c r="AF1148" s="69"/>
      <c r="AK1148" s="11"/>
      <c r="AL1148" s="209"/>
      <c r="AM1148" s="20"/>
      <c r="AN1148" s="20"/>
      <c r="AO1148" s="20"/>
      <c r="AP1148" s="20"/>
      <c r="AQ1148" s="210"/>
      <c r="AR1148" s="72"/>
    </row>
    <row r="1149" spans="1:44" ht="27" customHeight="1">
      <c r="A1149" s="911">
        <f t="shared" si="26"/>
        <v>176</v>
      </c>
      <c r="B1149" s="65"/>
      <c r="E1149" s="66"/>
      <c r="F1149" s="67"/>
      <c r="H1149" s="1093" t="s">
        <v>1221</v>
      </c>
      <c r="I1149" s="1093"/>
      <c r="J1149" s="1093"/>
      <c r="K1149" s="1093"/>
      <c r="L1149" s="1093"/>
      <c r="M1149" s="1093"/>
      <c r="N1149" s="1093"/>
      <c r="O1149" s="1093"/>
      <c r="P1149" s="1093"/>
      <c r="Q1149" s="1093"/>
      <c r="R1149" s="1093"/>
      <c r="S1149" s="1093"/>
      <c r="T1149" s="1093"/>
      <c r="U1149" s="1093"/>
      <c r="V1149" s="1093"/>
      <c r="W1149" s="1093"/>
      <c r="X1149" s="1093"/>
      <c r="Y1149" s="1093"/>
      <c r="Z1149" s="1093"/>
      <c r="AA1149" s="1093"/>
      <c r="AB1149" s="1093"/>
      <c r="AC1149" s="1093"/>
      <c r="AD1149" s="1093"/>
      <c r="AF1149" s="69"/>
      <c r="AG1149" s="304">
        <v>176</v>
      </c>
      <c r="AH1149" s="1113" t="s">
        <v>109</v>
      </c>
      <c r="AI1149" s="1114"/>
      <c r="AJ1149" s="1115"/>
      <c r="AK1149" s="11"/>
      <c r="AL1149" s="1131" t="s">
        <v>600</v>
      </c>
      <c r="AM1149" s="1132"/>
      <c r="AN1149" s="1132"/>
      <c r="AO1149" s="1132"/>
      <c r="AP1149" s="1132"/>
      <c r="AQ1149" s="1133"/>
      <c r="AR1149" s="1173">
        <f>VLOOKUP(AH1149,$CD$6:$CE$10,2,FALSE)</f>
        <v>0</v>
      </c>
    </row>
    <row r="1150" spans="1:44" ht="27" customHeight="1">
      <c r="A1150" s="911" t="str">
        <f t="shared" si="26"/>
        <v/>
      </c>
      <c r="B1150" s="65"/>
      <c r="E1150" s="66"/>
      <c r="F1150" s="67"/>
      <c r="H1150" s="1093"/>
      <c r="I1150" s="1093"/>
      <c r="J1150" s="1093"/>
      <c r="K1150" s="1093"/>
      <c r="L1150" s="1093"/>
      <c r="M1150" s="1093"/>
      <c r="N1150" s="1093"/>
      <c r="O1150" s="1093"/>
      <c r="P1150" s="1093"/>
      <c r="Q1150" s="1093"/>
      <c r="R1150" s="1093"/>
      <c r="S1150" s="1093"/>
      <c r="T1150" s="1093"/>
      <c r="U1150" s="1093"/>
      <c r="V1150" s="1093"/>
      <c r="W1150" s="1093"/>
      <c r="X1150" s="1093"/>
      <c r="Y1150" s="1093"/>
      <c r="Z1150" s="1093"/>
      <c r="AA1150" s="1093"/>
      <c r="AB1150" s="1093"/>
      <c r="AC1150" s="1093"/>
      <c r="AD1150" s="1093"/>
      <c r="AF1150" s="69"/>
      <c r="AK1150" s="11"/>
      <c r="AL1150" s="203"/>
      <c r="AM1150" s="204"/>
      <c r="AN1150" s="204"/>
      <c r="AO1150" s="204"/>
      <c r="AP1150" s="204"/>
      <c r="AQ1150" s="205"/>
      <c r="AR1150" s="1173"/>
    </row>
    <row r="1151" spans="1:44" ht="27" customHeight="1">
      <c r="A1151" s="911" t="str">
        <f t="shared" si="26"/>
        <v/>
      </c>
      <c r="B1151" s="65"/>
      <c r="E1151" s="66"/>
      <c r="F1151" s="67"/>
      <c r="H1151" s="1093"/>
      <c r="I1151" s="1093"/>
      <c r="J1151" s="1093"/>
      <c r="K1151" s="1093"/>
      <c r="L1151" s="1093"/>
      <c r="M1151" s="1093"/>
      <c r="N1151" s="1093"/>
      <c r="O1151" s="1093"/>
      <c r="P1151" s="1093"/>
      <c r="Q1151" s="1093"/>
      <c r="R1151" s="1093"/>
      <c r="S1151" s="1093"/>
      <c r="T1151" s="1093"/>
      <c r="U1151" s="1093"/>
      <c r="V1151" s="1093"/>
      <c r="W1151" s="1093"/>
      <c r="X1151" s="1093"/>
      <c r="Y1151" s="1093"/>
      <c r="Z1151" s="1093"/>
      <c r="AA1151" s="1093"/>
      <c r="AB1151" s="1093"/>
      <c r="AC1151" s="1093"/>
      <c r="AD1151" s="1093"/>
      <c r="AF1151" s="69"/>
      <c r="AK1151" s="11"/>
      <c r="AL1151" s="209"/>
      <c r="AM1151" s="20"/>
      <c r="AN1151" s="20"/>
      <c r="AO1151" s="20"/>
      <c r="AP1151" s="20"/>
      <c r="AQ1151" s="210"/>
      <c r="AR1151" s="72"/>
    </row>
    <row r="1152" spans="1:44" ht="21" customHeight="1">
      <c r="A1152" s="911" t="str">
        <f t="shared" si="26"/>
        <v/>
      </c>
      <c r="B1152" s="65"/>
      <c r="E1152" s="66"/>
      <c r="F1152" s="67"/>
      <c r="AF1152" s="69"/>
      <c r="AK1152" s="11"/>
      <c r="AL1152" s="209"/>
      <c r="AM1152" s="20"/>
      <c r="AN1152" s="20"/>
      <c r="AO1152" s="20"/>
      <c r="AP1152" s="20"/>
      <c r="AQ1152" s="210"/>
      <c r="AR1152" s="72"/>
    </row>
    <row r="1153" spans="1:44" ht="27" customHeight="1">
      <c r="A1153" s="911">
        <f t="shared" si="26"/>
        <v>177</v>
      </c>
      <c r="B1153" s="65"/>
      <c r="E1153" s="66"/>
      <c r="F1153" s="67"/>
      <c r="H1153" s="1070" t="s">
        <v>649</v>
      </c>
      <c r="I1153" s="1070"/>
      <c r="J1153" s="1070"/>
      <c r="K1153" s="1070"/>
      <c r="L1153" s="1070"/>
      <c r="M1153" s="1070"/>
      <c r="N1153" s="1070"/>
      <c r="O1153" s="1070"/>
      <c r="P1153" s="1070"/>
      <c r="Q1153" s="1070"/>
      <c r="R1153" s="1070"/>
      <c r="S1153" s="1070"/>
      <c r="T1153" s="1070"/>
      <c r="U1153" s="1070"/>
      <c r="V1153" s="1070"/>
      <c r="W1153" s="1070"/>
      <c r="X1153" s="1070"/>
      <c r="Y1153" s="1070"/>
      <c r="Z1153" s="1070"/>
      <c r="AA1153" s="1070"/>
      <c r="AB1153" s="1070"/>
      <c r="AC1153" s="1070"/>
      <c r="AD1153" s="1070"/>
      <c r="AF1153" s="69"/>
      <c r="AG1153" s="304">
        <v>177</v>
      </c>
      <c r="AH1153" s="1113" t="s">
        <v>109</v>
      </c>
      <c r="AI1153" s="1114"/>
      <c r="AJ1153" s="1115"/>
      <c r="AK1153" s="11"/>
      <c r="AL1153" s="1131" t="s">
        <v>600</v>
      </c>
      <c r="AM1153" s="1132"/>
      <c r="AN1153" s="1132"/>
      <c r="AO1153" s="1132"/>
      <c r="AP1153" s="1132"/>
      <c r="AQ1153" s="1133"/>
      <c r="AR1153" s="1173">
        <f>VLOOKUP(AH1153,$CD$6:$CE$10,2,FALSE)</f>
        <v>0</v>
      </c>
    </row>
    <row r="1154" spans="1:44" ht="27" customHeight="1">
      <c r="A1154" s="911" t="str">
        <f t="shared" si="26"/>
        <v/>
      </c>
      <c r="B1154" s="65"/>
      <c r="E1154" s="66"/>
      <c r="F1154" s="67"/>
      <c r="H1154" s="1070"/>
      <c r="I1154" s="1070"/>
      <c r="J1154" s="1070"/>
      <c r="K1154" s="1070"/>
      <c r="L1154" s="1070"/>
      <c r="M1154" s="1070"/>
      <c r="N1154" s="1070"/>
      <c r="O1154" s="1070"/>
      <c r="P1154" s="1070"/>
      <c r="Q1154" s="1070"/>
      <c r="R1154" s="1070"/>
      <c r="S1154" s="1070"/>
      <c r="T1154" s="1070"/>
      <c r="U1154" s="1070"/>
      <c r="V1154" s="1070"/>
      <c r="W1154" s="1070"/>
      <c r="X1154" s="1070"/>
      <c r="Y1154" s="1070"/>
      <c r="Z1154" s="1070"/>
      <c r="AA1154" s="1070"/>
      <c r="AB1154" s="1070"/>
      <c r="AC1154" s="1070"/>
      <c r="AD1154" s="1070"/>
      <c r="AF1154" s="69"/>
      <c r="AK1154" s="11"/>
      <c r="AL1154" s="203"/>
      <c r="AM1154" s="204"/>
      <c r="AN1154" s="204"/>
      <c r="AO1154" s="204"/>
      <c r="AP1154" s="204"/>
      <c r="AQ1154" s="205"/>
      <c r="AR1154" s="1173"/>
    </row>
    <row r="1155" spans="1:44" ht="21" customHeight="1">
      <c r="A1155" s="911" t="str">
        <f t="shared" si="26"/>
        <v/>
      </c>
      <c r="B1155" s="65"/>
      <c r="E1155" s="66"/>
      <c r="F1155" s="67"/>
      <c r="AF1155" s="69"/>
      <c r="AK1155" s="11"/>
      <c r="AL1155" s="209"/>
      <c r="AM1155" s="20"/>
      <c r="AN1155" s="20"/>
      <c r="AO1155" s="20"/>
      <c r="AP1155" s="20"/>
      <c r="AQ1155" s="210"/>
      <c r="AR1155" s="72"/>
    </row>
    <row r="1156" spans="1:44" ht="27" customHeight="1">
      <c r="A1156" s="911">
        <f t="shared" si="26"/>
        <v>178</v>
      </c>
      <c r="B1156" s="65"/>
      <c r="E1156" s="66"/>
      <c r="F1156" s="67"/>
      <c r="H1156" s="1070" t="s">
        <v>1228</v>
      </c>
      <c r="I1156" s="1070"/>
      <c r="J1156" s="1070"/>
      <c r="K1156" s="1070"/>
      <c r="L1156" s="1070"/>
      <c r="M1156" s="1070"/>
      <c r="N1156" s="1070"/>
      <c r="O1156" s="1070"/>
      <c r="P1156" s="1070"/>
      <c r="Q1156" s="1070"/>
      <c r="R1156" s="1070"/>
      <c r="S1156" s="1070"/>
      <c r="T1156" s="1070"/>
      <c r="U1156" s="1070"/>
      <c r="V1156" s="1070"/>
      <c r="W1156" s="1070"/>
      <c r="X1156" s="1070"/>
      <c r="Y1156" s="1070"/>
      <c r="Z1156" s="1070"/>
      <c r="AA1156" s="1070"/>
      <c r="AB1156" s="1070"/>
      <c r="AC1156" s="1070"/>
      <c r="AD1156" s="1070"/>
      <c r="AF1156" s="69"/>
      <c r="AG1156" s="304">
        <v>178</v>
      </c>
      <c r="AH1156" s="1389" t="s">
        <v>307</v>
      </c>
      <c r="AI1156" s="1390"/>
      <c r="AJ1156" s="1391"/>
      <c r="AK1156" s="11"/>
      <c r="AL1156" s="1131" t="s">
        <v>843</v>
      </c>
      <c r="AM1156" s="1132"/>
      <c r="AN1156" s="1132"/>
      <c r="AO1156" s="1132"/>
      <c r="AP1156" s="1132"/>
      <c r="AQ1156" s="1133"/>
      <c r="AR1156" s="1173">
        <f>VLOOKUP(AH1156,$CD$12:$CE$16,2,FALSE)</f>
        <v>0</v>
      </c>
    </row>
    <row r="1157" spans="1:44" ht="27" customHeight="1">
      <c r="A1157" s="911" t="str">
        <f t="shared" si="26"/>
        <v/>
      </c>
      <c r="B1157" s="65"/>
      <c r="E1157" s="66"/>
      <c r="F1157" s="67"/>
      <c r="H1157" s="1070"/>
      <c r="I1157" s="1070"/>
      <c r="J1157" s="1070"/>
      <c r="K1157" s="1070"/>
      <c r="L1157" s="1070"/>
      <c r="M1157" s="1070"/>
      <c r="N1157" s="1070"/>
      <c r="O1157" s="1070"/>
      <c r="P1157" s="1070"/>
      <c r="Q1157" s="1070"/>
      <c r="R1157" s="1070"/>
      <c r="S1157" s="1070"/>
      <c r="T1157" s="1070"/>
      <c r="U1157" s="1070"/>
      <c r="V1157" s="1070"/>
      <c r="W1157" s="1070"/>
      <c r="X1157" s="1070"/>
      <c r="Y1157" s="1070"/>
      <c r="Z1157" s="1070"/>
      <c r="AA1157" s="1070"/>
      <c r="AB1157" s="1070"/>
      <c r="AC1157" s="1070"/>
      <c r="AD1157" s="1070"/>
      <c r="AF1157" s="69"/>
      <c r="AK1157" s="11"/>
      <c r="AL1157" s="1131"/>
      <c r="AM1157" s="1132"/>
      <c r="AN1157" s="1132"/>
      <c r="AO1157" s="1132"/>
      <c r="AP1157" s="1132"/>
      <c r="AQ1157" s="1133"/>
      <c r="AR1157" s="1173"/>
    </row>
    <row r="1158" spans="1:44" ht="21" customHeight="1">
      <c r="A1158" s="911" t="str">
        <f t="shared" si="26"/>
        <v/>
      </c>
      <c r="B1158" s="65"/>
      <c r="E1158" s="66"/>
      <c r="F1158" s="67"/>
      <c r="AF1158" s="69"/>
      <c r="AK1158" s="11"/>
      <c r="AL1158" s="209"/>
      <c r="AM1158" s="20"/>
      <c r="AN1158" s="20"/>
      <c r="AO1158" s="20"/>
      <c r="AP1158" s="20"/>
      <c r="AQ1158" s="210"/>
      <c r="AR1158" s="72"/>
    </row>
    <row r="1159" spans="1:44" ht="27" customHeight="1">
      <c r="A1159" s="911">
        <f t="shared" si="26"/>
        <v>179</v>
      </c>
      <c r="B1159" s="65"/>
      <c r="E1159" s="66"/>
      <c r="F1159" s="67"/>
      <c r="H1159" s="1093" t="s">
        <v>1229</v>
      </c>
      <c r="I1159" s="1093"/>
      <c r="J1159" s="1093"/>
      <c r="K1159" s="1093"/>
      <c r="L1159" s="1093"/>
      <c r="M1159" s="1093"/>
      <c r="N1159" s="1093"/>
      <c r="O1159" s="1093"/>
      <c r="P1159" s="1093"/>
      <c r="Q1159" s="1093"/>
      <c r="R1159" s="1093"/>
      <c r="S1159" s="1093"/>
      <c r="T1159" s="1093"/>
      <c r="U1159" s="1093"/>
      <c r="V1159" s="1093"/>
      <c r="W1159" s="1093"/>
      <c r="X1159" s="1093"/>
      <c r="Y1159" s="1093"/>
      <c r="Z1159" s="1093"/>
      <c r="AA1159" s="1093"/>
      <c r="AB1159" s="1093"/>
      <c r="AC1159" s="1093"/>
      <c r="AD1159" s="1093"/>
      <c r="AF1159" s="69"/>
      <c r="AG1159" s="304">
        <v>179</v>
      </c>
      <c r="AH1159" s="1389" t="s">
        <v>307</v>
      </c>
      <c r="AI1159" s="1390"/>
      <c r="AJ1159" s="1391"/>
      <c r="AK1159" s="11"/>
      <c r="AL1159" s="1131" t="s">
        <v>844</v>
      </c>
      <c r="AM1159" s="1132"/>
      <c r="AN1159" s="1132"/>
      <c r="AO1159" s="1132"/>
      <c r="AP1159" s="1132"/>
      <c r="AQ1159" s="1133"/>
      <c r="AR1159" s="1173">
        <f>VLOOKUP(AH1159,$CD$12:$CE$16,2,FALSE)</f>
        <v>0</v>
      </c>
    </row>
    <row r="1160" spans="1:44" ht="27" customHeight="1">
      <c r="A1160" s="911" t="str">
        <f t="shared" si="26"/>
        <v/>
      </c>
      <c r="B1160" s="65"/>
      <c r="E1160" s="66"/>
      <c r="F1160" s="67"/>
      <c r="H1160" s="1093"/>
      <c r="I1160" s="1093"/>
      <c r="J1160" s="1093"/>
      <c r="K1160" s="1093"/>
      <c r="L1160" s="1093"/>
      <c r="M1160" s="1093"/>
      <c r="N1160" s="1093"/>
      <c r="O1160" s="1093"/>
      <c r="P1160" s="1093"/>
      <c r="Q1160" s="1093"/>
      <c r="R1160" s="1093"/>
      <c r="S1160" s="1093"/>
      <c r="T1160" s="1093"/>
      <c r="U1160" s="1093"/>
      <c r="V1160" s="1093"/>
      <c r="W1160" s="1093"/>
      <c r="X1160" s="1093"/>
      <c r="Y1160" s="1093"/>
      <c r="Z1160" s="1093"/>
      <c r="AA1160" s="1093"/>
      <c r="AB1160" s="1093"/>
      <c r="AC1160" s="1093"/>
      <c r="AD1160" s="1093"/>
      <c r="AF1160" s="69"/>
      <c r="AK1160" s="11"/>
      <c r="AL1160" s="1131"/>
      <c r="AM1160" s="1132"/>
      <c r="AN1160" s="1132"/>
      <c r="AO1160" s="1132"/>
      <c r="AP1160" s="1132"/>
      <c r="AQ1160" s="1133"/>
      <c r="AR1160" s="1173"/>
    </row>
    <row r="1161" spans="1:44" ht="27" customHeight="1">
      <c r="A1161" s="911" t="str">
        <f t="shared" si="26"/>
        <v/>
      </c>
      <c r="B1161" s="65"/>
      <c r="E1161" s="66"/>
      <c r="F1161" s="67"/>
      <c r="H1161" s="1093"/>
      <c r="I1161" s="1093"/>
      <c r="J1161" s="1093"/>
      <c r="K1161" s="1093"/>
      <c r="L1161" s="1093"/>
      <c r="M1161" s="1093"/>
      <c r="N1161" s="1093"/>
      <c r="O1161" s="1093"/>
      <c r="P1161" s="1093"/>
      <c r="Q1161" s="1093"/>
      <c r="R1161" s="1093"/>
      <c r="S1161" s="1093"/>
      <c r="T1161" s="1093"/>
      <c r="U1161" s="1093"/>
      <c r="V1161" s="1093"/>
      <c r="W1161" s="1093"/>
      <c r="X1161" s="1093"/>
      <c r="Y1161" s="1093"/>
      <c r="Z1161" s="1093"/>
      <c r="AA1161" s="1093"/>
      <c r="AB1161" s="1093"/>
      <c r="AC1161" s="1093"/>
      <c r="AD1161" s="1093"/>
      <c r="AF1161" s="69"/>
      <c r="AK1161" s="11"/>
      <c r="AL1161" s="209"/>
      <c r="AM1161" s="20"/>
      <c r="AN1161" s="20"/>
      <c r="AO1161" s="20"/>
      <c r="AP1161" s="20"/>
      <c r="AQ1161" s="210"/>
      <c r="AR1161" s="72"/>
    </row>
    <row r="1162" spans="1:44" ht="21" customHeight="1">
      <c r="A1162" s="911" t="str">
        <f t="shared" si="26"/>
        <v/>
      </c>
      <c r="B1162" s="65"/>
      <c r="E1162" s="66"/>
      <c r="F1162" s="67"/>
      <c r="AF1162" s="69"/>
      <c r="AK1162" s="11"/>
      <c r="AL1162" s="209"/>
      <c r="AM1162" s="20"/>
      <c r="AN1162" s="20"/>
      <c r="AO1162" s="20"/>
      <c r="AP1162" s="20"/>
      <c r="AQ1162" s="210"/>
      <c r="AR1162" s="72"/>
    </row>
    <row r="1163" spans="1:44" ht="27" customHeight="1">
      <c r="A1163" s="911">
        <f t="shared" si="26"/>
        <v>180</v>
      </c>
      <c r="B1163" s="65"/>
      <c r="E1163" s="66"/>
      <c r="F1163" s="67"/>
      <c r="H1163" s="1093" t="s">
        <v>1230</v>
      </c>
      <c r="I1163" s="1093"/>
      <c r="J1163" s="1093"/>
      <c r="K1163" s="1093"/>
      <c r="L1163" s="1093"/>
      <c r="M1163" s="1093"/>
      <c r="N1163" s="1093"/>
      <c r="O1163" s="1093"/>
      <c r="P1163" s="1093"/>
      <c r="Q1163" s="1093"/>
      <c r="R1163" s="1093"/>
      <c r="S1163" s="1093"/>
      <c r="T1163" s="1093"/>
      <c r="U1163" s="1093"/>
      <c r="V1163" s="1093"/>
      <c r="W1163" s="1093"/>
      <c r="X1163" s="1093"/>
      <c r="Y1163" s="1093"/>
      <c r="Z1163" s="1093"/>
      <c r="AA1163" s="1093"/>
      <c r="AB1163" s="1093"/>
      <c r="AC1163" s="1093"/>
      <c r="AD1163" s="1093"/>
      <c r="AF1163" s="69"/>
      <c r="AG1163" s="304">
        <v>180</v>
      </c>
      <c r="AH1163" s="1389" t="s">
        <v>307</v>
      </c>
      <c r="AI1163" s="1390"/>
      <c r="AJ1163" s="1391"/>
      <c r="AK1163" s="11"/>
      <c r="AL1163" s="1131" t="s">
        <v>845</v>
      </c>
      <c r="AM1163" s="1132"/>
      <c r="AN1163" s="1132"/>
      <c r="AO1163" s="1132"/>
      <c r="AP1163" s="1132"/>
      <c r="AQ1163" s="1133"/>
      <c r="AR1163" s="1173">
        <f>VLOOKUP(AH1163,$CD$12:$CE$16,2,FALSE)</f>
        <v>0</v>
      </c>
    </row>
    <row r="1164" spans="1:44" ht="27" customHeight="1">
      <c r="A1164" s="911" t="str">
        <f t="shared" si="26"/>
        <v/>
      </c>
      <c r="B1164" s="65"/>
      <c r="E1164" s="66"/>
      <c r="F1164" s="67"/>
      <c r="H1164" s="1093"/>
      <c r="I1164" s="1093"/>
      <c r="J1164" s="1093"/>
      <c r="K1164" s="1093"/>
      <c r="L1164" s="1093"/>
      <c r="M1164" s="1093"/>
      <c r="N1164" s="1093"/>
      <c r="O1164" s="1093"/>
      <c r="P1164" s="1093"/>
      <c r="Q1164" s="1093"/>
      <c r="R1164" s="1093"/>
      <c r="S1164" s="1093"/>
      <c r="T1164" s="1093"/>
      <c r="U1164" s="1093"/>
      <c r="V1164" s="1093"/>
      <c r="W1164" s="1093"/>
      <c r="X1164" s="1093"/>
      <c r="Y1164" s="1093"/>
      <c r="Z1164" s="1093"/>
      <c r="AA1164" s="1093"/>
      <c r="AB1164" s="1093"/>
      <c r="AC1164" s="1093"/>
      <c r="AD1164" s="1093"/>
      <c r="AF1164" s="69"/>
      <c r="AK1164" s="11"/>
      <c r="AL1164" s="1131"/>
      <c r="AM1164" s="1132"/>
      <c r="AN1164" s="1132"/>
      <c r="AO1164" s="1132"/>
      <c r="AP1164" s="1132"/>
      <c r="AQ1164" s="1133"/>
      <c r="AR1164" s="1173"/>
    </row>
    <row r="1165" spans="1:44" ht="27" customHeight="1">
      <c r="A1165" s="911" t="str">
        <f t="shared" si="26"/>
        <v/>
      </c>
      <c r="B1165" s="65"/>
      <c r="E1165" s="66"/>
      <c r="F1165" s="67"/>
      <c r="H1165" s="1093"/>
      <c r="I1165" s="1093"/>
      <c r="J1165" s="1093"/>
      <c r="K1165" s="1093"/>
      <c r="L1165" s="1093"/>
      <c r="M1165" s="1093"/>
      <c r="N1165" s="1093"/>
      <c r="O1165" s="1093"/>
      <c r="P1165" s="1093"/>
      <c r="Q1165" s="1093"/>
      <c r="R1165" s="1093"/>
      <c r="S1165" s="1093"/>
      <c r="T1165" s="1093"/>
      <c r="U1165" s="1093"/>
      <c r="V1165" s="1093"/>
      <c r="W1165" s="1093"/>
      <c r="X1165" s="1093"/>
      <c r="Y1165" s="1093"/>
      <c r="Z1165" s="1093"/>
      <c r="AA1165" s="1093"/>
      <c r="AB1165" s="1093"/>
      <c r="AC1165" s="1093"/>
      <c r="AD1165" s="1093"/>
      <c r="AF1165" s="69"/>
      <c r="AK1165" s="11"/>
      <c r="AL1165" s="209"/>
      <c r="AM1165" s="20"/>
      <c r="AN1165" s="20"/>
      <c r="AO1165" s="20"/>
      <c r="AP1165" s="20"/>
      <c r="AQ1165" s="210"/>
      <c r="AR1165" s="72"/>
    </row>
    <row r="1166" spans="1:44" ht="21" customHeight="1">
      <c r="A1166" s="911" t="str">
        <f t="shared" si="26"/>
        <v/>
      </c>
      <c r="B1166" s="65"/>
      <c r="E1166" s="66"/>
      <c r="F1166" s="67"/>
      <c r="AF1166" s="69"/>
      <c r="AK1166" s="11"/>
      <c r="AL1166" s="209"/>
      <c r="AM1166" s="20"/>
      <c r="AN1166" s="20"/>
      <c r="AO1166" s="20"/>
      <c r="AP1166" s="20"/>
      <c r="AQ1166" s="210"/>
      <c r="AR1166" s="72"/>
    </row>
    <row r="1167" spans="1:44" ht="27" customHeight="1">
      <c r="A1167" s="911">
        <f t="shared" si="26"/>
        <v>181</v>
      </c>
      <c r="B1167" s="65"/>
      <c r="E1167" s="66"/>
      <c r="F1167" s="1064" t="s">
        <v>1023</v>
      </c>
      <c r="G1167" s="1065"/>
      <c r="H1167" s="1093" t="s">
        <v>2361</v>
      </c>
      <c r="I1167" s="1093"/>
      <c r="J1167" s="1093"/>
      <c r="K1167" s="1093"/>
      <c r="L1167" s="1093"/>
      <c r="M1167" s="1093"/>
      <c r="N1167" s="1093"/>
      <c r="O1167" s="1093"/>
      <c r="P1167" s="1093"/>
      <c r="Q1167" s="1093"/>
      <c r="R1167" s="1093"/>
      <c r="S1167" s="1093"/>
      <c r="T1167" s="1093"/>
      <c r="U1167" s="1093"/>
      <c r="V1167" s="1093"/>
      <c r="W1167" s="1093"/>
      <c r="X1167" s="1093"/>
      <c r="Y1167" s="1093"/>
      <c r="Z1167" s="1093"/>
      <c r="AA1167" s="1093"/>
      <c r="AB1167" s="1093"/>
      <c r="AC1167" s="1093"/>
      <c r="AD1167" s="1093"/>
      <c r="AF1167" s="69"/>
      <c r="AG1167" s="304">
        <v>181</v>
      </c>
      <c r="AH1167" s="1113" t="s">
        <v>109</v>
      </c>
      <c r="AI1167" s="1114"/>
      <c r="AJ1167" s="1115"/>
      <c r="AK1167" s="11"/>
      <c r="AL1167" s="1131" t="s">
        <v>846</v>
      </c>
      <c r="AM1167" s="1132"/>
      <c r="AN1167" s="1132"/>
      <c r="AO1167" s="1132"/>
      <c r="AP1167" s="1132"/>
      <c r="AQ1167" s="1133"/>
      <c r="AR1167" s="1173">
        <f>VLOOKUP(AH1167,$CD$6:$CE$10,2,FALSE)</f>
        <v>0</v>
      </c>
    </row>
    <row r="1168" spans="1:44" ht="27" customHeight="1">
      <c r="A1168" s="911" t="str">
        <f t="shared" si="26"/>
        <v/>
      </c>
      <c r="B1168" s="65"/>
      <c r="E1168" s="66"/>
      <c r="F1168" s="67"/>
      <c r="H1168" s="1093"/>
      <c r="I1168" s="1093"/>
      <c r="J1168" s="1093"/>
      <c r="K1168" s="1093"/>
      <c r="L1168" s="1093"/>
      <c r="M1168" s="1093"/>
      <c r="N1168" s="1093"/>
      <c r="O1168" s="1093"/>
      <c r="P1168" s="1093"/>
      <c r="Q1168" s="1093"/>
      <c r="R1168" s="1093"/>
      <c r="S1168" s="1093"/>
      <c r="T1168" s="1093"/>
      <c r="U1168" s="1093"/>
      <c r="V1168" s="1093"/>
      <c r="W1168" s="1093"/>
      <c r="X1168" s="1093"/>
      <c r="Y1168" s="1093"/>
      <c r="Z1168" s="1093"/>
      <c r="AA1168" s="1093"/>
      <c r="AB1168" s="1093"/>
      <c r="AC1168" s="1093"/>
      <c r="AD1168" s="1093"/>
      <c r="AF1168" s="69"/>
      <c r="AK1168" s="11"/>
      <c r="AL1168" s="1131"/>
      <c r="AM1168" s="1132"/>
      <c r="AN1168" s="1132"/>
      <c r="AO1168" s="1132"/>
      <c r="AP1168" s="1132"/>
      <c r="AQ1168" s="1133"/>
      <c r="AR1168" s="1173"/>
    </row>
    <row r="1169" spans="1:44" ht="27" customHeight="1">
      <c r="A1169" s="911" t="str">
        <f t="shared" si="26"/>
        <v/>
      </c>
      <c r="B1169" s="65"/>
      <c r="E1169" s="66"/>
      <c r="F1169" s="67"/>
      <c r="H1169" s="1093"/>
      <c r="I1169" s="1093"/>
      <c r="J1169" s="1093"/>
      <c r="K1169" s="1093"/>
      <c r="L1169" s="1093"/>
      <c r="M1169" s="1093"/>
      <c r="N1169" s="1093"/>
      <c r="O1169" s="1093"/>
      <c r="P1169" s="1093"/>
      <c r="Q1169" s="1093"/>
      <c r="R1169" s="1093"/>
      <c r="S1169" s="1093"/>
      <c r="T1169" s="1093"/>
      <c r="U1169" s="1093"/>
      <c r="V1169" s="1093"/>
      <c r="W1169" s="1093"/>
      <c r="X1169" s="1093"/>
      <c r="Y1169" s="1093"/>
      <c r="Z1169" s="1093"/>
      <c r="AA1169" s="1093"/>
      <c r="AB1169" s="1093"/>
      <c r="AC1169" s="1093"/>
      <c r="AD1169" s="1093"/>
      <c r="AF1169" s="69"/>
      <c r="AK1169" s="11"/>
      <c r="AL1169" s="1131"/>
      <c r="AM1169" s="1132"/>
      <c r="AN1169" s="1132"/>
      <c r="AO1169" s="1132"/>
      <c r="AP1169" s="1132"/>
      <c r="AQ1169" s="1133"/>
      <c r="AR1169" s="72"/>
    </row>
    <row r="1170" spans="1:44" ht="27" customHeight="1">
      <c r="A1170" s="911" t="str">
        <f t="shared" si="26"/>
        <v/>
      </c>
      <c r="B1170" s="65"/>
      <c r="E1170" s="66"/>
      <c r="F1170" s="67"/>
      <c r="AF1170" s="69"/>
      <c r="AK1170" s="11"/>
      <c r="AL1170" s="209"/>
      <c r="AM1170" s="20"/>
      <c r="AN1170" s="20"/>
      <c r="AO1170" s="20"/>
      <c r="AP1170" s="20"/>
      <c r="AQ1170" s="210"/>
      <c r="AR1170" s="72"/>
    </row>
    <row r="1171" spans="1:44" ht="27" customHeight="1">
      <c r="A1171" s="911">
        <f t="shared" si="26"/>
        <v>182</v>
      </c>
      <c r="B1171" s="65"/>
      <c r="E1171" s="66"/>
      <c r="F1171" s="1064" t="s">
        <v>1030</v>
      </c>
      <c r="G1171" s="1065"/>
      <c r="H1171" s="1093" t="s">
        <v>601</v>
      </c>
      <c r="I1171" s="1093"/>
      <c r="J1171" s="1093"/>
      <c r="K1171" s="1093"/>
      <c r="L1171" s="1093"/>
      <c r="M1171" s="1093"/>
      <c r="N1171" s="1093"/>
      <c r="O1171" s="1093"/>
      <c r="P1171" s="1093"/>
      <c r="Q1171" s="1093"/>
      <c r="R1171" s="1093"/>
      <c r="S1171" s="1093"/>
      <c r="T1171" s="1093"/>
      <c r="U1171" s="1093"/>
      <c r="V1171" s="1093"/>
      <c r="W1171" s="1093"/>
      <c r="X1171" s="1093"/>
      <c r="Y1171" s="1093"/>
      <c r="Z1171" s="1093"/>
      <c r="AA1171" s="1093"/>
      <c r="AB1171" s="1093"/>
      <c r="AC1171" s="1093"/>
      <c r="AD1171" s="1093"/>
      <c r="AF1171" s="69"/>
      <c r="AG1171" s="304">
        <v>182</v>
      </c>
      <c r="AH1171" s="1389" t="s">
        <v>1071</v>
      </c>
      <c r="AI1171" s="1390"/>
      <c r="AJ1171" s="1391"/>
      <c r="AK1171" s="11"/>
      <c r="AL1171" s="1131" t="s">
        <v>847</v>
      </c>
      <c r="AM1171" s="1132"/>
      <c r="AN1171" s="1132"/>
      <c r="AO1171" s="1132"/>
      <c r="AP1171" s="1132"/>
      <c r="AQ1171" s="1133"/>
      <c r="AR1171" s="1655">
        <f>VLOOKUP(AH1171,$CD$35:$CE$39,2,TRUE)</f>
        <v>0</v>
      </c>
    </row>
    <row r="1172" spans="1:44" ht="27" customHeight="1">
      <c r="A1172" s="911" t="str">
        <f t="shared" si="26"/>
        <v/>
      </c>
      <c r="B1172" s="65"/>
      <c r="E1172" s="66"/>
      <c r="F1172" s="67"/>
      <c r="H1172" s="1093"/>
      <c r="I1172" s="1093"/>
      <c r="J1172" s="1093"/>
      <c r="K1172" s="1093"/>
      <c r="L1172" s="1093"/>
      <c r="M1172" s="1093"/>
      <c r="N1172" s="1093"/>
      <c r="O1172" s="1093"/>
      <c r="P1172" s="1093"/>
      <c r="Q1172" s="1093"/>
      <c r="R1172" s="1093"/>
      <c r="S1172" s="1093"/>
      <c r="T1172" s="1093"/>
      <c r="U1172" s="1093"/>
      <c r="V1172" s="1093"/>
      <c r="W1172" s="1093"/>
      <c r="X1172" s="1093"/>
      <c r="Y1172" s="1093"/>
      <c r="Z1172" s="1093"/>
      <c r="AA1172" s="1093"/>
      <c r="AB1172" s="1093"/>
      <c r="AC1172" s="1093"/>
      <c r="AD1172" s="1093"/>
      <c r="AF1172" s="69"/>
      <c r="AK1172" s="11"/>
      <c r="AL1172" s="1131"/>
      <c r="AM1172" s="1132"/>
      <c r="AN1172" s="1132"/>
      <c r="AO1172" s="1132"/>
      <c r="AP1172" s="1132"/>
      <c r="AQ1172" s="1133"/>
      <c r="AR1172" s="1655"/>
    </row>
    <row r="1173" spans="1:44" ht="27" customHeight="1">
      <c r="A1173" s="911" t="str">
        <f t="shared" si="26"/>
        <v/>
      </c>
      <c r="B1173" s="65"/>
      <c r="E1173" s="66"/>
      <c r="F1173" s="67"/>
      <c r="AF1173" s="69"/>
      <c r="AK1173" s="11"/>
      <c r="AL1173" s="209"/>
      <c r="AM1173" s="20"/>
      <c r="AN1173" s="20"/>
      <c r="AO1173" s="20"/>
      <c r="AP1173" s="20"/>
      <c r="AQ1173" s="210"/>
      <c r="AR1173" s="72"/>
    </row>
    <row r="1174" spans="1:44" ht="27" customHeight="1">
      <c r="A1174" s="911">
        <f t="shared" si="26"/>
        <v>183</v>
      </c>
      <c r="B1174" s="65"/>
      <c r="E1174" s="66"/>
      <c r="F1174" s="1064" t="s">
        <v>1035</v>
      </c>
      <c r="G1174" s="1065"/>
      <c r="H1174" s="1093" t="s">
        <v>602</v>
      </c>
      <c r="I1174" s="1093"/>
      <c r="J1174" s="1093"/>
      <c r="K1174" s="1093"/>
      <c r="L1174" s="1093"/>
      <c r="M1174" s="1093"/>
      <c r="N1174" s="1093"/>
      <c r="O1174" s="1093"/>
      <c r="P1174" s="1093"/>
      <c r="Q1174" s="1093"/>
      <c r="R1174" s="1093"/>
      <c r="S1174" s="1093"/>
      <c r="T1174" s="1093"/>
      <c r="U1174" s="1093"/>
      <c r="V1174" s="1093"/>
      <c r="W1174" s="1093"/>
      <c r="X1174" s="1093"/>
      <c r="Y1174" s="1093"/>
      <c r="Z1174" s="1093"/>
      <c r="AA1174" s="1093"/>
      <c r="AB1174" s="1093"/>
      <c r="AC1174" s="1093"/>
      <c r="AD1174" s="1093"/>
      <c r="AF1174" s="69"/>
      <c r="AG1174" s="304">
        <v>183</v>
      </c>
      <c r="AH1174" s="1113" t="s">
        <v>109</v>
      </c>
      <c r="AI1174" s="1114"/>
      <c r="AJ1174" s="1115"/>
      <c r="AK1174" s="11"/>
      <c r="AL1174" s="1131" t="s">
        <v>848</v>
      </c>
      <c r="AM1174" s="1132"/>
      <c r="AN1174" s="1132"/>
      <c r="AO1174" s="1132"/>
      <c r="AP1174" s="1132"/>
      <c r="AQ1174" s="1133"/>
      <c r="AR1174" s="1173">
        <f>VLOOKUP(AH1174,$CD$6:$CE$10,2,FALSE)</f>
        <v>0</v>
      </c>
    </row>
    <row r="1175" spans="1:44" ht="27" customHeight="1">
      <c r="A1175" s="911" t="str">
        <f t="shared" ref="A1175:A1238" si="27">_xlfn.IFS(AG1175=0,"",AG1175&gt;0,AG1175,AG1175&lt;&gt;"","")</f>
        <v/>
      </c>
      <c r="B1175" s="65"/>
      <c r="E1175" s="66"/>
      <c r="F1175" s="67"/>
      <c r="H1175" s="1093"/>
      <c r="I1175" s="1093"/>
      <c r="J1175" s="1093"/>
      <c r="K1175" s="1093"/>
      <c r="L1175" s="1093"/>
      <c r="M1175" s="1093"/>
      <c r="N1175" s="1093"/>
      <c r="O1175" s="1093"/>
      <c r="P1175" s="1093"/>
      <c r="Q1175" s="1093"/>
      <c r="R1175" s="1093"/>
      <c r="S1175" s="1093"/>
      <c r="T1175" s="1093"/>
      <c r="U1175" s="1093"/>
      <c r="V1175" s="1093"/>
      <c r="W1175" s="1093"/>
      <c r="X1175" s="1093"/>
      <c r="Y1175" s="1093"/>
      <c r="Z1175" s="1093"/>
      <c r="AA1175" s="1093"/>
      <c r="AB1175" s="1093"/>
      <c r="AC1175" s="1093"/>
      <c r="AD1175" s="1093"/>
      <c r="AF1175" s="69"/>
      <c r="AK1175" s="11"/>
      <c r="AL1175" s="1131"/>
      <c r="AM1175" s="1132"/>
      <c r="AN1175" s="1132"/>
      <c r="AO1175" s="1132"/>
      <c r="AP1175" s="1132"/>
      <c r="AQ1175" s="1133"/>
      <c r="AR1175" s="1173"/>
    </row>
    <row r="1176" spans="1:44" ht="27" customHeight="1">
      <c r="A1176" s="911" t="str">
        <f t="shared" si="27"/>
        <v/>
      </c>
      <c r="B1176" s="65"/>
      <c r="E1176" s="66"/>
      <c r="F1176" s="67"/>
      <c r="H1176" s="1093"/>
      <c r="I1176" s="1093"/>
      <c r="J1176" s="1093"/>
      <c r="K1176" s="1093"/>
      <c r="L1176" s="1093"/>
      <c r="M1176" s="1093"/>
      <c r="N1176" s="1093"/>
      <c r="O1176" s="1093"/>
      <c r="P1176" s="1093"/>
      <c r="Q1176" s="1093"/>
      <c r="R1176" s="1093"/>
      <c r="S1176" s="1093"/>
      <c r="T1176" s="1093"/>
      <c r="U1176" s="1093"/>
      <c r="V1176" s="1093"/>
      <c r="W1176" s="1093"/>
      <c r="X1176" s="1093"/>
      <c r="Y1176" s="1093"/>
      <c r="Z1176" s="1093"/>
      <c r="AA1176" s="1093"/>
      <c r="AB1176" s="1093"/>
      <c r="AC1176" s="1093"/>
      <c r="AD1176" s="1093"/>
      <c r="AF1176" s="69"/>
      <c r="AK1176" s="11"/>
      <c r="AL1176" s="209"/>
      <c r="AM1176" s="20"/>
      <c r="AN1176" s="20"/>
      <c r="AO1176" s="20"/>
      <c r="AP1176" s="20"/>
      <c r="AQ1176" s="210"/>
      <c r="AR1176" s="72"/>
    </row>
    <row r="1177" spans="1:44" ht="21" customHeight="1">
      <c r="A1177" s="911" t="str">
        <f t="shared" si="27"/>
        <v/>
      </c>
      <c r="B1177" s="65"/>
      <c r="E1177" s="66"/>
      <c r="F1177" s="67"/>
      <c r="AF1177" s="69"/>
      <c r="AK1177" s="11"/>
      <c r="AL1177" s="209"/>
      <c r="AM1177" s="20"/>
      <c r="AN1177" s="20"/>
      <c r="AO1177" s="20"/>
      <c r="AP1177" s="20"/>
      <c r="AQ1177" s="210"/>
      <c r="AR1177" s="72"/>
    </row>
    <row r="1178" spans="1:44" ht="21" customHeight="1">
      <c r="A1178" s="911" t="str">
        <f t="shared" si="27"/>
        <v/>
      </c>
      <c r="B1178" s="65"/>
      <c r="E1178" s="66"/>
      <c r="F1178" s="67"/>
      <c r="AF1178" s="69"/>
      <c r="AK1178" s="11"/>
      <c r="AL1178" s="209"/>
      <c r="AM1178" s="20"/>
      <c r="AN1178" s="20"/>
      <c r="AO1178" s="20"/>
      <c r="AP1178" s="20"/>
      <c r="AQ1178" s="210"/>
      <c r="AR1178" s="72"/>
    </row>
    <row r="1179" spans="1:44" ht="27" customHeight="1">
      <c r="A1179" s="911">
        <f t="shared" si="27"/>
        <v>184</v>
      </c>
      <c r="B1179" s="65"/>
      <c r="E1179" s="66"/>
      <c r="F1179" s="1064" t="s">
        <v>1041</v>
      </c>
      <c r="G1179" s="1065"/>
      <c r="H1179" s="1093" t="s">
        <v>603</v>
      </c>
      <c r="I1179" s="1093"/>
      <c r="J1179" s="1093"/>
      <c r="K1179" s="1093"/>
      <c r="L1179" s="1093"/>
      <c r="M1179" s="1093"/>
      <c r="N1179" s="1093"/>
      <c r="O1179" s="1093"/>
      <c r="P1179" s="1093"/>
      <c r="Q1179" s="1093"/>
      <c r="R1179" s="1093"/>
      <c r="S1179" s="1093"/>
      <c r="T1179" s="1093"/>
      <c r="U1179" s="1093"/>
      <c r="V1179" s="1093"/>
      <c r="W1179" s="1093"/>
      <c r="X1179" s="1093"/>
      <c r="Y1179" s="1093"/>
      <c r="Z1179" s="1093"/>
      <c r="AA1179" s="1093"/>
      <c r="AB1179" s="1093"/>
      <c r="AC1179" s="1093"/>
      <c r="AD1179" s="1093"/>
      <c r="AF1179" s="69"/>
      <c r="AG1179" s="304">
        <v>184</v>
      </c>
      <c r="AH1179" s="1113" t="s">
        <v>109</v>
      </c>
      <c r="AI1179" s="1114"/>
      <c r="AJ1179" s="1115"/>
      <c r="AK1179" s="11"/>
      <c r="AL1179" s="1131" t="s">
        <v>604</v>
      </c>
      <c r="AM1179" s="1132"/>
      <c r="AN1179" s="1132"/>
      <c r="AO1179" s="1132"/>
      <c r="AP1179" s="1132"/>
      <c r="AQ1179" s="1133"/>
      <c r="AR1179" s="1173">
        <f>VLOOKUP(AH1179,$CD$6:$CE$10,2,FALSE)</f>
        <v>0</v>
      </c>
    </row>
    <row r="1180" spans="1:44" ht="27" customHeight="1">
      <c r="A1180" s="911" t="str">
        <f t="shared" si="27"/>
        <v/>
      </c>
      <c r="B1180" s="65"/>
      <c r="E1180" s="66"/>
      <c r="F1180" s="67"/>
      <c r="H1180" s="1093"/>
      <c r="I1180" s="1093"/>
      <c r="J1180" s="1093"/>
      <c r="K1180" s="1093"/>
      <c r="L1180" s="1093"/>
      <c r="M1180" s="1093"/>
      <c r="N1180" s="1093"/>
      <c r="O1180" s="1093"/>
      <c r="P1180" s="1093"/>
      <c r="Q1180" s="1093"/>
      <c r="R1180" s="1093"/>
      <c r="S1180" s="1093"/>
      <c r="T1180" s="1093"/>
      <c r="U1180" s="1093"/>
      <c r="V1180" s="1093"/>
      <c r="W1180" s="1093"/>
      <c r="X1180" s="1093"/>
      <c r="Y1180" s="1093"/>
      <c r="Z1180" s="1093"/>
      <c r="AA1180" s="1093"/>
      <c r="AB1180" s="1093"/>
      <c r="AC1180" s="1093"/>
      <c r="AD1180" s="1093"/>
      <c r="AF1180" s="69"/>
      <c r="AK1180" s="11"/>
      <c r="AL1180" s="84"/>
      <c r="AM1180" s="85"/>
      <c r="AN1180" s="85"/>
      <c r="AO1180" s="85"/>
      <c r="AP1180" s="85"/>
      <c r="AQ1180" s="86"/>
      <c r="AR1180" s="1173"/>
    </row>
    <row r="1181" spans="1:44" ht="27" customHeight="1">
      <c r="A1181" s="911" t="str">
        <f t="shared" si="27"/>
        <v/>
      </c>
      <c r="B1181" s="65"/>
      <c r="E1181" s="66"/>
      <c r="F1181" s="67"/>
      <c r="H1181" s="1093"/>
      <c r="I1181" s="1093"/>
      <c r="J1181" s="1093"/>
      <c r="K1181" s="1093"/>
      <c r="L1181" s="1093"/>
      <c r="M1181" s="1093"/>
      <c r="N1181" s="1093"/>
      <c r="O1181" s="1093"/>
      <c r="P1181" s="1093"/>
      <c r="Q1181" s="1093"/>
      <c r="R1181" s="1093"/>
      <c r="S1181" s="1093"/>
      <c r="T1181" s="1093"/>
      <c r="U1181" s="1093"/>
      <c r="V1181" s="1093"/>
      <c r="W1181" s="1093"/>
      <c r="X1181" s="1093"/>
      <c r="Y1181" s="1093"/>
      <c r="Z1181" s="1093"/>
      <c r="AA1181" s="1093"/>
      <c r="AB1181" s="1093"/>
      <c r="AC1181" s="1093"/>
      <c r="AD1181" s="1093"/>
      <c r="AF1181" s="69"/>
      <c r="AK1181" s="11"/>
      <c r="AL1181" s="84"/>
      <c r="AM1181" s="85"/>
      <c r="AN1181" s="85"/>
      <c r="AO1181" s="85"/>
      <c r="AP1181" s="85"/>
      <c r="AQ1181" s="86"/>
      <c r="AR1181" s="213"/>
    </row>
    <row r="1182" spans="1:44" ht="27" customHeight="1">
      <c r="A1182" s="911" t="str">
        <f t="shared" si="27"/>
        <v/>
      </c>
      <c r="B1182" s="65"/>
      <c r="E1182" s="66"/>
      <c r="F1182" s="67"/>
      <c r="H1182" s="1093"/>
      <c r="I1182" s="1093"/>
      <c r="J1182" s="1093"/>
      <c r="K1182" s="1093"/>
      <c r="L1182" s="1093"/>
      <c r="M1182" s="1093"/>
      <c r="N1182" s="1093"/>
      <c r="O1182" s="1093"/>
      <c r="P1182" s="1093"/>
      <c r="Q1182" s="1093"/>
      <c r="R1182" s="1093"/>
      <c r="S1182" s="1093"/>
      <c r="T1182" s="1093"/>
      <c r="U1182" s="1093"/>
      <c r="V1182" s="1093"/>
      <c r="W1182" s="1093"/>
      <c r="X1182" s="1093"/>
      <c r="Y1182" s="1093"/>
      <c r="Z1182" s="1093"/>
      <c r="AA1182" s="1093"/>
      <c r="AB1182" s="1093"/>
      <c r="AC1182" s="1093"/>
      <c r="AD1182" s="1093"/>
      <c r="AF1182" s="69"/>
      <c r="AK1182" s="11"/>
      <c r="AL1182" s="84"/>
      <c r="AM1182" s="85"/>
      <c r="AN1182" s="85"/>
      <c r="AO1182" s="85"/>
      <c r="AP1182" s="85"/>
      <c r="AQ1182" s="86"/>
      <c r="AR1182" s="72"/>
    </row>
    <row r="1183" spans="1:44" ht="27" customHeight="1">
      <c r="A1183" s="911" t="str">
        <f t="shared" si="27"/>
        <v/>
      </c>
      <c r="B1183" s="65"/>
      <c r="E1183" s="66"/>
      <c r="F1183" s="67"/>
      <c r="H1183" s="1093"/>
      <c r="I1183" s="1093"/>
      <c r="J1183" s="1093"/>
      <c r="K1183" s="1093"/>
      <c r="L1183" s="1093"/>
      <c r="M1183" s="1093"/>
      <c r="N1183" s="1093"/>
      <c r="O1183" s="1093"/>
      <c r="P1183" s="1093"/>
      <c r="Q1183" s="1093"/>
      <c r="R1183" s="1093"/>
      <c r="S1183" s="1093"/>
      <c r="T1183" s="1093"/>
      <c r="U1183" s="1093"/>
      <c r="V1183" s="1093"/>
      <c r="W1183" s="1093"/>
      <c r="X1183" s="1093"/>
      <c r="Y1183" s="1093"/>
      <c r="Z1183" s="1093"/>
      <c r="AA1183" s="1093"/>
      <c r="AB1183" s="1093"/>
      <c r="AC1183" s="1093"/>
      <c r="AD1183" s="1093"/>
      <c r="AF1183" s="69"/>
      <c r="AK1183" s="11"/>
      <c r="AL1183" s="209"/>
      <c r="AM1183" s="20"/>
      <c r="AN1183" s="20"/>
      <c r="AO1183" s="20"/>
      <c r="AP1183" s="20"/>
      <c r="AQ1183" s="210"/>
      <c r="AR1183" s="72"/>
    </row>
    <row r="1184" spans="1:44" ht="27" customHeight="1">
      <c r="A1184" s="911" t="str">
        <f t="shared" si="27"/>
        <v/>
      </c>
      <c r="B1184" s="65"/>
      <c r="E1184" s="66"/>
      <c r="F1184" s="67"/>
      <c r="H1184" s="1093"/>
      <c r="I1184" s="1093"/>
      <c r="J1184" s="1093"/>
      <c r="K1184" s="1093"/>
      <c r="L1184" s="1093"/>
      <c r="M1184" s="1093"/>
      <c r="N1184" s="1093"/>
      <c r="O1184" s="1093"/>
      <c r="P1184" s="1093"/>
      <c r="Q1184" s="1093"/>
      <c r="R1184" s="1093"/>
      <c r="S1184" s="1093"/>
      <c r="T1184" s="1093"/>
      <c r="U1184" s="1093"/>
      <c r="V1184" s="1093"/>
      <c r="W1184" s="1093"/>
      <c r="X1184" s="1093"/>
      <c r="Y1184" s="1093"/>
      <c r="Z1184" s="1093"/>
      <c r="AA1184" s="1093"/>
      <c r="AB1184" s="1093"/>
      <c r="AC1184" s="1093"/>
      <c r="AD1184" s="1093"/>
      <c r="AF1184" s="69"/>
      <c r="AK1184" s="11"/>
      <c r="AL1184" s="209"/>
      <c r="AM1184" s="20"/>
      <c r="AN1184" s="20"/>
      <c r="AO1184" s="20"/>
      <c r="AP1184" s="20"/>
      <c r="AQ1184" s="210"/>
      <c r="AR1184" s="72"/>
    </row>
    <row r="1185" spans="1:44" ht="27" customHeight="1">
      <c r="A1185" s="911" t="str">
        <f t="shared" si="27"/>
        <v/>
      </c>
      <c r="B1185" s="65"/>
      <c r="E1185" s="66"/>
      <c r="F1185" s="67"/>
      <c r="H1185" s="96"/>
      <c r="I1185" s="96"/>
      <c r="J1185" s="96"/>
      <c r="K1185" s="96"/>
      <c r="L1185" s="96"/>
      <c r="M1185" s="96"/>
      <c r="N1185" s="96"/>
      <c r="O1185" s="96"/>
      <c r="P1185" s="96"/>
      <c r="Q1185" s="96"/>
      <c r="R1185" s="96"/>
      <c r="S1185" s="96"/>
      <c r="T1185" s="96"/>
      <c r="U1185" s="96"/>
      <c r="V1185" s="96"/>
      <c r="W1185" s="96"/>
      <c r="X1185" s="96"/>
      <c r="Y1185" s="96"/>
      <c r="Z1185" s="96"/>
      <c r="AA1185" s="96"/>
      <c r="AB1185" s="96"/>
      <c r="AC1185" s="96"/>
      <c r="AD1185" s="96"/>
      <c r="AF1185" s="69"/>
      <c r="AK1185" s="11"/>
      <c r="AL1185" s="209"/>
      <c r="AM1185" s="20"/>
      <c r="AN1185" s="20"/>
      <c r="AO1185" s="20"/>
      <c r="AP1185" s="20"/>
      <c r="AQ1185" s="210"/>
      <c r="AR1185" s="72"/>
    </row>
    <row r="1186" spans="1:44" ht="27" customHeight="1">
      <c r="A1186" s="911">
        <f t="shared" si="27"/>
        <v>185</v>
      </c>
      <c r="B1186" s="65"/>
      <c r="E1186" s="66"/>
      <c r="F1186" s="1064" t="s">
        <v>1046</v>
      </c>
      <c r="G1186" s="1065"/>
      <c r="H1186" s="1093" t="s">
        <v>605</v>
      </c>
      <c r="I1186" s="1093"/>
      <c r="J1186" s="1093"/>
      <c r="K1186" s="1093"/>
      <c r="L1186" s="1093"/>
      <c r="M1186" s="1093"/>
      <c r="N1186" s="1093"/>
      <c r="O1186" s="1093"/>
      <c r="P1186" s="1093"/>
      <c r="Q1186" s="1093"/>
      <c r="R1186" s="1093"/>
      <c r="S1186" s="1093"/>
      <c r="T1186" s="1093"/>
      <c r="U1186" s="1093"/>
      <c r="V1186" s="1093"/>
      <c r="W1186" s="1093"/>
      <c r="X1186" s="1093"/>
      <c r="Y1186" s="1093"/>
      <c r="Z1186" s="1093"/>
      <c r="AA1186" s="1093"/>
      <c r="AB1186" s="1093"/>
      <c r="AC1186" s="1093"/>
      <c r="AD1186" s="1093"/>
      <c r="AF1186" s="69"/>
      <c r="AG1186" s="304">
        <v>185</v>
      </c>
      <c r="AH1186" s="1113" t="s">
        <v>109</v>
      </c>
      <c r="AI1186" s="1114"/>
      <c r="AJ1186" s="1115"/>
      <c r="AK1186" s="11"/>
      <c r="AL1186" s="1131" t="s">
        <v>849</v>
      </c>
      <c r="AM1186" s="1132"/>
      <c r="AN1186" s="1132"/>
      <c r="AO1186" s="1132"/>
      <c r="AP1186" s="1132"/>
      <c r="AQ1186" s="1133"/>
      <c r="AR1186" s="1173">
        <f>VLOOKUP(AH1186,$CD$6:$CE$10,2,FALSE)</f>
        <v>0</v>
      </c>
    </row>
    <row r="1187" spans="1:44" ht="27" customHeight="1">
      <c r="A1187" s="911" t="str">
        <f t="shared" si="27"/>
        <v/>
      </c>
      <c r="B1187" s="65"/>
      <c r="E1187" s="66"/>
      <c r="F1187" s="67"/>
      <c r="H1187" s="1093"/>
      <c r="I1187" s="1093"/>
      <c r="J1187" s="1093"/>
      <c r="K1187" s="1093"/>
      <c r="L1187" s="1093"/>
      <c r="M1187" s="1093"/>
      <c r="N1187" s="1093"/>
      <c r="O1187" s="1093"/>
      <c r="P1187" s="1093"/>
      <c r="Q1187" s="1093"/>
      <c r="R1187" s="1093"/>
      <c r="S1187" s="1093"/>
      <c r="T1187" s="1093"/>
      <c r="U1187" s="1093"/>
      <c r="V1187" s="1093"/>
      <c r="W1187" s="1093"/>
      <c r="X1187" s="1093"/>
      <c r="Y1187" s="1093"/>
      <c r="Z1187" s="1093"/>
      <c r="AA1187" s="1093"/>
      <c r="AB1187" s="1093"/>
      <c r="AC1187" s="1093"/>
      <c r="AD1187" s="1093"/>
      <c r="AF1187" s="69"/>
      <c r="AK1187" s="11"/>
      <c r="AL1187" s="1131"/>
      <c r="AM1187" s="1132"/>
      <c r="AN1187" s="1132"/>
      <c r="AO1187" s="1132"/>
      <c r="AP1187" s="1132"/>
      <c r="AQ1187" s="1133"/>
      <c r="AR1187" s="1173"/>
    </row>
    <row r="1188" spans="1:44" ht="27" customHeight="1">
      <c r="A1188" s="911" t="str">
        <f t="shared" si="27"/>
        <v/>
      </c>
      <c r="B1188" s="65"/>
      <c r="E1188" s="66"/>
      <c r="F1188" s="67"/>
      <c r="AF1188" s="69"/>
      <c r="AK1188" s="11"/>
      <c r="AL1188" s="209"/>
      <c r="AM1188" s="20"/>
      <c r="AN1188" s="20"/>
      <c r="AO1188" s="20"/>
      <c r="AP1188" s="20"/>
      <c r="AQ1188" s="210"/>
      <c r="AR1188" s="72"/>
    </row>
    <row r="1189" spans="1:44" ht="27" customHeight="1">
      <c r="A1189" s="911">
        <f t="shared" si="27"/>
        <v>186</v>
      </c>
      <c r="B1189" s="65"/>
      <c r="E1189" s="66"/>
      <c r="F1189" s="1064" t="s">
        <v>1047</v>
      </c>
      <c r="G1189" s="1065"/>
      <c r="H1189" s="1093" t="s">
        <v>606</v>
      </c>
      <c r="I1189" s="1093"/>
      <c r="J1189" s="1093"/>
      <c r="K1189" s="1093"/>
      <c r="L1189" s="1093"/>
      <c r="M1189" s="1093"/>
      <c r="N1189" s="1093"/>
      <c r="O1189" s="1093"/>
      <c r="P1189" s="1093"/>
      <c r="Q1189" s="1093"/>
      <c r="R1189" s="1093"/>
      <c r="S1189" s="1093"/>
      <c r="T1189" s="1093"/>
      <c r="U1189" s="1093"/>
      <c r="V1189" s="1093"/>
      <c r="W1189" s="1093"/>
      <c r="X1189" s="1093"/>
      <c r="Y1189" s="1093"/>
      <c r="Z1189" s="1093"/>
      <c r="AA1189" s="1093"/>
      <c r="AB1189" s="1093"/>
      <c r="AC1189" s="1093"/>
      <c r="AD1189" s="1093"/>
      <c r="AF1189" s="69"/>
      <c r="AG1189" s="304">
        <v>186</v>
      </c>
      <c r="AH1189" s="1113" t="s">
        <v>109</v>
      </c>
      <c r="AI1189" s="1114"/>
      <c r="AJ1189" s="1115"/>
      <c r="AK1189" s="11"/>
      <c r="AL1189" s="1131" t="s">
        <v>607</v>
      </c>
      <c r="AM1189" s="1132"/>
      <c r="AN1189" s="1132"/>
      <c r="AO1189" s="1132"/>
      <c r="AP1189" s="1132"/>
      <c r="AQ1189" s="1133"/>
      <c r="AR1189" s="1173">
        <f>VLOOKUP(AH1189,$CD$6:$CE$10,2,FALSE)</f>
        <v>0</v>
      </c>
    </row>
    <row r="1190" spans="1:44" ht="27" customHeight="1" thickBot="1">
      <c r="A1190" s="911" t="str">
        <f t="shared" si="27"/>
        <v/>
      </c>
      <c r="B1190" s="65"/>
      <c r="E1190" s="66"/>
      <c r="F1190" s="67"/>
      <c r="AF1190" s="69"/>
      <c r="AK1190" s="11"/>
      <c r="AL1190" s="84"/>
      <c r="AM1190" s="85"/>
      <c r="AN1190" s="85"/>
      <c r="AO1190" s="85"/>
      <c r="AP1190" s="85"/>
      <c r="AQ1190" s="86"/>
      <c r="AR1190" s="1173"/>
    </row>
    <row r="1191" spans="1:44" ht="27" customHeight="1">
      <c r="A1191" s="911" t="str">
        <f t="shared" si="27"/>
        <v/>
      </c>
      <c r="B1191" s="65"/>
      <c r="E1191" s="66"/>
      <c r="F1191" s="67"/>
      <c r="H1191" s="74"/>
      <c r="I1191" s="1090" t="s">
        <v>1231</v>
      </c>
      <c r="J1191" s="1090"/>
      <c r="K1191" s="1090"/>
      <c r="L1191" s="1090"/>
      <c r="M1191" s="1090"/>
      <c r="N1191" s="1090"/>
      <c r="O1191" s="1090"/>
      <c r="P1191" s="1090"/>
      <c r="Q1191" s="1090"/>
      <c r="R1191" s="1090"/>
      <c r="S1191" s="1090"/>
      <c r="T1191" s="1090"/>
      <c r="U1191" s="1090"/>
      <c r="V1191" s="1090"/>
      <c r="W1191" s="1090"/>
      <c r="X1191" s="1090"/>
      <c r="Y1191" s="1090"/>
      <c r="Z1191" s="1090"/>
      <c r="AA1191" s="1090"/>
      <c r="AB1191" s="1090"/>
      <c r="AC1191" s="1090"/>
      <c r="AD1191" s="26"/>
      <c r="AF1191" s="69"/>
      <c r="AK1191" s="11"/>
      <c r="AL1191" s="1475" t="s">
        <v>609</v>
      </c>
      <c r="AM1191" s="1476"/>
      <c r="AN1191" s="1476"/>
      <c r="AO1191" s="1476"/>
      <c r="AP1191" s="1476"/>
      <c r="AQ1191" s="1477"/>
      <c r="AR1191" s="72"/>
    </row>
    <row r="1192" spans="1:44" ht="27" customHeight="1">
      <c r="A1192" s="911" t="str">
        <f t="shared" si="27"/>
        <v/>
      </c>
      <c r="B1192" s="65"/>
      <c r="E1192" s="66"/>
      <c r="F1192" s="67"/>
      <c r="H1192" s="67"/>
      <c r="I1192" s="1093"/>
      <c r="J1192" s="1093"/>
      <c r="K1192" s="1093"/>
      <c r="L1192" s="1093"/>
      <c r="M1192" s="1093"/>
      <c r="N1192" s="1093"/>
      <c r="O1192" s="1093"/>
      <c r="P1192" s="1093"/>
      <c r="Q1192" s="1093"/>
      <c r="R1192" s="1093"/>
      <c r="S1192" s="1093"/>
      <c r="T1192" s="1093"/>
      <c r="U1192" s="1093"/>
      <c r="V1192" s="1093"/>
      <c r="W1192" s="1093"/>
      <c r="X1192" s="1093"/>
      <c r="Y1192" s="1093"/>
      <c r="Z1192" s="1093"/>
      <c r="AA1192" s="1093"/>
      <c r="AB1192" s="1093"/>
      <c r="AC1192" s="1093"/>
      <c r="AD1192" s="11"/>
      <c r="AF1192" s="69"/>
      <c r="AK1192" s="11"/>
      <c r="AL1192" s="1475"/>
      <c r="AM1192" s="1476"/>
      <c r="AN1192" s="1476"/>
      <c r="AO1192" s="1476"/>
      <c r="AP1192" s="1476"/>
      <c r="AQ1192" s="1477"/>
      <c r="AR1192" s="72"/>
    </row>
    <row r="1193" spans="1:44" ht="27" customHeight="1">
      <c r="A1193" s="911" t="str">
        <f t="shared" si="27"/>
        <v/>
      </c>
      <c r="B1193" s="65"/>
      <c r="E1193" s="66"/>
      <c r="F1193" s="67"/>
      <c r="H1193" s="67"/>
      <c r="I1193" s="1093"/>
      <c r="J1193" s="1093"/>
      <c r="K1193" s="1093"/>
      <c r="L1193" s="1093"/>
      <c r="M1193" s="1093"/>
      <c r="N1193" s="1093"/>
      <c r="O1193" s="1093"/>
      <c r="P1193" s="1093"/>
      <c r="Q1193" s="1093"/>
      <c r="R1193" s="1093"/>
      <c r="S1193" s="1093"/>
      <c r="T1193" s="1093"/>
      <c r="U1193" s="1093"/>
      <c r="V1193" s="1093"/>
      <c r="W1193" s="1093"/>
      <c r="X1193" s="1093"/>
      <c r="Y1193" s="1093"/>
      <c r="Z1193" s="1093"/>
      <c r="AA1193" s="1093"/>
      <c r="AB1193" s="1093"/>
      <c r="AC1193" s="1093"/>
      <c r="AD1193" s="11"/>
      <c r="AF1193" s="69"/>
      <c r="AK1193" s="11"/>
      <c r="AL1193" s="209"/>
      <c r="AM1193" s="20"/>
      <c r="AN1193" s="20"/>
      <c r="AO1193" s="20"/>
      <c r="AP1193" s="20"/>
      <c r="AQ1193" s="210"/>
      <c r="AR1193" s="72"/>
    </row>
    <row r="1194" spans="1:44" ht="27" customHeight="1">
      <c r="A1194" s="911" t="str">
        <f t="shared" si="27"/>
        <v/>
      </c>
      <c r="B1194" s="65"/>
      <c r="E1194" s="66"/>
      <c r="F1194" s="67"/>
      <c r="H1194" s="67"/>
      <c r="I1194" s="1093"/>
      <c r="J1194" s="1093"/>
      <c r="K1194" s="1093"/>
      <c r="L1194" s="1093"/>
      <c r="M1194" s="1093"/>
      <c r="N1194" s="1093"/>
      <c r="O1194" s="1093"/>
      <c r="P1194" s="1093"/>
      <c r="Q1194" s="1093"/>
      <c r="R1194" s="1093"/>
      <c r="S1194" s="1093"/>
      <c r="T1194" s="1093"/>
      <c r="U1194" s="1093"/>
      <c r="V1194" s="1093"/>
      <c r="W1194" s="1093"/>
      <c r="X1194" s="1093"/>
      <c r="Y1194" s="1093"/>
      <c r="Z1194" s="1093"/>
      <c r="AA1194" s="1093"/>
      <c r="AB1194" s="1093"/>
      <c r="AC1194" s="1093"/>
      <c r="AD1194" s="11"/>
      <c r="AF1194" s="69"/>
      <c r="AK1194" s="11"/>
      <c r="AL1194" s="209"/>
      <c r="AM1194" s="20"/>
      <c r="AN1194" s="20"/>
      <c r="AO1194" s="20"/>
      <c r="AP1194" s="20"/>
      <c r="AQ1194" s="210"/>
      <c r="AR1194" s="72"/>
    </row>
    <row r="1195" spans="1:44" ht="27" customHeight="1" thickBot="1">
      <c r="A1195" s="911" t="str">
        <f t="shared" si="27"/>
        <v/>
      </c>
      <c r="B1195" s="65"/>
      <c r="E1195" s="66"/>
      <c r="F1195" s="67"/>
      <c r="H1195" s="82"/>
      <c r="I1195" s="1096"/>
      <c r="J1195" s="1096"/>
      <c r="K1195" s="1096"/>
      <c r="L1195" s="1096"/>
      <c r="M1195" s="1096"/>
      <c r="N1195" s="1096"/>
      <c r="O1195" s="1096"/>
      <c r="P1195" s="1096"/>
      <c r="Q1195" s="1096"/>
      <c r="R1195" s="1096"/>
      <c r="S1195" s="1096"/>
      <c r="T1195" s="1096"/>
      <c r="U1195" s="1096"/>
      <c r="V1195" s="1096"/>
      <c r="W1195" s="1096"/>
      <c r="X1195" s="1096"/>
      <c r="Y1195" s="1096"/>
      <c r="Z1195" s="1096"/>
      <c r="AA1195" s="1096"/>
      <c r="AB1195" s="1096"/>
      <c r="AC1195" s="1096"/>
      <c r="AD1195" s="15"/>
      <c r="AF1195" s="69"/>
      <c r="AK1195" s="11"/>
      <c r="AL1195" s="209"/>
      <c r="AM1195" s="20"/>
      <c r="AN1195" s="20"/>
      <c r="AO1195" s="20"/>
      <c r="AP1195" s="20"/>
      <c r="AQ1195" s="210"/>
      <c r="AR1195" s="72"/>
    </row>
    <row r="1196" spans="1:44" ht="27" customHeight="1">
      <c r="A1196" s="911" t="str">
        <f t="shared" si="27"/>
        <v/>
      </c>
      <c r="B1196" s="65"/>
      <c r="E1196" s="66"/>
      <c r="F1196" s="67"/>
      <c r="J1196" s="109"/>
      <c r="K1196" s="109"/>
      <c r="L1196" s="109"/>
      <c r="M1196" s="109"/>
      <c r="N1196" s="109"/>
      <c r="O1196" s="109"/>
      <c r="P1196" s="109"/>
      <c r="Q1196" s="109"/>
      <c r="R1196" s="109"/>
      <c r="S1196" s="109"/>
      <c r="T1196" s="109"/>
      <c r="U1196" s="109"/>
      <c r="V1196" s="109"/>
      <c r="W1196" s="109"/>
      <c r="X1196" s="109"/>
      <c r="Y1196" s="1141" t="s">
        <v>2423</v>
      </c>
      <c r="Z1196" s="1141"/>
      <c r="AA1196" s="1141"/>
      <c r="AB1196" s="262"/>
      <c r="AC1196" s="262"/>
      <c r="AD1196" s="262"/>
      <c r="AF1196" s="69"/>
      <c r="AK1196" s="11"/>
      <c r="AL1196" s="209"/>
      <c r="AM1196" s="20"/>
      <c r="AN1196" s="20"/>
      <c r="AO1196" s="20"/>
      <c r="AP1196" s="20"/>
      <c r="AQ1196" s="210"/>
      <c r="AR1196" s="72"/>
    </row>
    <row r="1197" spans="1:44" ht="27" customHeight="1">
      <c r="A1197" s="911" t="str">
        <f t="shared" si="27"/>
        <v/>
      </c>
      <c r="B1197" s="65"/>
      <c r="E1197" s="66"/>
      <c r="F1197" s="67"/>
      <c r="J1197" s="109"/>
      <c r="K1197" s="109"/>
      <c r="L1197" s="109"/>
      <c r="M1197" s="109"/>
      <c r="N1197" s="109"/>
      <c r="O1197" s="109"/>
      <c r="P1197" s="109"/>
      <c r="Q1197" s="109"/>
      <c r="R1197" s="109"/>
      <c r="S1197" s="109"/>
      <c r="T1197" s="109"/>
      <c r="U1197" s="109"/>
      <c r="V1197" s="109"/>
      <c r="W1197" s="109"/>
      <c r="X1197" s="109"/>
      <c r="Y1197" s="262"/>
      <c r="Z1197" s="262"/>
      <c r="AA1197" s="262"/>
      <c r="AB1197" s="262"/>
      <c r="AC1197" s="262"/>
      <c r="AD1197" s="262"/>
      <c r="AF1197" s="69"/>
      <c r="AK1197" s="11"/>
      <c r="AL1197" s="209"/>
      <c r="AM1197" s="20"/>
      <c r="AN1197" s="20"/>
      <c r="AO1197" s="20"/>
      <c r="AP1197" s="20"/>
      <c r="AQ1197" s="210"/>
      <c r="AR1197" s="72"/>
    </row>
    <row r="1198" spans="1:44" ht="27" customHeight="1">
      <c r="A1198" s="911">
        <f t="shared" si="27"/>
        <v>187</v>
      </c>
      <c r="B1198" s="65"/>
      <c r="E1198" s="66"/>
      <c r="F1198" s="1064" t="s">
        <v>1048</v>
      </c>
      <c r="G1198" s="1065"/>
      <c r="H1198" s="1093" t="s">
        <v>608</v>
      </c>
      <c r="I1198" s="1093"/>
      <c r="J1198" s="1093"/>
      <c r="K1198" s="1093"/>
      <c r="L1198" s="1093"/>
      <c r="M1198" s="1093"/>
      <c r="N1198" s="1093"/>
      <c r="O1198" s="1093"/>
      <c r="P1198" s="1093"/>
      <c r="Q1198" s="1093"/>
      <c r="R1198" s="1093"/>
      <c r="S1198" s="1093"/>
      <c r="T1198" s="1093"/>
      <c r="U1198" s="1093"/>
      <c r="V1198" s="1093"/>
      <c r="W1198" s="1093"/>
      <c r="X1198" s="1093"/>
      <c r="Y1198" s="1093"/>
      <c r="Z1198" s="1093"/>
      <c r="AA1198" s="1093"/>
      <c r="AB1198" s="1093"/>
      <c r="AC1198" s="1093"/>
      <c r="AD1198" s="1093"/>
      <c r="AF1198" s="69"/>
      <c r="AG1198" s="304">
        <v>187</v>
      </c>
      <c r="AH1198" s="1113" t="s">
        <v>109</v>
      </c>
      <c r="AI1198" s="1114"/>
      <c r="AJ1198" s="1115"/>
      <c r="AK1198" s="11"/>
      <c r="AL1198" s="1131" t="s">
        <v>607</v>
      </c>
      <c r="AM1198" s="1132"/>
      <c r="AN1198" s="1132"/>
      <c r="AO1198" s="1132"/>
      <c r="AP1198" s="1132"/>
      <c r="AQ1198" s="1133"/>
      <c r="AR1198" s="1173">
        <f>VLOOKUP(AH1198,$CD$6:$CE$10,2,FALSE)</f>
        <v>0</v>
      </c>
    </row>
    <row r="1199" spans="1:44" ht="27" customHeight="1">
      <c r="A1199" s="911" t="str">
        <f t="shared" si="27"/>
        <v/>
      </c>
      <c r="B1199" s="65"/>
      <c r="E1199" s="66"/>
      <c r="F1199" s="67"/>
      <c r="H1199" s="1093"/>
      <c r="I1199" s="1093"/>
      <c r="J1199" s="1093"/>
      <c r="K1199" s="1093"/>
      <c r="L1199" s="1093"/>
      <c r="M1199" s="1093"/>
      <c r="N1199" s="1093"/>
      <c r="O1199" s="1093"/>
      <c r="P1199" s="1093"/>
      <c r="Q1199" s="1093"/>
      <c r="R1199" s="1093"/>
      <c r="S1199" s="1093"/>
      <c r="T1199" s="1093"/>
      <c r="U1199" s="1093"/>
      <c r="V1199" s="1093"/>
      <c r="W1199" s="1093"/>
      <c r="X1199" s="1093"/>
      <c r="Y1199" s="1093"/>
      <c r="Z1199" s="1093"/>
      <c r="AA1199" s="1093"/>
      <c r="AB1199" s="1093"/>
      <c r="AC1199" s="1093"/>
      <c r="AD1199" s="1093"/>
      <c r="AF1199" s="69"/>
      <c r="AK1199" s="11"/>
      <c r="AL1199" s="84"/>
      <c r="AM1199" s="85"/>
      <c r="AN1199" s="85"/>
      <c r="AO1199" s="85"/>
      <c r="AP1199" s="85"/>
      <c r="AQ1199" s="86"/>
      <c r="AR1199" s="1173"/>
    </row>
    <row r="1200" spans="1:44" ht="27" customHeight="1" thickBot="1">
      <c r="A1200" s="911" t="str">
        <f t="shared" si="27"/>
        <v/>
      </c>
      <c r="B1200" s="65"/>
      <c r="E1200" s="66"/>
      <c r="F1200" s="67"/>
      <c r="AF1200" s="69"/>
      <c r="AK1200" s="11"/>
      <c r="AL1200" s="209"/>
      <c r="AM1200" s="20"/>
      <c r="AN1200" s="20"/>
      <c r="AO1200" s="20"/>
      <c r="AP1200" s="20"/>
      <c r="AQ1200" s="210"/>
      <c r="AR1200" s="72"/>
    </row>
    <row r="1201" spans="1:44" ht="27" customHeight="1">
      <c r="A1201" s="911" t="str">
        <f t="shared" si="27"/>
        <v/>
      </c>
      <c r="B1201" s="65"/>
      <c r="E1201" s="66"/>
      <c r="F1201" s="67"/>
      <c r="H1201" s="74"/>
      <c r="I1201" s="1090" t="s">
        <v>850</v>
      </c>
      <c r="J1201" s="1090"/>
      <c r="K1201" s="1090"/>
      <c r="L1201" s="1090"/>
      <c r="M1201" s="1090"/>
      <c r="N1201" s="1090"/>
      <c r="O1201" s="1090"/>
      <c r="P1201" s="1090"/>
      <c r="Q1201" s="1090"/>
      <c r="R1201" s="1090"/>
      <c r="S1201" s="1090"/>
      <c r="T1201" s="1090"/>
      <c r="U1201" s="1090"/>
      <c r="V1201" s="1090"/>
      <c r="W1201" s="1090"/>
      <c r="X1201" s="1090"/>
      <c r="Y1201" s="1090"/>
      <c r="Z1201" s="1090"/>
      <c r="AA1201" s="1090"/>
      <c r="AB1201" s="1090"/>
      <c r="AC1201" s="1090"/>
      <c r="AD1201" s="1091"/>
      <c r="AF1201" s="69"/>
      <c r="AK1201" s="11"/>
      <c r="AL1201" s="1131" t="s">
        <v>610</v>
      </c>
      <c r="AM1201" s="1132"/>
      <c r="AN1201" s="1132"/>
      <c r="AO1201" s="1132"/>
      <c r="AP1201" s="1132"/>
      <c r="AQ1201" s="1133"/>
      <c r="AR1201" s="72"/>
    </row>
    <row r="1202" spans="1:44" ht="27" customHeight="1">
      <c r="A1202" s="911" t="str">
        <f t="shared" si="27"/>
        <v/>
      </c>
      <c r="B1202" s="65"/>
      <c r="E1202" s="66"/>
      <c r="F1202" s="67"/>
      <c r="H1202" s="67"/>
      <c r="I1202" s="1093"/>
      <c r="J1202" s="1093"/>
      <c r="K1202" s="1093"/>
      <c r="L1202" s="1093"/>
      <c r="M1202" s="1093"/>
      <c r="N1202" s="1093"/>
      <c r="O1202" s="1093"/>
      <c r="P1202" s="1093"/>
      <c r="Q1202" s="1093"/>
      <c r="R1202" s="1093"/>
      <c r="S1202" s="1093"/>
      <c r="T1202" s="1093"/>
      <c r="U1202" s="1093"/>
      <c r="V1202" s="1093"/>
      <c r="W1202" s="1093"/>
      <c r="X1202" s="1093"/>
      <c r="Y1202" s="1093"/>
      <c r="Z1202" s="1093"/>
      <c r="AA1202" s="1093"/>
      <c r="AB1202" s="1093"/>
      <c r="AC1202" s="1093"/>
      <c r="AD1202" s="1094"/>
      <c r="AF1202" s="69"/>
      <c r="AK1202" s="11"/>
      <c r="AL1202" s="1131"/>
      <c r="AM1202" s="1132"/>
      <c r="AN1202" s="1132"/>
      <c r="AO1202" s="1132"/>
      <c r="AP1202" s="1132"/>
      <c r="AQ1202" s="1133"/>
      <c r="AR1202" s="72"/>
    </row>
    <row r="1203" spans="1:44" ht="27" customHeight="1">
      <c r="A1203" s="911" t="str">
        <f t="shared" si="27"/>
        <v/>
      </c>
      <c r="B1203" s="65"/>
      <c r="E1203" s="66"/>
      <c r="F1203" s="67"/>
      <c r="H1203" s="67"/>
      <c r="I1203" s="1093"/>
      <c r="J1203" s="1093"/>
      <c r="K1203" s="1093"/>
      <c r="L1203" s="1093"/>
      <c r="M1203" s="1093"/>
      <c r="N1203" s="1093"/>
      <c r="O1203" s="1093"/>
      <c r="P1203" s="1093"/>
      <c r="Q1203" s="1093"/>
      <c r="R1203" s="1093"/>
      <c r="S1203" s="1093"/>
      <c r="T1203" s="1093"/>
      <c r="U1203" s="1093"/>
      <c r="V1203" s="1093"/>
      <c r="W1203" s="1093"/>
      <c r="X1203" s="1093"/>
      <c r="Y1203" s="1093"/>
      <c r="Z1203" s="1093"/>
      <c r="AA1203" s="1093"/>
      <c r="AB1203" s="1093"/>
      <c r="AC1203" s="1093"/>
      <c r="AD1203" s="1094"/>
      <c r="AF1203" s="69"/>
      <c r="AK1203" s="11"/>
      <c r="AL1203" s="209"/>
      <c r="AM1203" s="20"/>
      <c r="AN1203" s="20"/>
      <c r="AO1203" s="20"/>
      <c r="AP1203" s="20"/>
      <c r="AQ1203" s="210"/>
      <c r="AR1203" s="72"/>
    </row>
    <row r="1204" spans="1:44" ht="27" customHeight="1">
      <c r="A1204" s="911" t="str">
        <f t="shared" si="27"/>
        <v/>
      </c>
      <c r="B1204" s="65"/>
      <c r="E1204" s="66"/>
      <c r="F1204" s="67"/>
      <c r="H1204" s="67"/>
      <c r="I1204" s="1093"/>
      <c r="J1204" s="1093"/>
      <c r="K1204" s="1093"/>
      <c r="L1204" s="1093"/>
      <c r="M1204" s="1093"/>
      <c r="N1204" s="1093"/>
      <c r="O1204" s="1093"/>
      <c r="P1204" s="1093"/>
      <c r="Q1204" s="1093"/>
      <c r="R1204" s="1093"/>
      <c r="S1204" s="1093"/>
      <c r="T1204" s="1093"/>
      <c r="U1204" s="1093"/>
      <c r="V1204" s="1093"/>
      <c r="W1204" s="1093"/>
      <c r="X1204" s="1093"/>
      <c r="Y1204" s="1093"/>
      <c r="Z1204" s="1093"/>
      <c r="AA1204" s="1093"/>
      <c r="AB1204" s="1093"/>
      <c r="AC1204" s="1093"/>
      <c r="AD1204" s="1094"/>
      <c r="AF1204" s="69"/>
      <c r="AK1204" s="11"/>
      <c r="AL1204" s="209"/>
      <c r="AM1204" s="20"/>
      <c r="AN1204" s="20"/>
      <c r="AO1204" s="20"/>
      <c r="AP1204" s="20"/>
      <c r="AQ1204" s="210"/>
      <c r="AR1204" s="72"/>
    </row>
    <row r="1205" spans="1:44" ht="27" customHeight="1">
      <c r="A1205" s="911" t="str">
        <f t="shared" si="27"/>
        <v/>
      </c>
      <c r="B1205" s="65"/>
      <c r="E1205" s="66"/>
      <c r="F1205" s="67"/>
      <c r="H1205" s="67"/>
      <c r="I1205" s="1093"/>
      <c r="J1205" s="1093"/>
      <c r="K1205" s="1093"/>
      <c r="L1205" s="1093"/>
      <c r="M1205" s="1093"/>
      <c r="N1205" s="1093"/>
      <c r="O1205" s="1093"/>
      <c r="P1205" s="1093"/>
      <c r="Q1205" s="1093"/>
      <c r="R1205" s="1093"/>
      <c r="S1205" s="1093"/>
      <c r="T1205" s="1093"/>
      <c r="U1205" s="1093"/>
      <c r="V1205" s="1093"/>
      <c r="W1205" s="1093"/>
      <c r="X1205" s="1093"/>
      <c r="Y1205" s="1093"/>
      <c r="Z1205" s="1093"/>
      <c r="AA1205" s="1093"/>
      <c r="AB1205" s="1093"/>
      <c r="AC1205" s="1093"/>
      <c r="AD1205" s="1094"/>
      <c r="AF1205" s="69"/>
      <c r="AK1205" s="11"/>
      <c r="AL1205" s="209"/>
      <c r="AM1205" s="20"/>
      <c r="AN1205" s="20"/>
      <c r="AO1205" s="20"/>
      <c r="AP1205" s="20"/>
      <c r="AQ1205" s="210"/>
      <c r="AR1205" s="72"/>
    </row>
    <row r="1206" spans="1:44" ht="27" customHeight="1" thickBot="1">
      <c r="A1206" s="911" t="str">
        <f t="shared" si="27"/>
        <v/>
      </c>
      <c r="B1206" s="65"/>
      <c r="E1206" s="66"/>
      <c r="F1206" s="67"/>
      <c r="H1206" s="82"/>
      <c r="I1206" s="1096"/>
      <c r="J1206" s="1096"/>
      <c r="K1206" s="1096"/>
      <c r="L1206" s="1096"/>
      <c r="M1206" s="1096"/>
      <c r="N1206" s="1096"/>
      <c r="O1206" s="1096"/>
      <c r="P1206" s="1096"/>
      <c r="Q1206" s="1096"/>
      <c r="R1206" s="1096"/>
      <c r="S1206" s="1096"/>
      <c r="T1206" s="1096"/>
      <c r="U1206" s="1096"/>
      <c r="V1206" s="1096"/>
      <c r="W1206" s="1096"/>
      <c r="X1206" s="1096"/>
      <c r="Y1206" s="1096"/>
      <c r="Z1206" s="1096"/>
      <c r="AA1206" s="1096"/>
      <c r="AB1206" s="1096"/>
      <c r="AC1206" s="1096"/>
      <c r="AD1206" s="1097"/>
      <c r="AF1206" s="69"/>
      <c r="AK1206" s="11"/>
      <c r="AL1206" s="209"/>
      <c r="AM1206" s="20"/>
      <c r="AN1206" s="20"/>
      <c r="AO1206" s="20"/>
      <c r="AP1206" s="20"/>
      <c r="AQ1206" s="210"/>
      <c r="AR1206" s="72"/>
    </row>
    <row r="1207" spans="1:44" ht="27" customHeight="1">
      <c r="A1207" s="911" t="str">
        <f t="shared" si="27"/>
        <v/>
      </c>
      <c r="B1207" s="65"/>
      <c r="E1207" s="66"/>
      <c r="F1207" s="6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F1207" s="69"/>
      <c r="AK1207" s="11"/>
      <c r="AL1207" s="209"/>
      <c r="AM1207" s="20"/>
      <c r="AN1207" s="20"/>
      <c r="AO1207" s="20"/>
      <c r="AP1207" s="20"/>
      <c r="AQ1207" s="210"/>
      <c r="AR1207" s="72"/>
    </row>
    <row r="1208" spans="1:44" ht="27" customHeight="1">
      <c r="A1208" s="911" t="str">
        <f t="shared" si="27"/>
        <v/>
      </c>
      <c r="B1208" s="65"/>
      <c r="E1208" s="66"/>
      <c r="F1208" s="67"/>
      <c r="H1208" s="1317" t="s">
        <v>2755</v>
      </c>
      <c r="I1208" s="1317"/>
      <c r="J1208" s="1317"/>
      <c r="K1208" s="1317"/>
      <c r="L1208" s="1317"/>
      <c r="M1208" s="1317"/>
      <c r="N1208" s="1317"/>
      <c r="O1208" s="1317"/>
      <c r="P1208" s="1317"/>
      <c r="Q1208" s="1317"/>
      <c r="R1208" s="1317"/>
      <c r="S1208" s="1317"/>
      <c r="T1208" s="1317"/>
      <c r="U1208" s="1317"/>
      <c r="V1208" s="1317"/>
      <c r="W1208" s="1317"/>
      <c r="X1208" s="1317"/>
      <c r="Y1208" s="1317"/>
      <c r="Z1208" s="1317"/>
      <c r="AA1208" s="1317"/>
      <c r="AB1208" s="1317"/>
      <c r="AC1208" s="1317"/>
      <c r="AD1208" s="1317"/>
      <c r="AF1208" s="69"/>
      <c r="AK1208" s="11"/>
      <c r="AL1208" s="209"/>
      <c r="AM1208" s="20"/>
      <c r="AN1208" s="20"/>
      <c r="AO1208" s="20"/>
      <c r="AP1208" s="20"/>
      <c r="AQ1208" s="210"/>
      <c r="AR1208" s="72"/>
    </row>
    <row r="1209" spans="1:44" ht="27" customHeight="1" thickBot="1">
      <c r="A1209" s="911" t="str">
        <f t="shared" si="27"/>
        <v/>
      </c>
      <c r="B1209" s="56"/>
      <c r="C1209" s="6"/>
      <c r="D1209" s="6"/>
      <c r="E1209" s="57"/>
      <c r="F1209" s="82"/>
      <c r="G1209" s="60"/>
      <c r="H1209" s="60"/>
      <c r="I1209" s="60"/>
      <c r="J1209" s="60"/>
      <c r="K1209" s="60"/>
      <c r="L1209" s="60"/>
      <c r="M1209" s="60"/>
      <c r="N1209" s="60"/>
      <c r="O1209" s="60"/>
      <c r="P1209" s="60"/>
      <c r="Q1209" s="60"/>
      <c r="R1209" s="60"/>
      <c r="S1209" s="60"/>
      <c r="T1209" s="60"/>
      <c r="U1209" s="60"/>
      <c r="V1209" s="60"/>
      <c r="W1209" s="60"/>
      <c r="X1209" s="60"/>
      <c r="Y1209" s="60"/>
      <c r="Z1209" s="60"/>
      <c r="AA1209" s="60"/>
      <c r="AB1209" s="60"/>
      <c r="AC1209" s="60"/>
      <c r="AD1209" s="60"/>
      <c r="AE1209" s="60"/>
      <c r="AF1209" s="58"/>
      <c r="AG1209" s="307"/>
      <c r="AH1209" s="59"/>
      <c r="AI1209" s="59"/>
      <c r="AJ1209" s="59"/>
      <c r="AK1209" s="15"/>
      <c r="AL1209" s="206"/>
      <c r="AM1209" s="207"/>
      <c r="AN1209" s="207"/>
      <c r="AO1209" s="207"/>
      <c r="AP1209" s="207"/>
      <c r="AQ1209" s="208"/>
      <c r="AR1209" s="72"/>
    </row>
    <row r="1210" spans="1:44" ht="21" customHeight="1">
      <c r="A1210" s="911" t="str">
        <f t="shared" si="27"/>
        <v/>
      </c>
      <c r="B1210" s="65"/>
      <c r="E1210" s="66"/>
      <c r="F1210" s="67"/>
      <c r="AF1210" s="69"/>
      <c r="AK1210" s="11"/>
      <c r="AL1210" s="209"/>
      <c r="AM1210" s="20"/>
      <c r="AN1210" s="20"/>
      <c r="AO1210" s="20"/>
      <c r="AP1210" s="20"/>
      <c r="AQ1210" s="210"/>
      <c r="AR1210" s="72"/>
    </row>
    <row r="1211" spans="1:44" ht="27" customHeight="1">
      <c r="A1211" s="911">
        <f t="shared" si="27"/>
        <v>188</v>
      </c>
      <c r="B1211" s="1078" t="s">
        <v>851</v>
      </c>
      <c r="C1211" s="1079"/>
      <c r="D1211" s="1079"/>
      <c r="E1211" s="1080"/>
      <c r="F1211" s="1064" t="s">
        <v>1011</v>
      </c>
      <c r="G1211" s="1065"/>
      <c r="H1211" s="1093" t="s">
        <v>611</v>
      </c>
      <c r="I1211" s="1093"/>
      <c r="J1211" s="1093"/>
      <c r="K1211" s="1093"/>
      <c r="L1211" s="1093"/>
      <c r="M1211" s="1093"/>
      <c r="N1211" s="1093"/>
      <c r="O1211" s="1093"/>
      <c r="P1211" s="1093"/>
      <c r="Q1211" s="1093"/>
      <c r="R1211" s="1093"/>
      <c r="S1211" s="1093"/>
      <c r="T1211" s="1093"/>
      <c r="U1211" s="1093"/>
      <c r="V1211" s="1093"/>
      <c r="W1211" s="1093"/>
      <c r="X1211" s="1093"/>
      <c r="Y1211" s="1093"/>
      <c r="Z1211" s="1093"/>
      <c r="AA1211" s="1093"/>
      <c r="AB1211" s="1093"/>
      <c r="AC1211" s="1093"/>
      <c r="AD1211" s="1093"/>
      <c r="AF1211" s="69"/>
      <c r="AG1211" s="304">
        <v>188</v>
      </c>
      <c r="AH1211" s="1113" t="s">
        <v>109</v>
      </c>
      <c r="AI1211" s="1114"/>
      <c r="AJ1211" s="1115"/>
      <c r="AK1211" s="11"/>
      <c r="AL1211" s="1131" t="s">
        <v>613</v>
      </c>
      <c r="AM1211" s="1132"/>
      <c r="AN1211" s="1132"/>
      <c r="AO1211" s="1132"/>
      <c r="AP1211" s="1132"/>
      <c r="AQ1211" s="1133"/>
      <c r="AR1211" s="1173">
        <f>VLOOKUP(AH1211,$CD$6:$CE$10,2,FALSE)</f>
        <v>0</v>
      </c>
    </row>
    <row r="1212" spans="1:44" ht="27" customHeight="1">
      <c r="A1212" s="911" t="str">
        <f t="shared" si="27"/>
        <v/>
      </c>
      <c r="B1212" s="1078"/>
      <c r="C1212" s="1079"/>
      <c r="D1212" s="1079"/>
      <c r="E1212" s="1080"/>
      <c r="F1212" s="67"/>
      <c r="H1212" s="1093"/>
      <c r="I1212" s="1093"/>
      <c r="J1212" s="1093"/>
      <c r="K1212" s="1093"/>
      <c r="L1212" s="1093"/>
      <c r="M1212" s="1093"/>
      <c r="N1212" s="1093"/>
      <c r="O1212" s="1093"/>
      <c r="P1212" s="1093"/>
      <c r="Q1212" s="1093"/>
      <c r="R1212" s="1093"/>
      <c r="S1212" s="1093"/>
      <c r="T1212" s="1093"/>
      <c r="U1212" s="1093"/>
      <c r="V1212" s="1093"/>
      <c r="W1212" s="1093"/>
      <c r="X1212" s="1093"/>
      <c r="Y1212" s="1093"/>
      <c r="Z1212" s="1093"/>
      <c r="AA1212" s="1093"/>
      <c r="AB1212" s="1093"/>
      <c r="AC1212" s="1093"/>
      <c r="AD1212" s="1093"/>
      <c r="AF1212" s="69"/>
      <c r="AK1212" s="11"/>
      <c r="AL1212" s="1131"/>
      <c r="AM1212" s="1132"/>
      <c r="AN1212" s="1132"/>
      <c r="AO1212" s="1132"/>
      <c r="AP1212" s="1132"/>
      <c r="AQ1212" s="1133"/>
      <c r="AR1212" s="1173"/>
    </row>
    <row r="1213" spans="1:44" ht="21" customHeight="1">
      <c r="A1213" s="911" t="str">
        <f t="shared" si="27"/>
        <v/>
      </c>
      <c r="B1213" s="1078"/>
      <c r="C1213" s="1079"/>
      <c r="D1213" s="1079"/>
      <c r="E1213" s="1080"/>
      <c r="F1213" s="6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F1213" s="69"/>
      <c r="AK1213" s="11"/>
      <c r="AL1213" s="209"/>
      <c r="AM1213" s="20"/>
      <c r="AN1213" s="20"/>
      <c r="AO1213" s="20"/>
      <c r="AP1213" s="20"/>
      <c r="AQ1213" s="210"/>
      <c r="AR1213" s="72"/>
    </row>
    <row r="1214" spans="1:44" ht="27" customHeight="1">
      <c r="A1214" s="911">
        <f t="shared" si="27"/>
        <v>189</v>
      </c>
      <c r="B1214" s="65"/>
      <c r="E1214" s="66"/>
      <c r="F1214" s="1064" t="s">
        <v>1042</v>
      </c>
      <c r="G1214" s="1065"/>
      <c r="H1214" s="1093" t="s">
        <v>612</v>
      </c>
      <c r="I1214" s="1093"/>
      <c r="J1214" s="1093"/>
      <c r="K1214" s="1093"/>
      <c r="L1214" s="1093"/>
      <c r="M1214" s="1093"/>
      <c r="N1214" s="1093"/>
      <c r="O1214" s="1093"/>
      <c r="P1214" s="1093"/>
      <c r="Q1214" s="1093"/>
      <c r="R1214" s="1093"/>
      <c r="S1214" s="1093"/>
      <c r="T1214" s="1093"/>
      <c r="U1214" s="1093"/>
      <c r="V1214" s="1093"/>
      <c r="W1214" s="1093"/>
      <c r="X1214" s="1093"/>
      <c r="Y1214" s="1093"/>
      <c r="Z1214" s="1093"/>
      <c r="AA1214" s="1093"/>
      <c r="AB1214" s="1093"/>
      <c r="AC1214" s="1093"/>
      <c r="AD1214" s="1093"/>
      <c r="AF1214" s="69"/>
      <c r="AG1214" s="304">
        <v>189</v>
      </c>
      <c r="AH1214" s="1113" t="s">
        <v>109</v>
      </c>
      <c r="AI1214" s="1114"/>
      <c r="AJ1214" s="1115"/>
      <c r="AK1214" s="11"/>
      <c r="AL1214" s="1131" t="s">
        <v>617</v>
      </c>
      <c r="AM1214" s="1132"/>
      <c r="AN1214" s="1132"/>
      <c r="AO1214" s="1132"/>
      <c r="AP1214" s="1132"/>
      <c r="AQ1214" s="1133"/>
      <c r="AR1214" s="1173">
        <f>VLOOKUP(AH1214,$CD$6:$CE$10,2,FALSE)</f>
        <v>0</v>
      </c>
    </row>
    <row r="1215" spans="1:44" ht="24" customHeight="1">
      <c r="A1215" s="911" t="str">
        <f t="shared" si="27"/>
        <v/>
      </c>
      <c r="B1215" s="65"/>
      <c r="E1215" s="66"/>
      <c r="F1215" s="67"/>
      <c r="AF1215" s="69"/>
      <c r="AK1215" s="11"/>
      <c r="AL1215" s="1131"/>
      <c r="AM1215" s="1132"/>
      <c r="AN1215" s="1132"/>
      <c r="AO1215" s="1132"/>
      <c r="AP1215" s="1132"/>
      <c r="AQ1215" s="1133"/>
      <c r="AR1215" s="1173"/>
    </row>
    <row r="1216" spans="1:44" ht="27" customHeight="1">
      <c r="A1216" s="911">
        <f t="shared" si="27"/>
        <v>190</v>
      </c>
      <c r="B1216" s="65"/>
      <c r="E1216" s="66"/>
      <c r="F1216" s="1064" t="s">
        <v>1043</v>
      </c>
      <c r="G1216" s="1065"/>
      <c r="H1216" s="1093" t="s">
        <v>614</v>
      </c>
      <c r="I1216" s="1093"/>
      <c r="J1216" s="1093"/>
      <c r="K1216" s="1093"/>
      <c r="L1216" s="1093"/>
      <c r="M1216" s="1093"/>
      <c r="N1216" s="1093"/>
      <c r="O1216" s="1093"/>
      <c r="P1216" s="1093"/>
      <c r="Q1216" s="1093"/>
      <c r="R1216" s="1093"/>
      <c r="S1216" s="1093"/>
      <c r="T1216" s="1093"/>
      <c r="U1216" s="1093"/>
      <c r="V1216" s="1093"/>
      <c r="W1216" s="1093"/>
      <c r="X1216" s="1093"/>
      <c r="Y1216" s="1093"/>
      <c r="Z1216" s="1093"/>
      <c r="AA1216" s="1093"/>
      <c r="AB1216" s="1093"/>
      <c r="AC1216" s="1093"/>
      <c r="AD1216" s="1093"/>
      <c r="AF1216" s="69"/>
      <c r="AG1216" s="304">
        <v>190</v>
      </c>
      <c r="AH1216" s="1113" t="s">
        <v>109</v>
      </c>
      <c r="AI1216" s="1114"/>
      <c r="AJ1216" s="1115"/>
      <c r="AK1216" s="11"/>
      <c r="AL1216" s="1131" t="s">
        <v>618</v>
      </c>
      <c r="AM1216" s="1132"/>
      <c r="AN1216" s="1132"/>
      <c r="AO1216" s="1132"/>
      <c r="AP1216" s="1132"/>
      <c r="AQ1216" s="1133"/>
      <c r="AR1216" s="1173">
        <f>VLOOKUP(AH1216,$CD$6:$CE$10,2,FALSE)</f>
        <v>0</v>
      </c>
    </row>
    <row r="1217" spans="1:44" ht="27" customHeight="1">
      <c r="A1217" s="911" t="str">
        <f t="shared" si="27"/>
        <v/>
      </c>
      <c r="B1217" s="65"/>
      <c r="E1217" s="66"/>
      <c r="F1217" s="67"/>
      <c r="H1217" s="1093"/>
      <c r="I1217" s="1093"/>
      <c r="J1217" s="1093"/>
      <c r="K1217" s="1093"/>
      <c r="L1217" s="1093"/>
      <c r="M1217" s="1093"/>
      <c r="N1217" s="1093"/>
      <c r="O1217" s="1093"/>
      <c r="P1217" s="1093"/>
      <c r="Q1217" s="1093"/>
      <c r="R1217" s="1093"/>
      <c r="S1217" s="1093"/>
      <c r="T1217" s="1093"/>
      <c r="U1217" s="1093"/>
      <c r="V1217" s="1093"/>
      <c r="W1217" s="1093"/>
      <c r="X1217" s="1093"/>
      <c r="Y1217" s="1093"/>
      <c r="Z1217" s="1093"/>
      <c r="AA1217" s="1093"/>
      <c r="AB1217" s="1093"/>
      <c r="AC1217" s="1093"/>
      <c r="AD1217" s="1093"/>
      <c r="AF1217" s="69"/>
      <c r="AK1217" s="11"/>
      <c r="AL1217" s="1131"/>
      <c r="AM1217" s="1132"/>
      <c r="AN1217" s="1132"/>
      <c r="AO1217" s="1132"/>
      <c r="AP1217" s="1132"/>
      <c r="AQ1217" s="1133"/>
      <c r="AR1217" s="1173"/>
    </row>
    <row r="1218" spans="1:44" ht="27" customHeight="1">
      <c r="A1218" s="911" t="str">
        <f t="shared" si="27"/>
        <v/>
      </c>
      <c r="B1218" s="65"/>
      <c r="E1218" s="66"/>
      <c r="F1218" s="67"/>
      <c r="H1218" s="1093"/>
      <c r="I1218" s="1093"/>
      <c r="J1218" s="1093"/>
      <c r="K1218" s="1093"/>
      <c r="L1218" s="1093"/>
      <c r="M1218" s="1093"/>
      <c r="N1218" s="1093"/>
      <c r="O1218" s="1093"/>
      <c r="P1218" s="1093"/>
      <c r="Q1218" s="1093"/>
      <c r="R1218" s="1093"/>
      <c r="S1218" s="1093"/>
      <c r="T1218" s="1093"/>
      <c r="U1218" s="1093"/>
      <c r="V1218" s="1093"/>
      <c r="W1218" s="1093"/>
      <c r="X1218" s="1093"/>
      <c r="Y1218" s="1093"/>
      <c r="Z1218" s="1093"/>
      <c r="AA1218" s="1093"/>
      <c r="AB1218" s="1093"/>
      <c r="AC1218" s="1093"/>
      <c r="AD1218" s="1093"/>
      <c r="AF1218" s="69"/>
      <c r="AK1218" s="11"/>
      <c r="AL1218" s="209"/>
      <c r="AM1218" s="20"/>
      <c r="AN1218" s="20"/>
      <c r="AO1218" s="20"/>
      <c r="AP1218" s="20"/>
      <c r="AQ1218" s="210"/>
      <c r="AR1218" s="72"/>
    </row>
    <row r="1219" spans="1:44" ht="24" customHeight="1">
      <c r="A1219" s="911" t="str">
        <f t="shared" si="27"/>
        <v/>
      </c>
      <c r="B1219" s="65"/>
      <c r="E1219" s="66"/>
      <c r="F1219" s="67"/>
      <c r="AF1219" s="69"/>
      <c r="AK1219" s="11"/>
      <c r="AL1219" s="209"/>
      <c r="AM1219" s="20"/>
      <c r="AN1219" s="20"/>
      <c r="AO1219" s="20"/>
      <c r="AP1219" s="20"/>
      <c r="AQ1219" s="210"/>
      <c r="AR1219" s="72"/>
    </row>
    <row r="1220" spans="1:44" ht="27" customHeight="1">
      <c r="A1220" s="911">
        <f t="shared" si="27"/>
        <v>191</v>
      </c>
      <c r="B1220" s="65"/>
      <c r="E1220" s="66"/>
      <c r="F1220" s="1064" t="s">
        <v>1044</v>
      </c>
      <c r="G1220" s="1065"/>
      <c r="H1220" s="1093" t="s">
        <v>615</v>
      </c>
      <c r="I1220" s="1093"/>
      <c r="J1220" s="1093"/>
      <c r="K1220" s="1093"/>
      <c r="L1220" s="1093"/>
      <c r="M1220" s="1093"/>
      <c r="N1220" s="1093"/>
      <c r="O1220" s="1093"/>
      <c r="P1220" s="1093"/>
      <c r="Q1220" s="1093"/>
      <c r="R1220" s="1093"/>
      <c r="S1220" s="1093"/>
      <c r="T1220" s="1093"/>
      <c r="U1220" s="1093"/>
      <c r="V1220" s="1093"/>
      <c r="W1220" s="1093"/>
      <c r="X1220" s="1093"/>
      <c r="Y1220" s="1093"/>
      <c r="Z1220" s="1093"/>
      <c r="AA1220" s="1093"/>
      <c r="AB1220" s="1093"/>
      <c r="AC1220" s="1093"/>
      <c r="AD1220" s="1093"/>
      <c r="AF1220" s="69"/>
      <c r="AG1220" s="304">
        <v>191</v>
      </c>
      <c r="AH1220" s="1113" t="s">
        <v>109</v>
      </c>
      <c r="AI1220" s="1114"/>
      <c r="AJ1220" s="1115"/>
      <c r="AK1220" s="11"/>
      <c r="AL1220" s="1131" t="s">
        <v>616</v>
      </c>
      <c r="AM1220" s="1132"/>
      <c r="AN1220" s="1132"/>
      <c r="AO1220" s="1132"/>
      <c r="AP1220" s="1132"/>
      <c r="AQ1220" s="1133"/>
      <c r="AR1220" s="1173">
        <f>VLOOKUP(AH1220,$CD$6:$CE$10,2,FALSE)</f>
        <v>0</v>
      </c>
    </row>
    <row r="1221" spans="1:44" ht="24" customHeight="1">
      <c r="A1221" s="911" t="str">
        <f t="shared" si="27"/>
        <v/>
      </c>
      <c r="B1221" s="65"/>
      <c r="E1221" s="66"/>
      <c r="F1221" s="6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F1221" s="69"/>
      <c r="AK1221" s="11"/>
      <c r="AL1221" s="1131"/>
      <c r="AM1221" s="1132"/>
      <c r="AN1221" s="1132"/>
      <c r="AO1221" s="1132"/>
      <c r="AP1221" s="1132"/>
      <c r="AQ1221" s="1133"/>
      <c r="AR1221" s="1173"/>
    </row>
    <row r="1222" spans="1:44" ht="27" customHeight="1">
      <c r="A1222" s="911" t="str">
        <f t="shared" si="27"/>
        <v/>
      </c>
      <c r="B1222" s="65"/>
      <c r="E1222" s="66"/>
      <c r="F1222" s="67"/>
      <c r="G1222" s="19" t="s">
        <v>339</v>
      </c>
      <c r="H1222" s="1093" t="s">
        <v>619</v>
      </c>
      <c r="I1222" s="1093"/>
      <c r="J1222" s="1093"/>
      <c r="K1222" s="1093"/>
      <c r="L1222" s="1093"/>
      <c r="M1222" s="1093"/>
      <c r="N1222" s="1093"/>
      <c r="O1222" s="1093"/>
      <c r="P1222" s="1093"/>
      <c r="Q1222" s="1093"/>
      <c r="R1222" s="1093"/>
      <c r="S1222" s="1093"/>
      <c r="T1222" s="1093"/>
      <c r="U1222" s="1093"/>
      <c r="V1222" s="1093"/>
      <c r="W1222" s="1093"/>
      <c r="X1222" s="1093"/>
      <c r="Y1222" s="1093"/>
      <c r="Z1222" s="1093"/>
      <c r="AA1222" s="1093"/>
      <c r="AB1222" s="1093"/>
      <c r="AC1222" s="1093"/>
      <c r="AD1222" s="1093"/>
      <c r="AF1222" s="69"/>
      <c r="AK1222" s="11"/>
      <c r="AL1222" s="209"/>
      <c r="AM1222" s="20"/>
      <c r="AN1222" s="20"/>
      <c r="AO1222" s="20"/>
      <c r="AP1222" s="20"/>
      <c r="AQ1222" s="210"/>
      <c r="AR1222" s="72"/>
    </row>
    <row r="1223" spans="1:44" ht="27" customHeight="1">
      <c r="A1223" s="911" t="str">
        <f t="shared" si="27"/>
        <v/>
      </c>
      <c r="B1223" s="65"/>
      <c r="E1223" s="66"/>
      <c r="F1223" s="67"/>
      <c r="H1223" s="1093"/>
      <c r="I1223" s="1093"/>
      <c r="J1223" s="1093"/>
      <c r="K1223" s="1093"/>
      <c r="L1223" s="1093"/>
      <c r="M1223" s="1093"/>
      <c r="N1223" s="1093"/>
      <c r="O1223" s="1093"/>
      <c r="P1223" s="1093"/>
      <c r="Q1223" s="1093"/>
      <c r="R1223" s="1093"/>
      <c r="S1223" s="1093"/>
      <c r="T1223" s="1093"/>
      <c r="U1223" s="1093"/>
      <c r="V1223" s="1093"/>
      <c r="W1223" s="1093"/>
      <c r="X1223" s="1093"/>
      <c r="Y1223" s="1093"/>
      <c r="Z1223" s="1093"/>
      <c r="AA1223" s="1093"/>
      <c r="AB1223" s="1093"/>
      <c r="AC1223" s="1093"/>
      <c r="AD1223" s="1093"/>
      <c r="AF1223" s="69"/>
      <c r="AK1223" s="11"/>
      <c r="AL1223" s="209"/>
      <c r="AM1223" s="20"/>
      <c r="AN1223" s="20"/>
      <c r="AO1223" s="20"/>
      <c r="AP1223" s="20"/>
      <c r="AQ1223" s="210"/>
      <c r="AR1223" s="72"/>
    </row>
    <row r="1224" spans="1:44" ht="27" customHeight="1">
      <c r="A1224" s="911" t="str">
        <f t="shared" si="27"/>
        <v/>
      </c>
      <c r="B1224" s="65"/>
      <c r="E1224" s="66"/>
      <c r="F1224" s="67"/>
      <c r="H1224" s="1093"/>
      <c r="I1224" s="1093"/>
      <c r="J1224" s="1093"/>
      <c r="K1224" s="1093"/>
      <c r="L1224" s="1093"/>
      <c r="M1224" s="1093"/>
      <c r="N1224" s="1093"/>
      <c r="O1224" s="1093"/>
      <c r="P1224" s="1093"/>
      <c r="Q1224" s="1093"/>
      <c r="R1224" s="1093"/>
      <c r="S1224" s="1093"/>
      <c r="T1224" s="1093"/>
      <c r="U1224" s="1093"/>
      <c r="V1224" s="1093"/>
      <c r="W1224" s="1093"/>
      <c r="X1224" s="1093"/>
      <c r="Y1224" s="1093"/>
      <c r="Z1224" s="1093"/>
      <c r="AA1224" s="1093"/>
      <c r="AB1224" s="1093"/>
      <c r="AC1224" s="1093"/>
      <c r="AD1224" s="1093"/>
      <c r="AF1224" s="69"/>
      <c r="AK1224" s="11"/>
      <c r="AL1224" s="209"/>
      <c r="AM1224" s="20"/>
      <c r="AN1224" s="20"/>
      <c r="AO1224" s="20"/>
      <c r="AP1224" s="20"/>
      <c r="AQ1224" s="210"/>
      <c r="AR1224" s="72"/>
    </row>
    <row r="1225" spans="1:44" ht="27" customHeight="1">
      <c r="A1225" s="911" t="str">
        <f t="shared" si="27"/>
        <v/>
      </c>
      <c r="B1225" s="65"/>
      <c r="E1225" s="66"/>
      <c r="F1225" s="67"/>
      <c r="H1225" s="1093"/>
      <c r="I1225" s="1093"/>
      <c r="J1225" s="1093"/>
      <c r="K1225" s="1093"/>
      <c r="L1225" s="1093"/>
      <c r="M1225" s="1093"/>
      <c r="N1225" s="1093"/>
      <c r="O1225" s="1093"/>
      <c r="P1225" s="1093"/>
      <c r="Q1225" s="1093"/>
      <c r="R1225" s="1093"/>
      <c r="S1225" s="1093"/>
      <c r="T1225" s="1093"/>
      <c r="U1225" s="1093"/>
      <c r="V1225" s="1093"/>
      <c r="W1225" s="1093"/>
      <c r="X1225" s="1093"/>
      <c r="Y1225" s="1093"/>
      <c r="Z1225" s="1093"/>
      <c r="AA1225" s="1093"/>
      <c r="AB1225" s="1093"/>
      <c r="AC1225" s="1093"/>
      <c r="AD1225" s="1093"/>
      <c r="AF1225" s="69"/>
      <c r="AK1225" s="11"/>
      <c r="AL1225" s="209"/>
      <c r="AM1225" s="20"/>
      <c r="AN1225" s="20"/>
      <c r="AO1225" s="20"/>
      <c r="AP1225" s="20"/>
      <c r="AQ1225" s="210"/>
      <c r="AR1225" s="72"/>
    </row>
    <row r="1226" spans="1:44" ht="27" customHeight="1">
      <c r="A1226" s="911" t="str">
        <f t="shared" si="27"/>
        <v/>
      </c>
      <c r="B1226" s="65"/>
      <c r="E1226" s="66"/>
      <c r="F1226" s="67"/>
      <c r="H1226" s="1093"/>
      <c r="I1226" s="1093"/>
      <c r="J1226" s="1093"/>
      <c r="K1226" s="1093"/>
      <c r="L1226" s="1093"/>
      <c r="M1226" s="1093"/>
      <c r="N1226" s="1093"/>
      <c r="O1226" s="1093"/>
      <c r="P1226" s="1093"/>
      <c r="Q1226" s="1093"/>
      <c r="R1226" s="1093"/>
      <c r="S1226" s="1093"/>
      <c r="T1226" s="1093"/>
      <c r="U1226" s="1093"/>
      <c r="V1226" s="1093"/>
      <c r="W1226" s="1093"/>
      <c r="X1226" s="1093"/>
      <c r="Y1226" s="1093"/>
      <c r="Z1226" s="1093"/>
      <c r="AA1226" s="1093"/>
      <c r="AB1226" s="1093"/>
      <c r="AC1226" s="1093"/>
      <c r="AD1226" s="1093"/>
      <c r="AF1226" s="69"/>
      <c r="AK1226" s="11"/>
      <c r="AL1226" s="209"/>
      <c r="AM1226" s="20"/>
      <c r="AN1226" s="20"/>
      <c r="AO1226" s="20"/>
      <c r="AP1226" s="20"/>
      <c r="AQ1226" s="210"/>
      <c r="AR1226" s="72"/>
    </row>
    <row r="1227" spans="1:44" ht="24" customHeight="1">
      <c r="A1227" s="911" t="str">
        <f t="shared" si="27"/>
        <v/>
      </c>
      <c r="B1227" s="65"/>
      <c r="E1227" s="66"/>
      <c r="F1227" s="67"/>
      <c r="AF1227" s="69"/>
      <c r="AK1227" s="11"/>
      <c r="AL1227" s="209"/>
      <c r="AM1227" s="20"/>
      <c r="AN1227" s="20"/>
      <c r="AO1227" s="20"/>
      <c r="AP1227" s="20"/>
      <c r="AQ1227" s="210"/>
      <c r="AR1227" s="72"/>
    </row>
    <row r="1228" spans="1:44" ht="27" customHeight="1">
      <c r="A1228" s="911">
        <f t="shared" si="27"/>
        <v>192</v>
      </c>
      <c r="B1228" s="65"/>
      <c r="E1228" s="66"/>
      <c r="F1228" s="1064" t="s">
        <v>1023</v>
      </c>
      <c r="G1228" s="1065"/>
      <c r="H1228" s="1093" t="s">
        <v>620</v>
      </c>
      <c r="I1228" s="1093"/>
      <c r="J1228" s="1093"/>
      <c r="K1228" s="1093"/>
      <c r="L1228" s="1093"/>
      <c r="M1228" s="1093"/>
      <c r="N1228" s="1093"/>
      <c r="O1228" s="1093"/>
      <c r="P1228" s="1093"/>
      <c r="Q1228" s="1093"/>
      <c r="R1228" s="1093"/>
      <c r="S1228" s="1093"/>
      <c r="T1228" s="1093"/>
      <c r="U1228" s="1093"/>
      <c r="V1228" s="1093"/>
      <c r="W1228" s="1093"/>
      <c r="X1228" s="1093"/>
      <c r="Y1228" s="1093"/>
      <c r="Z1228" s="1093"/>
      <c r="AA1228" s="1093"/>
      <c r="AB1228" s="1093"/>
      <c r="AC1228" s="1093"/>
      <c r="AD1228" s="1093"/>
      <c r="AF1228" s="69"/>
      <c r="AG1228" s="304">
        <v>192</v>
      </c>
      <c r="AH1228" s="1113" t="s">
        <v>109</v>
      </c>
      <c r="AI1228" s="1114"/>
      <c r="AJ1228" s="1115"/>
      <c r="AK1228" s="11"/>
      <c r="AL1228" s="1131" t="s">
        <v>622</v>
      </c>
      <c r="AM1228" s="1132"/>
      <c r="AN1228" s="1132"/>
      <c r="AO1228" s="1132"/>
      <c r="AP1228" s="1132"/>
      <c r="AQ1228" s="1133"/>
      <c r="AR1228" s="1173">
        <f>VLOOKUP(AH1228,$CD$6:$CE$10,2,FALSE)</f>
        <v>0</v>
      </c>
    </row>
    <row r="1229" spans="1:44" ht="27" customHeight="1" thickBot="1">
      <c r="A1229" s="911" t="str">
        <f t="shared" si="27"/>
        <v/>
      </c>
      <c r="B1229" s="65"/>
      <c r="E1229" s="66"/>
      <c r="F1229" s="67"/>
      <c r="H1229" s="1093"/>
      <c r="I1229" s="1093"/>
      <c r="J1229" s="1093"/>
      <c r="K1229" s="1093"/>
      <c r="L1229" s="1093"/>
      <c r="M1229" s="1093"/>
      <c r="N1229" s="1093"/>
      <c r="O1229" s="1093"/>
      <c r="P1229" s="1093"/>
      <c r="Q1229" s="1093"/>
      <c r="R1229" s="1093"/>
      <c r="S1229" s="1093"/>
      <c r="T1229" s="1093"/>
      <c r="U1229" s="1093"/>
      <c r="V1229" s="1093"/>
      <c r="W1229" s="1093"/>
      <c r="X1229" s="1093"/>
      <c r="Y1229" s="1093"/>
      <c r="Z1229" s="1093"/>
      <c r="AA1229" s="1093"/>
      <c r="AB1229" s="1093"/>
      <c r="AC1229" s="1093"/>
      <c r="AD1229" s="1093"/>
      <c r="AF1229" s="69"/>
      <c r="AK1229" s="11"/>
      <c r="AL1229" s="1131"/>
      <c r="AM1229" s="1132"/>
      <c r="AN1229" s="1132"/>
      <c r="AO1229" s="1132"/>
      <c r="AP1229" s="1132"/>
      <c r="AQ1229" s="1133"/>
      <c r="AR1229" s="1173"/>
    </row>
    <row r="1230" spans="1:44" ht="27" customHeight="1">
      <c r="A1230" s="911" t="str">
        <f t="shared" si="27"/>
        <v/>
      </c>
      <c r="B1230" s="65"/>
      <c r="E1230" s="66"/>
      <c r="F1230" s="67"/>
      <c r="H1230" s="1089" t="s">
        <v>1232</v>
      </c>
      <c r="I1230" s="1090"/>
      <c r="J1230" s="1090"/>
      <c r="K1230" s="1090"/>
      <c r="L1230" s="1090"/>
      <c r="M1230" s="1090"/>
      <c r="N1230" s="1090"/>
      <c r="O1230" s="1090"/>
      <c r="P1230" s="1090"/>
      <c r="Q1230" s="1090"/>
      <c r="R1230" s="1090"/>
      <c r="S1230" s="1090"/>
      <c r="T1230" s="1090"/>
      <c r="U1230" s="1090"/>
      <c r="V1230" s="1090"/>
      <c r="W1230" s="1090"/>
      <c r="X1230" s="1090"/>
      <c r="Y1230" s="1090"/>
      <c r="Z1230" s="1090"/>
      <c r="AA1230" s="1090"/>
      <c r="AB1230" s="1090"/>
      <c r="AC1230" s="1090"/>
      <c r="AD1230" s="1091"/>
      <c r="AF1230" s="69"/>
      <c r="AK1230" s="11"/>
      <c r="AL1230" s="209"/>
      <c r="AM1230" s="20"/>
      <c r="AN1230" s="20"/>
      <c r="AO1230" s="20"/>
      <c r="AP1230" s="20"/>
      <c r="AQ1230" s="210"/>
      <c r="AR1230" s="72"/>
    </row>
    <row r="1231" spans="1:44" ht="27" customHeight="1">
      <c r="A1231" s="911" t="str">
        <f t="shared" si="27"/>
        <v/>
      </c>
      <c r="B1231" s="65"/>
      <c r="E1231" s="66"/>
      <c r="H1231" s="1092"/>
      <c r="I1231" s="1093"/>
      <c r="J1231" s="1093"/>
      <c r="K1231" s="1093"/>
      <c r="L1231" s="1093"/>
      <c r="M1231" s="1093"/>
      <c r="N1231" s="1093"/>
      <c r="O1231" s="1093"/>
      <c r="P1231" s="1093"/>
      <c r="Q1231" s="1093"/>
      <c r="R1231" s="1093"/>
      <c r="S1231" s="1093"/>
      <c r="T1231" s="1093"/>
      <c r="U1231" s="1093"/>
      <c r="V1231" s="1093"/>
      <c r="W1231" s="1093"/>
      <c r="X1231" s="1093"/>
      <c r="Y1231" s="1093"/>
      <c r="Z1231" s="1093"/>
      <c r="AA1231" s="1093"/>
      <c r="AB1231" s="1093"/>
      <c r="AC1231" s="1093"/>
      <c r="AD1231" s="1094"/>
      <c r="AF1231" s="69"/>
      <c r="AK1231" s="11"/>
      <c r="AL1231" s="209"/>
      <c r="AM1231" s="20"/>
      <c r="AN1231" s="20"/>
      <c r="AO1231" s="20"/>
      <c r="AP1231" s="20"/>
      <c r="AQ1231" s="210"/>
      <c r="AR1231" s="72"/>
    </row>
    <row r="1232" spans="1:44" ht="27" customHeight="1" thickBot="1">
      <c r="A1232" s="911" t="str">
        <f t="shared" si="27"/>
        <v/>
      </c>
      <c r="B1232" s="65"/>
      <c r="E1232" s="66"/>
      <c r="F1232" s="67"/>
      <c r="H1232" s="1095"/>
      <c r="I1232" s="1096"/>
      <c r="J1232" s="1096"/>
      <c r="K1232" s="1096"/>
      <c r="L1232" s="1096"/>
      <c r="M1232" s="1096"/>
      <c r="N1232" s="1096"/>
      <c r="O1232" s="1096"/>
      <c r="P1232" s="1096"/>
      <c r="Q1232" s="1096"/>
      <c r="R1232" s="1096"/>
      <c r="S1232" s="1096"/>
      <c r="T1232" s="1096"/>
      <c r="U1232" s="1096"/>
      <c r="V1232" s="1096"/>
      <c r="W1232" s="1096"/>
      <c r="X1232" s="1096"/>
      <c r="Y1232" s="1096"/>
      <c r="Z1232" s="1096"/>
      <c r="AA1232" s="1096"/>
      <c r="AB1232" s="1096"/>
      <c r="AC1232" s="1096"/>
      <c r="AD1232" s="1097"/>
      <c r="AF1232" s="69"/>
      <c r="AK1232" s="11"/>
      <c r="AL1232" s="209"/>
      <c r="AM1232" s="20"/>
      <c r="AN1232" s="20"/>
      <c r="AO1232" s="20"/>
      <c r="AP1232" s="20"/>
      <c r="AQ1232" s="210"/>
      <c r="AR1232" s="72"/>
    </row>
    <row r="1233" spans="1:44" ht="24" customHeight="1">
      <c r="A1233" s="911" t="str">
        <f t="shared" si="27"/>
        <v/>
      </c>
      <c r="B1233" s="65"/>
      <c r="E1233" s="66"/>
      <c r="F1233" s="67"/>
      <c r="AF1233" s="69"/>
      <c r="AK1233" s="11"/>
      <c r="AL1233" s="209"/>
      <c r="AM1233" s="20"/>
      <c r="AN1233" s="20"/>
      <c r="AO1233" s="20"/>
      <c r="AP1233" s="20"/>
      <c r="AQ1233" s="210"/>
      <c r="AR1233" s="72"/>
    </row>
    <row r="1234" spans="1:44" ht="27" customHeight="1">
      <c r="A1234" s="911">
        <f t="shared" si="27"/>
        <v>193</v>
      </c>
      <c r="B1234" s="65"/>
      <c r="E1234" s="66"/>
      <c r="F1234" s="1064" t="s">
        <v>1030</v>
      </c>
      <c r="G1234" s="1065"/>
      <c r="H1234" s="1093" t="s">
        <v>621</v>
      </c>
      <c r="I1234" s="1093"/>
      <c r="J1234" s="1093"/>
      <c r="K1234" s="1093"/>
      <c r="L1234" s="1093"/>
      <c r="M1234" s="1093"/>
      <c r="N1234" s="1093"/>
      <c r="O1234" s="1093"/>
      <c r="P1234" s="1093"/>
      <c r="Q1234" s="1093"/>
      <c r="R1234" s="1093"/>
      <c r="S1234" s="1093"/>
      <c r="T1234" s="1093"/>
      <c r="U1234" s="1093"/>
      <c r="V1234" s="1093"/>
      <c r="W1234" s="1093"/>
      <c r="X1234" s="1093"/>
      <c r="Y1234" s="1093"/>
      <c r="Z1234" s="1093"/>
      <c r="AA1234" s="1093"/>
      <c r="AB1234" s="1093"/>
      <c r="AC1234" s="1093"/>
      <c r="AD1234" s="1093"/>
      <c r="AF1234" s="69"/>
      <c r="AG1234" s="304">
        <v>193</v>
      </c>
      <c r="AH1234" s="1113" t="s">
        <v>109</v>
      </c>
      <c r="AI1234" s="1114"/>
      <c r="AJ1234" s="1115"/>
      <c r="AK1234" s="11"/>
      <c r="AL1234" s="1131" t="s">
        <v>623</v>
      </c>
      <c r="AM1234" s="1132"/>
      <c r="AN1234" s="1132"/>
      <c r="AO1234" s="1132"/>
      <c r="AP1234" s="1132"/>
      <c r="AQ1234" s="1133"/>
      <c r="AR1234" s="1173">
        <f>VLOOKUP(AH1234,$CD$6:$CE$10,2,FALSE)</f>
        <v>0</v>
      </c>
    </row>
    <row r="1235" spans="1:44" ht="27" customHeight="1">
      <c r="A1235" s="911" t="str">
        <f t="shared" si="27"/>
        <v/>
      </c>
      <c r="B1235" s="65"/>
      <c r="E1235" s="66"/>
      <c r="F1235" s="67"/>
      <c r="H1235" s="1093"/>
      <c r="I1235" s="1093"/>
      <c r="J1235" s="1093"/>
      <c r="K1235" s="1093"/>
      <c r="L1235" s="1093"/>
      <c r="M1235" s="1093"/>
      <c r="N1235" s="1093"/>
      <c r="O1235" s="1093"/>
      <c r="P1235" s="1093"/>
      <c r="Q1235" s="1093"/>
      <c r="R1235" s="1093"/>
      <c r="S1235" s="1093"/>
      <c r="T1235" s="1093"/>
      <c r="U1235" s="1093"/>
      <c r="V1235" s="1093"/>
      <c r="W1235" s="1093"/>
      <c r="X1235" s="1093"/>
      <c r="Y1235" s="1093"/>
      <c r="Z1235" s="1093"/>
      <c r="AA1235" s="1093"/>
      <c r="AB1235" s="1093"/>
      <c r="AC1235" s="1093"/>
      <c r="AD1235" s="1093"/>
      <c r="AF1235" s="69"/>
      <c r="AK1235" s="11"/>
      <c r="AL1235" s="1131"/>
      <c r="AM1235" s="1132"/>
      <c r="AN1235" s="1132"/>
      <c r="AO1235" s="1132"/>
      <c r="AP1235" s="1132"/>
      <c r="AQ1235" s="1133"/>
      <c r="AR1235" s="1173"/>
    </row>
    <row r="1236" spans="1:44" ht="24" customHeight="1">
      <c r="A1236" s="911" t="str">
        <f t="shared" si="27"/>
        <v/>
      </c>
      <c r="B1236" s="65"/>
      <c r="E1236" s="66"/>
      <c r="F1236" s="67"/>
      <c r="AF1236" s="69"/>
      <c r="AK1236" s="11"/>
      <c r="AL1236" s="209"/>
      <c r="AM1236" s="20"/>
      <c r="AN1236" s="20"/>
      <c r="AO1236" s="20"/>
      <c r="AP1236" s="20"/>
      <c r="AQ1236" s="210"/>
      <c r="AR1236" s="72"/>
    </row>
    <row r="1237" spans="1:44" ht="27" customHeight="1">
      <c r="A1237" s="911">
        <f t="shared" si="27"/>
        <v>194</v>
      </c>
      <c r="B1237" s="65"/>
      <c r="E1237" s="66"/>
      <c r="F1237" s="1064" t="s">
        <v>1035</v>
      </c>
      <c r="G1237" s="1065"/>
      <c r="H1237" s="1093" t="s">
        <v>624</v>
      </c>
      <c r="I1237" s="1093"/>
      <c r="J1237" s="1093"/>
      <c r="K1237" s="1093"/>
      <c r="L1237" s="1093"/>
      <c r="M1237" s="1093"/>
      <c r="N1237" s="1093"/>
      <c r="O1237" s="1093"/>
      <c r="P1237" s="1093"/>
      <c r="Q1237" s="1093"/>
      <c r="R1237" s="1093"/>
      <c r="S1237" s="1093"/>
      <c r="T1237" s="1093"/>
      <c r="U1237" s="1093"/>
      <c r="V1237" s="1093"/>
      <c r="W1237" s="1093"/>
      <c r="X1237" s="1093"/>
      <c r="Y1237" s="1093"/>
      <c r="Z1237" s="1093"/>
      <c r="AA1237" s="1093"/>
      <c r="AB1237" s="1093"/>
      <c r="AC1237" s="1093"/>
      <c r="AD1237" s="1093"/>
      <c r="AF1237" s="69"/>
      <c r="AG1237" s="304">
        <v>194</v>
      </c>
      <c r="AH1237" s="1113" t="s">
        <v>109</v>
      </c>
      <c r="AI1237" s="1114"/>
      <c r="AJ1237" s="1115"/>
      <c r="AK1237" s="11"/>
      <c r="AL1237" s="1131" t="s">
        <v>625</v>
      </c>
      <c r="AM1237" s="1132"/>
      <c r="AN1237" s="1132"/>
      <c r="AO1237" s="1132"/>
      <c r="AP1237" s="1132"/>
      <c r="AQ1237" s="1133"/>
      <c r="AR1237" s="1173">
        <f>VLOOKUP(AH1237,$CD$6:$CE$10,2,FALSE)</f>
        <v>0</v>
      </c>
    </row>
    <row r="1238" spans="1:44" ht="27" customHeight="1">
      <c r="A1238" s="911" t="str">
        <f t="shared" si="27"/>
        <v/>
      </c>
      <c r="B1238" s="65"/>
      <c r="E1238" s="66"/>
      <c r="F1238" s="67"/>
      <c r="H1238" s="1093"/>
      <c r="I1238" s="1093"/>
      <c r="J1238" s="1093"/>
      <c r="K1238" s="1093"/>
      <c r="L1238" s="1093"/>
      <c r="M1238" s="1093"/>
      <c r="N1238" s="1093"/>
      <c r="O1238" s="1093"/>
      <c r="P1238" s="1093"/>
      <c r="Q1238" s="1093"/>
      <c r="R1238" s="1093"/>
      <c r="S1238" s="1093"/>
      <c r="T1238" s="1093"/>
      <c r="U1238" s="1093"/>
      <c r="V1238" s="1093"/>
      <c r="W1238" s="1093"/>
      <c r="X1238" s="1093"/>
      <c r="Y1238" s="1093"/>
      <c r="Z1238" s="1093"/>
      <c r="AA1238" s="1093"/>
      <c r="AB1238" s="1093"/>
      <c r="AC1238" s="1093"/>
      <c r="AD1238" s="1093"/>
      <c r="AF1238" s="69"/>
      <c r="AK1238" s="11"/>
      <c r="AL1238" s="1131"/>
      <c r="AM1238" s="1132"/>
      <c r="AN1238" s="1132"/>
      <c r="AO1238" s="1132"/>
      <c r="AP1238" s="1132"/>
      <c r="AQ1238" s="1133"/>
      <c r="AR1238" s="1173"/>
    </row>
    <row r="1239" spans="1:44" ht="24" customHeight="1" thickBot="1">
      <c r="A1239" s="911" t="str">
        <f t="shared" ref="A1239:A1302" si="28">_xlfn.IFS(AG1239=0,"",AG1239&gt;0,AG1239,AG1239&lt;&gt;"","")</f>
        <v/>
      </c>
      <c r="B1239" s="56"/>
      <c r="C1239" s="6"/>
      <c r="D1239" s="6"/>
      <c r="E1239" s="57"/>
      <c r="F1239" s="82"/>
      <c r="G1239" s="60"/>
      <c r="H1239" s="60"/>
      <c r="I1239" s="60"/>
      <c r="J1239" s="60"/>
      <c r="K1239" s="60"/>
      <c r="L1239" s="60"/>
      <c r="M1239" s="60"/>
      <c r="N1239" s="60"/>
      <c r="O1239" s="60"/>
      <c r="P1239" s="60"/>
      <c r="Q1239" s="60"/>
      <c r="R1239" s="60"/>
      <c r="S1239" s="60"/>
      <c r="T1239" s="60"/>
      <c r="U1239" s="60"/>
      <c r="V1239" s="60"/>
      <c r="W1239" s="60"/>
      <c r="X1239" s="60"/>
      <c r="Y1239" s="60"/>
      <c r="Z1239" s="60"/>
      <c r="AA1239" s="60"/>
      <c r="AB1239" s="60"/>
      <c r="AC1239" s="60"/>
      <c r="AD1239" s="60"/>
      <c r="AE1239" s="60"/>
      <c r="AF1239" s="58"/>
      <c r="AG1239" s="307"/>
      <c r="AH1239" s="59"/>
      <c r="AI1239" s="59"/>
      <c r="AJ1239" s="59"/>
      <c r="AK1239" s="15"/>
      <c r="AL1239" s="206"/>
      <c r="AM1239" s="207"/>
      <c r="AN1239" s="207"/>
      <c r="AO1239" s="207"/>
      <c r="AP1239" s="207"/>
      <c r="AQ1239" s="208"/>
      <c r="AR1239" s="72"/>
    </row>
    <row r="1240" spans="1:44" ht="24" customHeight="1">
      <c r="A1240" s="911" t="str">
        <f t="shared" si="28"/>
        <v/>
      </c>
      <c r="B1240" s="1532" t="s">
        <v>2406</v>
      </c>
      <c r="C1240" s="1533"/>
      <c r="D1240" s="1533"/>
      <c r="E1240" s="1534"/>
      <c r="F1240" s="67"/>
      <c r="AF1240" s="69"/>
      <c r="AK1240" s="11"/>
      <c r="AL1240" s="209"/>
      <c r="AM1240" s="20"/>
      <c r="AN1240" s="20"/>
      <c r="AO1240" s="20"/>
      <c r="AP1240" s="20"/>
      <c r="AQ1240" s="210"/>
      <c r="AR1240" s="72"/>
    </row>
    <row r="1241" spans="1:44" ht="27" customHeight="1">
      <c r="A1241" s="911">
        <f t="shared" si="28"/>
        <v>195</v>
      </c>
      <c r="B1241" s="1535"/>
      <c r="C1241" s="1536"/>
      <c r="D1241" s="1536"/>
      <c r="E1241" s="1537"/>
      <c r="F1241" s="67"/>
      <c r="H1241" s="1093" t="s">
        <v>626</v>
      </c>
      <c r="I1241" s="1093"/>
      <c r="J1241" s="1093"/>
      <c r="K1241" s="1093"/>
      <c r="L1241" s="1093"/>
      <c r="M1241" s="1093"/>
      <c r="N1241" s="1093"/>
      <c r="O1241" s="1093"/>
      <c r="P1241" s="1093"/>
      <c r="Q1241" s="1093"/>
      <c r="R1241" s="1093"/>
      <c r="S1241" s="1093"/>
      <c r="T1241" s="1093"/>
      <c r="U1241" s="1093"/>
      <c r="V1241" s="1093"/>
      <c r="W1241" s="1093"/>
      <c r="X1241" s="1093"/>
      <c r="Y1241" s="1093"/>
      <c r="Z1241" s="1093"/>
      <c r="AA1241" s="1093"/>
      <c r="AB1241" s="1093"/>
      <c r="AC1241" s="1093"/>
      <c r="AD1241" s="1093"/>
      <c r="AF1241" s="69"/>
      <c r="AG1241" s="304">
        <v>195</v>
      </c>
      <c r="AH1241" s="1113" t="s">
        <v>109</v>
      </c>
      <c r="AI1241" s="1114"/>
      <c r="AJ1241" s="1115"/>
      <c r="AK1241" s="11"/>
      <c r="AL1241" s="1131" t="s">
        <v>852</v>
      </c>
      <c r="AM1241" s="1132"/>
      <c r="AN1241" s="1132"/>
      <c r="AO1241" s="1132"/>
      <c r="AP1241" s="1132"/>
      <c r="AQ1241" s="1133"/>
      <c r="AR1241" s="1173">
        <f>VLOOKUP(AH1241,$CD$6:$CE$10,2,FALSE)</f>
        <v>0</v>
      </c>
    </row>
    <row r="1242" spans="1:44" ht="27" customHeight="1">
      <c r="A1242" s="911" t="str">
        <f t="shared" si="28"/>
        <v/>
      </c>
      <c r="B1242" s="1535"/>
      <c r="C1242" s="1536"/>
      <c r="D1242" s="1536"/>
      <c r="E1242" s="1537"/>
      <c r="F1242" s="67"/>
      <c r="H1242" s="1093"/>
      <c r="I1242" s="1093"/>
      <c r="J1242" s="1093"/>
      <c r="K1242" s="1093"/>
      <c r="L1242" s="1093"/>
      <c r="M1242" s="1093"/>
      <c r="N1242" s="1093"/>
      <c r="O1242" s="1093"/>
      <c r="P1242" s="1093"/>
      <c r="Q1242" s="1093"/>
      <c r="R1242" s="1093"/>
      <c r="S1242" s="1093"/>
      <c r="T1242" s="1093"/>
      <c r="U1242" s="1093"/>
      <c r="V1242" s="1093"/>
      <c r="W1242" s="1093"/>
      <c r="X1242" s="1093"/>
      <c r="Y1242" s="1093"/>
      <c r="Z1242" s="1093"/>
      <c r="AA1242" s="1093"/>
      <c r="AB1242" s="1093"/>
      <c r="AC1242" s="1093"/>
      <c r="AD1242" s="1093"/>
      <c r="AF1242" s="69"/>
      <c r="AH1242" s="108"/>
      <c r="AI1242" s="108"/>
      <c r="AJ1242" s="108"/>
      <c r="AK1242" s="11"/>
      <c r="AL1242" s="1131"/>
      <c r="AM1242" s="1132"/>
      <c r="AN1242" s="1132"/>
      <c r="AO1242" s="1132"/>
      <c r="AP1242" s="1132"/>
      <c r="AQ1242" s="1133"/>
      <c r="AR1242" s="1173"/>
    </row>
    <row r="1243" spans="1:44" ht="27" customHeight="1">
      <c r="A1243" s="911" t="str">
        <f t="shared" si="28"/>
        <v/>
      </c>
      <c r="B1243" s="1535"/>
      <c r="C1243" s="1536"/>
      <c r="D1243" s="1536"/>
      <c r="E1243" s="1537"/>
      <c r="F1243" s="67"/>
      <c r="H1243" s="1093"/>
      <c r="I1243" s="1093"/>
      <c r="J1243" s="1093"/>
      <c r="K1243" s="1093"/>
      <c r="L1243" s="1093"/>
      <c r="M1243" s="1093"/>
      <c r="N1243" s="1093"/>
      <c r="O1243" s="1093"/>
      <c r="P1243" s="1093"/>
      <c r="Q1243" s="1093"/>
      <c r="R1243" s="1093"/>
      <c r="S1243" s="1093"/>
      <c r="T1243" s="1093"/>
      <c r="U1243" s="1093"/>
      <c r="V1243" s="1093"/>
      <c r="W1243" s="1093"/>
      <c r="X1243" s="1093"/>
      <c r="Y1243" s="1093"/>
      <c r="Z1243" s="1093"/>
      <c r="AA1243" s="1093"/>
      <c r="AB1243" s="1093"/>
      <c r="AC1243" s="1093"/>
      <c r="AD1243" s="1093"/>
      <c r="AF1243" s="69"/>
      <c r="AK1243" s="11"/>
      <c r="AL1243" s="1131"/>
      <c r="AM1243" s="1132"/>
      <c r="AN1243" s="1132"/>
      <c r="AO1243" s="1132"/>
      <c r="AP1243" s="1132"/>
      <c r="AQ1243" s="1133"/>
      <c r="AR1243" s="120"/>
    </row>
    <row r="1244" spans="1:44" ht="24" customHeight="1" thickBot="1">
      <c r="A1244" s="911" t="str">
        <f t="shared" si="28"/>
        <v/>
      </c>
      <c r="B1244" s="1538"/>
      <c r="C1244" s="1539"/>
      <c r="D1244" s="1539"/>
      <c r="E1244" s="1540"/>
      <c r="F1244" s="82"/>
      <c r="G1244" s="60"/>
      <c r="H1244" s="60"/>
      <c r="I1244" s="60"/>
      <c r="J1244" s="60"/>
      <c r="K1244" s="60"/>
      <c r="L1244" s="60"/>
      <c r="M1244" s="60"/>
      <c r="N1244" s="60"/>
      <c r="O1244" s="60"/>
      <c r="P1244" s="60"/>
      <c r="Q1244" s="60"/>
      <c r="R1244" s="60"/>
      <c r="S1244" s="60"/>
      <c r="T1244" s="60"/>
      <c r="U1244" s="60"/>
      <c r="V1244" s="60"/>
      <c r="W1244" s="60"/>
      <c r="X1244" s="60"/>
      <c r="Y1244" s="60"/>
      <c r="Z1244" s="60"/>
      <c r="AA1244" s="60"/>
      <c r="AB1244" s="60"/>
      <c r="AC1244" s="60"/>
      <c r="AD1244" s="60"/>
      <c r="AE1244" s="60"/>
      <c r="AF1244" s="58"/>
      <c r="AG1244" s="307"/>
      <c r="AH1244" s="59"/>
      <c r="AI1244" s="59"/>
      <c r="AJ1244" s="59"/>
      <c r="AK1244" s="15"/>
      <c r="AL1244" s="206"/>
      <c r="AM1244" s="207"/>
      <c r="AN1244" s="207"/>
      <c r="AO1244" s="207"/>
      <c r="AP1244" s="207"/>
      <c r="AQ1244" s="208"/>
      <c r="AR1244" s="72"/>
    </row>
    <row r="1245" spans="1:44" ht="24" customHeight="1">
      <c r="A1245" s="911" t="str">
        <f t="shared" si="28"/>
        <v/>
      </c>
      <c r="B1245" s="65"/>
      <c r="E1245" s="66"/>
      <c r="F1245" s="67"/>
      <c r="AF1245" s="69"/>
      <c r="AK1245" s="11"/>
      <c r="AL1245" s="209"/>
      <c r="AM1245" s="20"/>
      <c r="AN1245" s="20"/>
      <c r="AO1245" s="20"/>
      <c r="AP1245" s="20"/>
      <c r="AQ1245" s="210"/>
      <c r="AR1245" s="72"/>
    </row>
    <row r="1246" spans="1:44" ht="27" customHeight="1">
      <c r="A1246" s="911">
        <f t="shared" si="28"/>
        <v>196</v>
      </c>
      <c r="B1246" s="1078" t="s">
        <v>853</v>
      </c>
      <c r="C1246" s="1079"/>
      <c r="D1246" s="1079"/>
      <c r="E1246" s="1080"/>
      <c r="F1246" s="1064" t="s">
        <v>1011</v>
      </c>
      <c r="G1246" s="1065"/>
      <c r="H1246" s="1093" t="s">
        <v>627</v>
      </c>
      <c r="I1246" s="1093"/>
      <c r="J1246" s="1093"/>
      <c r="K1246" s="1093"/>
      <c r="L1246" s="1093"/>
      <c r="M1246" s="1093"/>
      <c r="N1246" s="1093"/>
      <c r="O1246" s="1093"/>
      <c r="P1246" s="1093"/>
      <c r="Q1246" s="1093"/>
      <c r="R1246" s="1093"/>
      <c r="S1246" s="1093"/>
      <c r="T1246" s="1093"/>
      <c r="U1246" s="1093"/>
      <c r="V1246" s="1093"/>
      <c r="W1246" s="1093"/>
      <c r="X1246" s="1093"/>
      <c r="Y1246" s="1093"/>
      <c r="Z1246" s="1093"/>
      <c r="AA1246" s="1093"/>
      <c r="AB1246" s="1093"/>
      <c r="AC1246" s="1093"/>
      <c r="AD1246" s="1093"/>
      <c r="AF1246" s="69"/>
      <c r="AG1246" s="304">
        <v>196</v>
      </c>
      <c r="AH1246" s="1113" t="s">
        <v>109</v>
      </c>
      <c r="AI1246" s="1114"/>
      <c r="AJ1246" s="1115"/>
      <c r="AK1246" s="11"/>
      <c r="AL1246" s="1131" t="s">
        <v>854</v>
      </c>
      <c r="AM1246" s="1132"/>
      <c r="AN1246" s="1132"/>
      <c r="AO1246" s="1132"/>
      <c r="AP1246" s="1132"/>
      <c r="AQ1246" s="1133"/>
      <c r="AR1246" s="1173">
        <f>VLOOKUP(AH1246,$CD$6:$CE$10,2,FALSE)</f>
        <v>0</v>
      </c>
    </row>
    <row r="1247" spans="1:44" ht="27" customHeight="1">
      <c r="A1247" s="911" t="str">
        <f t="shared" si="28"/>
        <v/>
      </c>
      <c r="B1247" s="1078"/>
      <c r="C1247" s="1079"/>
      <c r="D1247" s="1079"/>
      <c r="E1247" s="1080"/>
      <c r="F1247" s="67"/>
      <c r="H1247" s="1093"/>
      <c r="I1247" s="1093"/>
      <c r="J1247" s="1093"/>
      <c r="K1247" s="1093"/>
      <c r="L1247" s="1093"/>
      <c r="M1247" s="1093"/>
      <c r="N1247" s="1093"/>
      <c r="O1247" s="1093"/>
      <c r="P1247" s="1093"/>
      <c r="Q1247" s="1093"/>
      <c r="R1247" s="1093"/>
      <c r="S1247" s="1093"/>
      <c r="T1247" s="1093"/>
      <c r="U1247" s="1093"/>
      <c r="V1247" s="1093"/>
      <c r="W1247" s="1093"/>
      <c r="X1247" s="1093"/>
      <c r="Y1247" s="1093"/>
      <c r="Z1247" s="1093"/>
      <c r="AA1247" s="1093"/>
      <c r="AB1247" s="1093"/>
      <c r="AC1247" s="1093"/>
      <c r="AD1247" s="1093"/>
      <c r="AF1247" s="69"/>
      <c r="AK1247" s="11"/>
      <c r="AL1247" s="1131"/>
      <c r="AM1247" s="1132"/>
      <c r="AN1247" s="1132"/>
      <c r="AO1247" s="1132"/>
      <c r="AP1247" s="1132"/>
      <c r="AQ1247" s="1133"/>
      <c r="AR1247" s="1173"/>
    </row>
    <row r="1248" spans="1:44" ht="21" customHeight="1">
      <c r="A1248" s="911" t="str">
        <f t="shared" si="28"/>
        <v/>
      </c>
      <c r="B1248" s="1078"/>
      <c r="C1248" s="1079"/>
      <c r="D1248" s="1079"/>
      <c r="E1248" s="1080"/>
      <c r="F1248" s="67"/>
      <c r="AF1248" s="69"/>
      <c r="AK1248" s="11"/>
      <c r="AL1248" s="1131"/>
      <c r="AM1248" s="1132"/>
      <c r="AN1248" s="1132"/>
      <c r="AO1248" s="1132"/>
      <c r="AP1248" s="1132"/>
      <c r="AQ1248" s="1133"/>
      <c r="AR1248" s="72"/>
    </row>
    <row r="1249" spans="1:44" ht="27" customHeight="1">
      <c r="A1249" s="911">
        <f t="shared" si="28"/>
        <v>197</v>
      </c>
      <c r="B1249" s="1078"/>
      <c r="C1249" s="1079"/>
      <c r="D1249" s="1079"/>
      <c r="E1249" s="1080"/>
      <c r="F1249" s="1064" t="s">
        <v>1042</v>
      </c>
      <c r="G1249" s="1065"/>
      <c r="H1249" s="1093" t="s">
        <v>855</v>
      </c>
      <c r="I1249" s="1093"/>
      <c r="J1249" s="1093"/>
      <c r="K1249" s="1093"/>
      <c r="L1249" s="1093"/>
      <c r="M1249" s="1093"/>
      <c r="N1249" s="1093"/>
      <c r="O1249" s="1093"/>
      <c r="P1249" s="1093"/>
      <c r="Q1249" s="1093"/>
      <c r="R1249" s="1093"/>
      <c r="S1249" s="1093"/>
      <c r="T1249" s="1093"/>
      <c r="U1249" s="1093"/>
      <c r="V1249" s="1093"/>
      <c r="W1249" s="1093"/>
      <c r="X1249" s="1093"/>
      <c r="Y1249" s="1093"/>
      <c r="Z1249" s="1093"/>
      <c r="AA1249" s="1093"/>
      <c r="AB1249" s="1093"/>
      <c r="AC1249" s="1093"/>
      <c r="AD1249" s="1093"/>
      <c r="AF1249" s="69"/>
      <c r="AG1249" s="304">
        <v>197</v>
      </c>
      <c r="AH1249" s="1113" t="s">
        <v>109</v>
      </c>
      <c r="AI1249" s="1114"/>
      <c r="AJ1249" s="1115"/>
      <c r="AK1249" s="11"/>
      <c r="AL1249" s="1131" t="s">
        <v>856</v>
      </c>
      <c r="AM1249" s="1132"/>
      <c r="AN1249" s="1132"/>
      <c r="AO1249" s="1132"/>
      <c r="AP1249" s="1132"/>
      <c r="AQ1249" s="1133"/>
      <c r="AR1249" s="1173">
        <f>VLOOKUP(AH1249,$CD$6:$CE$10,2,FALSE)</f>
        <v>0</v>
      </c>
    </row>
    <row r="1250" spans="1:44" ht="27" customHeight="1">
      <c r="A1250" s="911" t="str">
        <f t="shared" si="28"/>
        <v/>
      </c>
      <c r="B1250" s="1078"/>
      <c r="C1250" s="1079"/>
      <c r="D1250" s="1079"/>
      <c r="E1250" s="1080"/>
      <c r="F1250" s="67"/>
      <c r="H1250" s="1093"/>
      <c r="I1250" s="1093"/>
      <c r="J1250" s="1093"/>
      <c r="K1250" s="1093"/>
      <c r="L1250" s="1093"/>
      <c r="M1250" s="1093"/>
      <c r="N1250" s="1093"/>
      <c r="O1250" s="1093"/>
      <c r="P1250" s="1093"/>
      <c r="Q1250" s="1093"/>
      <c r="R1250" s="1093"/>
      <c r="S1250" s="1093"/>
      <c r="T1250" s="1093"/>
      <c r="U1250" s="1093"/>
      <c r="V1250" s="1093"/>
      <c r="W1250" s="1093"/>
      <c r="X1250" s="1093"/>
      <c r="Y1250" s="1093"/>
      <c r="Z1250" s="1093"/>
      <c r="AA1250" s="1093"/>
      <c r="AB1250" s="1093"/>
      <c r="AC1250" s="1093"/>
      <c r="AD1250" s="1093"/>
      <c r="AF1250" s="69"/>
      <c r="AK1250" s="11"/>
      <c r="AL1250" s="1131"/>
      <c r="AM1250" s="1132"/>
      <c r="AN1250" s="1132"/>
      <c r="AO1250" s="1132"/>
      <c r="AP1250" s="1132"/>
      <c r="AQ1250" s="1133"/>
      <c r="AR1250" s="1173"/>
    </row>
    <row r="1251" spans="1:44" ht="21" customHeight="1">
      <c r="A1251" s="911" t="str">
        <f t="shared" si="28"/>
        <v/>
      </c>
      <c r="B1251" s="1078"/>
      <c r="C1251" s="1079"/>
      <c r="D1251" s="1079"/>
      <c r="E1251" s="1080"/>
      <c r="F1251" s="6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F1251" s="69"/>
      <c r="AK1251" s="11"/>
      <c r="AL1251" s="1131"/>
      <c r="AM1251" s="1132"/>
      <c r="AN1251" s="1132"/>
      <c r="AO1251" s="1132"/>
      <c r="AP1251" s="1132"/>
      <c r="AQ1251" s="1133"/>
      <c r="AR1251" s="72"/>
    </row>
    <row r="1252" spans="1:44" ht="27" customHeight="1">
      <c r="A1252" s="911">
        <f t="shared" si="28"/>
        <v>198</v>
      </c>
      <c r="B1252" s="65"/>
      <c r="E1252" s="66"/>
      <c r="F1252" s="1064" t="s">
        <v>1043</v>
      </c>
      <c r="G1252" s="1065"/>
      <c r="H1252" s="1093" t="s">
        <v>628</v>
      </c>
      <c r="I1252" s="1093"/>
      <c r="J1252" s="1093"/>
      <c r="K1252" s="1093"/>
      <c r="L1252" s="1093"/>
      <c r="M1252" s="1093"/>
      <c r="N1252" s="1093"/>
      <c r="O1252" s="1093"/>
      <c r="P1252" s="1093"/>
      <c r="Q1252" s="1093"/>
      <c r="R1252" s="1093"/>
      <c r="S1252" s="1093"/>
      <c r="T1252" s="1093"/>
      <c r="U1252" s="1093"/>
      <c r="V1252" s="1093"/>
      <c r="W1252" s="1093"/>
      <c r="X1252" s="1093"/>
      <c r="Y1252" s="1093"/>
      <c r="Z1252" s="1093"/>
      <c r="AA1252" s="1093"/>
      <c r="AB1252" s="1093"/>
      <c r="AC1252" s="1093"/>
      <c r="AD1252" s="1093"/>
      <c r="AF1252" s="69"/>
      <c r="AG1252" s="304">
        <v>198</v>
      </c>
      <c r="AH1252" s="1113" t="s">
        <v>109</v>
      </c>
      <c r="AI1252" s="1114"/>
      <c r="AJ1252" s="1115"/>
      <c r="AK1252" s="11"/>
      <c r="AL1252" s="1131" t="s">
        <v>857</v>
      </c>
      <c r="AM1252" s="1132"/>
      <c r="AN1252" s="1132"/>
      <c r="AO1252" s="1132"/>
      <c r="AP1252" s="1132"/>
      <c r="AQ1252" s="1133"/>
      <c r="AR1252" s="1173">
        <f>VLOOKUP(AH1252,$CD$6:$CE$10,2,FALSE)</f>
        <v>0</v>
      </c>
    </row>
    <row r="1253" spans="1:44" ht="27" customHeight="1">
      <c r="A1253" s="911" t="str">
        <f t="shared" si="28"/>
        <v/>
      </c>
      <c r="B1253" s="65"/>
      <c r="E1253" s="66"/>
      <c r="F1253" s="67"/>
      <c r="H1253" s="1093"/>
      <c r="I1253" s="1093"/>
      <c r="J1253" s="1093"/>
      <c r="K1253" s="1093"/>
      <c r="L1253" s="1093"/>
      <c r="M1253" s="1093"/>
      <c r="N1253" s="1093"/>
      <c r="O1253" s="1093"/>
      <c r="P1253" s="1093"/>
      <c r="Q1253" s="1093"/>
      <c r="R1253" s="1093"/>
      <c r="S1253" s="1093"/>
      <c r="T1253" s="1093"/>
      <c r="U1253" s="1093"/>
      <c r="V1253" s="1093"/>
      <c r="W1253" s="1093"/>
      <c r="X1253" s="1093"/>
      <c r="Y1253" s="1093"/>
      <c r="Z1253" s="1093"/>
      <c r="AA1253" s="1093"/>
      <c r="AB1253" s="1093"/>
      <c r="AC1253" s="1093"/>
      <c r="AD1253" s="1093"/>
      <c r="AF1253" s="69"/>
      <c r="AK1253" s="11"/>
      <c r="AL1253" s="1131"/>
      <c r="AM1253" s="1132"/>
      <c r="AN1253" s="1132"/>
      <c r="AO1253" s="1132"/>
      <c r="AP1253" s="1132"/>
      <c r="AQ1253" s="1133"/>
      <c r="AR1253" s="1173"/>
    </row>
    <row r="1254" spans="1:44" ht="27" customHeight="1">
      <c r="A1254" s="911" t="str">
        <f t="shared" si="28"/>
        <v/>
      </c>
      <c r="B1254" s="65"/>
      <c r="E1254" s="66"/>
      <c r="F1254" s="67"/>
      <c r="H1254" s="1093"/>
      <c r="I1254" s="1093"/>
      <c r="J1254" s="1093"/>
      <c r="K1254" s="1093"/>
      <c r="L1254" s="1093"/>
      <c r="M1254" s="1093"/>
      <c r="N1254" s="1093"/>
      <c r="O1254" s="1093"/>
      <c r="P1254" s="1093"/>
      <c r="Q1254" s="1093"/>
      <c r="R1254" s="1093"/>
      <c r="S1254" s="1093"/>
      <c r="T1254" s="1093"/>
      <c r="U1254" s="1093"/>
      <c r="V1254" s="1093"/>
      <c r="W1254" s="1093"/>
      <c r="X1254" s="1093"/>
      <c r="Y1254" s="1093"/>
      <c r="Z1254" s="1093"/>
      <c r="AA1254" s="1093"/>
      <c r="AB1254" s="1093"/>
      <c r="AC1254" s="1093"/>
      <c r="AD1254" s="1093"/>
      <c r="AF1254" s="69"/>
      <c r="AK1254" s="11"/>
      <c r="AL1254" s="1131"/>
      <c r="AM1254" s="1132"/>
      <c r="AN1254" s="1132"/>
      <c r="AO1254" s="1132"/>
      <c r="AP1254" s="1132"/>
      <c r="AQ1254" s="1133"/>
      <c r="AR1254" s="72"/>
    </row>
    <row r="1255" spans="1:44" ht="21" customHeight="1" thickBot="1">
      <c r="A1255" s="911" t="str">
        <f t="shared" si="28"/>
        <v/>
      </c>
      <c r="B1255" s="65"/>
      <c r="E1255" s="66"/>
      <c r="F1255" s="67"/>
      <c r="AF1255" s="69"/>
      <c r="AK1255" s="11"/>
      <c r="AL1255" s="209"/>
      <c r="AM1255" s="20"/>
      <c r="AN1255" s="20"/>
      <c r="AO1255" s="20"/>
      <c r="AP1255" s="20"/>
      <c r="AQ1255" s="210"/>
      <c r="AR1255" s="72"/>
    </row>
    <row r="1256" spans="1:44" ht="27" customHeight="1">
      <c r="A1256" s="911" t="str">
        <f t="shared" si="28"/>
        <v/>
      </c>
      <c r="B1256" s="65"/>
      <c r="E1256" s="66"/>
      <c r="F1256" s="67"/>
      <c r="H1256" s="1089" t="s">
        <v>629</v>
      </c>
      <c r="I1256" s="1090"/>
      <c r="J1256" s="1090"/>
      <c r="K1256" s="1090"/>
      <c r="L1256" s="1090"/>
      <c r="M1256" s="1090"/>
      <c r="N1256" s="1090"/>
      <c r="O1256" s="1090"/>
      <c r="P1256" s="1090"/>
      <c r="Q1256" s="1090"/>
      <c r="R1256" s="1090"/>
      <c r="S1256" s="1090"/>
      <c r="T1256" s="1090"/>
      <c r="U1256" s="1090"/>
      <c r="V1256" s="1090"/>
      <c r="W1256" s="1090"/>
      <c r="X1256" s="1090"/>
      <c r="Y1256" s="1090"/>
      <c r="Z1256" s="1090"/>
      <c r="AA1256" s="1090"/>
      <c r="AB1256" s="1090"/>
      <c r="AC1256" s="1090"/>
      <c r="AD1256" s="1091"/>
      <c r="AF1256" s="69"/>
      <c r="AK1256" s="11"/>
      <c r="AL1256" s="1131" t="s">
        <v>630</v>
      </c>
      <c r="AM1256" s="1132"/>
      <c r="AN1256" s="1132"/>
      <c r="AO1256" s="1132"/>
      <c r="AP1256" s="1132"/>
      <c r="AQ1256" s="1133"/>
      <c r="AR1256" s="72"/>
    </row>
    <row r="1257" spans="1:44" ht="27" customHeight="1" thickBot="1">
      <c r="A1257" s="911" t="str">
        <f t="shared" si="28"/>
        <v/>
      </c>
      <c r="B1257" s="65"/>
      <c r="E1257" s="66"/>
      <c r="F1257" s="67"/>
      <c r="H1257" s="1095"/>
      <c r="I1257" s="1096"/>
      <c r="J1257" s="1096"/>
      <c r="K1257" s="1096"/>
      <c r="L1257" s="1096"/>
      <c r="M1257" s="1096"/>
      <c r="N1257" s="1096"/>
      <c r="O1257" s="1096"/>
      <c r="P1257" s="1096"/>
      <c r="Q1257" s="1096"/>
      <c r="R1257" s="1096"/>
      <c r="S1257" s="1096"/>
      <c r="T1257" s="1096"/>
      <c r="U1257" s="1096"/>
      <c r="V1257" s="1096"/>
      <c r="W1257" s="1096"/>
      <c r="X1257" s="1096"/>
      <c r="Y1257" s="1096"/>
      <c r="Z1257" s="1096"/>
      <c r="AA1257" s="1096"/>
      <c r="AB1257" s="1096"/>
      <c r="AC1257" s="1096"/>
      <c r="AD1257" s="1097"/>
      <c r="AF1257" s="69"/>
      <c r="AK1257" s="11"/>
      <c r="AL1257" s="1131"/>
      <c r="AM1257" s="1132"/>
      <c r="AN1257" s="1132"/>
      <c r="AO1257" s="1132"/>
      <c r="AP1257" s="1132"/>
      <c r="AQ1257" s="1133"/>
      <c r="AR1257" s="72"/>
    </row>
    <row r="1258" spans="1:44" ht="21" customHeight="1" thickBot="1">
      <c r="A1258" s="911" t="str">
        <f t="shared" si="28"/>
        <v/>
      </c>
      <c r="B1258" s="56"/>
      <c r="C1258" s="6"/>
      <c r="D1258" s="6"/>
      <c r="E1258" s="57"/>
      <c r="F1258" s="82"/>
      <c r="G1258" s="60"/>
      <c r="H1258" s="60"/>
      <c r="I1258" s="60"/>
      <c r="J1258" s="60"/>
      <c r="K1258" s="60"/>
      <c r="L1258" s="60"/>
      <c r="M1258" s="60"/>
      <c r="N1258" s="60"/>
      <c r="O1258" s="60"/>
      <c r="P1258" s="60"/>
      <c r="Q1258" s="60"/>
      <c r="R1258" s="60"/>
      <c r="S1258" s="60"/>
      <c r="T1258" s="60"/>
      <c r="U1258" s="60"/>
      <c r="V1258" s="60"/>
      <c r="W1258" s="60"/>
      <c r="X1258" s="60"/>
      <c r="Y1258" s="60"/>
      <c r="Z1258" s="60"/>
      <c r="AA1258" s="60"/>
      <c r="AB1258" s="60"/>
      <c r="AC1258" s="60"/>
      <c r="AD1258" s="60"/>
      <c r="AE1258" s="60"/>
      <c r="AF1258" s="58"/>
      <c r="AG1258" s="307"/>
      <c r="AH1258" s="59"/>
      <c r="AI1258" s="59"/>
      <c r="AJ1258" s="59"/>
      <c r="AK1258" s="15"/>
      <c r="AL1258" s="206"/>
      <c r="AM1258" s="207"/>
      <c r="AN1258" s="207"/>
      <c r="AO1258" s="207"/>
      <c r="AP1258" s="207"/>
      <c r="AQ1258" s="208"/>
      <c r="AR1258" s="72"/>
    </row>
    <row r="1259" spans="1:44" ht="21" customHeight="1">
      <c r="A1259" s="911" t="str">
        <f t="shared" si="28"/>
        <v/>
      </c>
      <c r="B1259" s="65"/>
      <c r="E1259" s="66"/>
      <c r="F1259" s="67"/>
      <c r="AF1259" s="69"/>
      <c r="AK1259" s="11"/>
      <c r="AL1259" s="209"/>
      <c r="AM1259" s="20"/>
      <c r="AN1259" s="20"/>
      <c r="AO1259" s="20"/>
      <c r="AP1259" s="20"/>
      <c r="AQ1259" s="210"/>
      <c r="AR1259" s="72"/>
    </row>
    <row r="1260" spans="1:44" ht="27" customHeight="1">
      <c r="A1260" s="911">
        <f t="shared" si="28"/>
        <v>199</v>
      </c>
      <c r="B1260" s="1078" t="s">
        <v>863</v>
      </c>
      <c r="C1260" s="1079"/>
      <c r="D1260" s="1079"/>
      <c r="E1260" s="1080"/>
      <c r="F1260" s="1064" t="s">
        <v>1011</v>
      </c>
      <c r="G1260" s="1065"/>
      <c r="H1260" s="1093" t="s">
        <v>632</v>
      </c>
      <c r="I1260" s="1093"/>
      <c r="J1260" s="1093"/>
      <c r="K1260" s="1093"/>
      <c r="L1260" s="1093"/>
      <c r="M1260" s="1093"/>
      <c r="N1260" s="1093"/>
      <c r="O1260" s="1093"/>
      <c r="P1260" s="1093"/>
      <c r="Q1260" s="1093"/>
      <c r="R1260" s="1093"/>
      <c r="S1260" s="1093"/>
      <c r="T1260" s="1093"/>
      <c r="U1260" s="1093"/>
      <c r="V1260" s="1093"/>
      <c r="W1260" s="1093"/>
      <c r="X1260" s="1093"/>
      <c r="Y1260" s="1093"/>
      <c r="Z1260" s="1093"/>
      <c r="AA1260" s="1093"/>
      <c r="AB1260" s="1093"/>
      <c r="AC1260" s="1093"/>
      <c r="AD1260" s="1093"/>
      <c r="AF1260" s="69"/>
      <c r="AG1260" s="304">
        <v>199</v>
      </c>
      <c r="AH1260" s="1389" t="s">
        <v>307</v>
      </c>
      <c r="AI1260" s="1390"/>
      <c r="AJ1260" s="1391"/>
      <c r="AK1260" s="11"/>
      <c r="AL1260" s="1131" t="s">
        <v>864</v>
      </c>
      <c r="AM1260" s="1132"/>
      <c r="AN1260" s="1132"/>
      <c r="AO1260" s="1132"/>
      <c r="AP1260" s="1132"/>
      <c r="AQ1260" s="1133"/>
      <c r="AR1260" s="1173">
        <f>VLOOKUP(AH1260,$CD$12:$CE$16,2,FALSE)</f>
        <v>0</v>
      </c>
    </row>
    <row r="1261" spans="1:44" ht="27" customHeight="1">
      <c r="A1261" s="911" t="str">
        <f t="shared" si="28"/>
        <v/>
      </c>
      <c r="B1261" s="1078"/>
      <c r="C1261" s="1079"/>
      <c r="D1261" s="1079"/>
      <c r="E1261" s="1080"/>
      <c r="F1261" s="67"/>
      <c r="H1261" s="1093"/>
      <c r="I1261" s="1093"/>
      <c r="J1261" s="1093"/>
      <c r="K1261" s="1093"/>
      <c r="L1261" s="1093"/>
      <c r="M1261" s="1093"/>
      <c r="N1261" s="1093"/>
      <c r="O1261" s="1093"/>
      <c r="P1261" s="1093"/>
      <c r="Q1261" s="1093"/>
      <c r="R1261" s="1093"/>
      <c r="S1261" s="1093"/>
      <c r="T1261" s="1093"/>
      <c r="U1261" s="1093"/>
      <c r="V1261" s="1093"/>
      <c r="W1261" s="1093"/>
      <c r="X1261" s="1093"/>
      <c r="Y1261" s="1093"/>
      <c r="Z1261" s="1093"/>
      <c r="AA1261" s="1093"/>
      <c r="AB1261" s="1093"/>
      <c r="AC1261" s="1093"/>
      <c r="AD1261" s="1093"/>
      <c r="AF1261" s="69"/>
      <c r="AK1261" s="11"/>
      <c r="AL1261" s="1131"/>
      <c r="AM1261" s="1132"/>
      <c r="AN1261" s="1132"/>
      <c r="AO1261" s="1132"/>
      <c r="AP1261" s="1132"/>
      <c r="AQ1261" s="1133"/>
      <c r="AR1261" s="1173"/>
    </row>
    <row r="1262" spans="1:44" ht="27" customHeight="1">
      <c r="A1262" s="911" t="str">
        <f t="shared" si="28"/>
        <v/>
      </c>
      <c r="B1262" s="1078"/>
      <c r="C1262" s="1079"/>
      <c r="D1262" s="1079"/>
      <c r="E1262" s="1080"/>
      <c r="F1262" s="67"/>
      <c r="H1262" s="1093"/>
      <c r="I1262" s="1093"/>
      <c r="J1262" s="1093"/>
      <c r="K1262" s="1093"/>
      <c r="L1262" s="1093"/>
      <c r="M1262" s="1093"/>
      <c r="N1262" s="1093"/>
      <c r="O1262" s="1093"/>
      <c r="P1262" s="1093"/>
      <c r="Q1262" s="1093"/>
      <c r="R1262" s="1093"/>
      <c r="S1262" s="1093"/>
      <c r="T1262" s="1093"/>
      <c r="U1262" s="1093"/>
      <c r="V1262" s="1093"/>
      <c r="W1262" s="1093"/>
      <c r="X1262" s="1093"/>
      <c r="Y1262" s="1093"/>
      <c r="Z1262" s="1093"/>
      <c r="AA1262" s="1093"/>
      <c r="AB1262" s="1093"/>
      <c r="AC1262" s="1093"/>
      <c r="AD1262" s="1093"/>
      <c r="AF1262" s="69"/>
      <c r="AK1262" s="11"/>
      <c r="AL1262" s="1131"/>
      <c r="AM1262" s="1132"/>
      <c r="AN1262" s="1132"/>
      <c r="AO1262" s="1132"/>
      <c r="AP1262" s="1132"/>
      <c r="AQ1262" s="1133"/>
      <c r="AR1262" s="72"/>
    </row>
    <row r="1263" spans="1:44" ht="21" customHeight="1" thickBot="1">
      <c r="A1263" s="911" t="str">
        <f t="shared" si="28"/>
        <v/>
      </c>
      <c r="B1263" s="1078"/>
      <c r="C1263" s="1079"/>
      <c r="D1263" s="1079"/>
      <c r="E1263" s="1080"/>
      <c r="F1263" s="67"/>
      <c r="I1263" s="96"/>
      <c r="J1263" s="96"/>
      <c r="K1263" s="96"/>
      <c r="L1263" s="96"/>
      <c r="M1263" s="96"/>
      <c r="N1263" s="96"/>
      <c r="O1263" s="96"/>
      <c r="P1263" s="96"/>
      <c r="Q1263" s="96"/>
      <c r="R1263" s="96"/>
      <c r="S1263" s="96"/>
      <c r="T1263" s="96"/>
      <c r="U1263" s="96"/>
      <c r="V1263" s="96"/>
      <c r="W1263" s="96"/>
      <c r="X1263" s="96"/>
      <c r="Y1263" s="96"/>
      <c r="Z1263" s="96"/>
      <c r="AA1263" s="96"/>
      <c r="AB1263" s="96"/>
      <c r="AC1263" s="96"/>
      <c r="AD1263" s="96"/>
      <c r="AF1263" s="69"/>
      <c r="AK1263" s="11"/>
      <c r="AL1263" s="84"/>
      <c r="AM1263" s="85"/>
      <c r="AN1263" s="85"/>
      <c r="AO1263" s="85"/>
      <c r="AP1263" s="85"/>
      <c r="AQ1263" s="86"/>
      <c r="AR1263" s="72"/>
    </row>
    <row r="1264" spans="1:44" ht="27" customHeight="1">
      <c r="A1264" s="911" t="str">
        <f t="shared" si="28"/>
        <v/>
      </c>
      <c r="B1264" s="65"/>
      <c r="E1264" s="66"/>
      <c r="F1264" s="67"/>
      <c r="H1264" s="1089" t="s">
        <v>2792</v>
      </c>
      <c r="I1264" s="1090"/>
      <c r="J1264" s="1090"/>
      <c r="K1264" s="1090"/>
      <c r="L1264" s="1090"/>
      <c r="M1264" s="1090"/>
      <c r="N1264" s="1090"/>
      <c r="O1264" s="1090"/>
      <c r="P1264" s="1090"/>
      <c r="Q1264" s="1090"/>
      <c r="R1264" s="1090"/>
      <c r="S1264" s="1090"/>
      <c r="T1264" s="1090"/>
      <c r="U1264" s="1090"/>
      <c r="V1264" s="1090"/>
      <c r="W1264" s="1090"/>
      <c r="X1264" s="1090"/>
      <c r="Y1264" s="1090"/>
      <c r="Z1264" s="1090"/>
      <c r="AA1264" s="1090"/>
      <c r="AB1264" s="1090"/>
      <c r="AC1264" s="1090"/>
      <c r="AD1264" s="1091"/>
      <c r="AF1264" s="69"/>
      <c r="AK1264" s="11"/>
      <c r="AL1264" s="209"/>
      <c r="AM1264" s="20"/>
      <c r="AN1264" s="20"/>
      <c r="AO1264" s="20"/>
      <c r="AP1264" s="20"/>
      <c r="AQ1264" s="210"/>
      <c r="AR1264" s="72"/>
    </row>
    <row r="1265" spans="1:44" ht="27" customHeight="1">
      <c r="A1265" s="911" t="str">
        <f t="shared" si="28"/>
        <v/>
      </c>
      <c r="B1265" s="1083" t="s">
        <v>631</v>
      </c>
      <c r="C1265" s="1084"/>
      <c r="D1265" s="1084"/>
      <c r="E1265" s="1085"/>
      <c r="F1265" s="67"/>
      <c r="H1265" s="1092"/>
      <c r="I1265" s="1093"/>
      <c r="J1265" s="1093"/>
      <c r="K1265" s="1093"/>
      <c r="L1265" s="1093"/>
      <c r="M1265" s="1093"/>
      <c r="N1265" s="1093"/>
      <c r="O1265" s="1093"/>
      <c r="P1265" s="1093"/>
      <c r="Q1265" s="1093"/>
      <c r="R1265" s="1093"/>
      <c r="S1265" s="1093"/>
      <c r="T1265" s="1093"/>
      <c r="U1265" s="1093"/>
      <c r="V1265" s="1093"/>
      <c r="W1265" s="1093"/>
      <c r="X1265" s="1093"/>
      <c r="Y1265" s="1093"/>
      <c r="Z1265" s="1093"/>
      <c r="AA1265" s="1093"/>
      <c r="AB1265" s="1093"/>
      <c r="AC1265" s="1093"/>
      <c r="AD1265" s="1094"/>
      <c r="AF1265" s="69"/>
      <c r="AK1265" s="11"/>
      <c r="AL1265" s="209"/>
      <c r="AM1265" s="20"/>
      <c r="AN1265" s="20"/>
      <c r="AO1265" s="20"/>
      <c r="AP1265" s="20"/>
      <c r="AQ1265" s="210"/>
      <c r="AR1265" s="72"/>
    </row>
    <row r="1266" spans="1:44" ht="27" customHeight="1">
      <c r="A1266" s="911" t="str">
        <f t="shared" si="28"/>
        <v/>
      </c>
      <c r="B1266" s="1083"/>
      <c r="C1266" s="1084"/>
      <c r="D1266" s="1084"/>
      <c r="E1266" s="1085"/>
      <c r="F1266" s="67"/>
      <c r="H1266" s="1092"/>
      <c r="I1266" s="1093"/>
      <c r="J1266" s="1093"/>
      <c r="K1266" s="1093"/>
      <c r="L1266" s="1093"/>
      <c r="M1266" s="1093"/>
      <c r="N1266" s="1093"/>
      <c r="O1266" s="1093"/>
      <c r="P1266" s="1093"/>
      <c r="Q1266" s="1093"/>
      <c r="R1266" s="1093"/>
      <c r="S1266" s="1093"/>
      <c r="T1266" s="1093"/>
      <c r="U1266" s="1093"/>
      <c r="V1266" s="1093"/>
      <c r="W1266" s="1093"/>
      <c r="X1266" s="1093"/>
      <c r="Y1266" s="1093"/>
      <c r="Z1266" s="1093"/>
      <c r="AA1266" s="1093"/>
      <c r="AB1266" s="1093"/>
      <c r="AC1266" s="1093"/>
      <c r="AD1266" s="1094"/>
      <c r="AF1266" s="69"/>
      <c r="AK1266" s="11"/>
      <c r="AL1266" s="209"/>
      <c r="AM1266" s="20"/>
      <c r="AN1266" s="20"/>
      <c r="AO1266" s="20"/>
      <c r="AP1266" s="20"/>
      <c r="AQ1266" s="210"/>
      <c r="AR1266" s="72"/>
    </row>
    <row r="1267" spans="1:44" ht="27" customHeight="1">
      <c r="A1267" s="911" t="str">
        <f t="shared" si="28"/>
        <v/>
      </c>
      <c r="B1267" s="1083"/>
      <c r="C1267" s="1084"/>
      <c r="D1267" s="1084"/>
      <c r="E1267" s="1085"/>
      <c r="F1267" s="67"/>
      <c r="H1267" s="1092"/>
      <c r="I1267" s="1093"/>
      <c r="J1267" s="1093"/>
      <c r="K1267" s="1093"/>
      <c r="L1267" s="1093"/>
      <c r="M1267" s="1093"/>
      <c r="N1267" s="1093"/>
      <c r="O1267" s="1093"/>
      <c r="P1267" s="1093"/>
      <c r="Q1267" s="1093"/>
      <c r="R1267" s="1093"/>
      <c r="S1267" s="1093"/>
      <c r="T1267" s="1093"/>
      <c r="U1267" s="1093"/>
      <c r="V1267" s="1093"/>
      <c r="W1267" s="1093"/>
      <c r="X1267" s="1093"/>
      <c r="Y1267" s="1093"/>
      <c r="Z1267" s="1093"/>
      <c r="AA1267" s="1093"/>
      <c r="AB1267" s="1093"/>
      <c r="AC1267" s="1093"/>
      <c r="AD1267" s="1094"/>
      <c r="AF1267" s="69"/>
      <c r="AK1267" s="11"/>
      <c r="AL1267" s="209"/>
      <c r="AM1267" s="20"/>
      <c r="AN1267" s="20"/>
      <c r="AO1267" s="20"/>
      <c r="AP1267" s="20"/>
      <c r="AQ1267" s="210"/>
      <c r="AR1267" s="72"/>
    </row>
    <row r="1268" spans="1:44" ht="27" customHeight="1">
      <c r="A1268" s="911" t="str">
        <f t="shared" si="28"/>
        <v/>
      </c>
      <c r="B1268" s="1083"/>
      <c r="C1268" s="1084"/>
      <c r="D1268" s="1084"/>
      <c r="E1268" s="1085"/>
      <c r="F1268" s="67"/>
      <c r="H1268" s="1092"/>
      <c r="I1268" s="1093"/>
      <c r="J1268" s="1093"/>
      <c r="K1268" s="1093"/>
      <c r="L1268" s="1093"/>
      <c r="M1268" s="1093"/>
      <c r="N1268" s="1093"/>
      <c r="O1268" s="1093"/>
      <c r="P1268" s="1093"/>
      <c r="Q1268" s="1093"/>
      <c r="R1268" s="1093"/>
      <c r="S1268" s="1093"/>
      <c r="T1268" s="1093"/>
      <c r="U1268" s="1093"/>
      <c r="V1268" s="1093"/>
      <c r="W1268" s="1093"/>
      <c r="X1268" s="1093"/>
      <c r="Y1268" s="1093"/>
      <c r="Z1268" s="1093"/>
      <c r="AA1268" s="1093"/>
      <c r="AB1268" s="1093"/>
      <c r="AC1268" s="1093"/>
      <c r="AD1268" s="1094"/>
      <c r="AF1268" s="69"/>
      <c r="AK1268" s="11"/>
      <c r="AL1268" s="209"/>
      <c r="AM1268" s="20"/>
      <c r="AN1268" s="20"/>
      <c r="AO1268" s="20"/>
      <c r="AP1268" s="20"/>
      <c r="AQ1268" s="210"/>
      <c r="AR1268" s="72"/>
    </row>
    <row r="1269" spans="1:44" ht="27" customHeight="1">
      <c r="A1269" s="911" t="str">
        <f t="shared" si="28"/>
        <v/>
      </c>
      <c r="B1269" s="1083"/>
      <c r="C1269" s="1084"/>
      <c r="D1269" s="1084"/>
      <c r="E1269" s="1085"/>
      <c r="F1269" s="67"/>
      <c r="H1269" s="1092"/>
      <c r="I1269" s="1093"/>
      <c r="J1269" s="1093"/>
      <c r="K1269" s="1093"/>
      <c r="L1269" s="1093"/>
      <c r="M1269" s="1093"/>
      <c r="N1269" s="1093"/>
      <c r="O1269" s="1093"/>
      <c r="P1269" s="1093"/>
      <c r="Q1269" s="1093"/>
      <c r="R1269" s="1093"/>
      <c r="S1269" s="1093"/>
      <c r="T1269" s="1093"/>
      <c r="U1269" s="1093"/>
      <c r="V1269" s="1093"/>
      <c r="W1269" s="1093"/>
      <c r="X1269" s="1093"/>
      <c r="Y1269" s="1093"/>
      <c r="Z1269" s="1093"/>
      <c r="AA1269" s="1093"/>
      <c r="AB1269" s="1093"/>
      <c r="AC1269" s="1093"/>
      <c r="AD1269" s="1094"/>
      <c r="AF1269" s="69"/>
      <c r="AK1269" s="11"/>
      <c r="AL1269" s="209"/>
      <c r="AM1269" s="20"/>
      <c r="AN1269" s="20"/>
      <c r="AO1269" s="20"/>
      <c r="AP1269" s="20"/>
      <c r="AQ1269" s="210"/>
      <c r="AR1269" s="72"/>
    </row>
    <row r="1270" spans="1:44" ht="27" customHeight="1">
      <c r="A1270" s="911" t="str">
        <f t="shared" si="28"/>
        <v/>
      </c>
      <c r="B1270" s="1083"/>
      <c r="C1270" s="1084"/>
      <c r="D1270" s="1084"/>
      <c r="E1270" s="1085"/>
      <c r="F1270" s="67"/>
      <c r="H1270" s="1092"/>
      <c r="I1270" s="1093"/>
      <c r="J1270" s="1093"/>
      <c r="K1270" s="1093"/>
      <c r="L1270" s="1093"/>
      <c r="M1270" s="1093"/>
      <c r="N1270" s="1093"/>
      <c r="O1270" s="1093"/>
      <c r="P1270" s="1093"/>
      <c r="Q1270" s="1093"/>
      <c r="R1270" s="1093"/>
      <c r="S1270" s="1093"/>
      <c r="T1270" s="1093"/>
      <c r="U1270" s="1093"/>
      <c r="V1270" s="1093"/>
      <c r="W1270" s="1093"/>
      <c r="X1270" s="1093"/>
      <c r="Y1270" s="1093"/>
      <c r="Z1270" s="1093"/>
      <c r="AA1270" s="1093"/>
      <c r="AB1270" s="1093"/>
      <c r="AC1270" s="1093"/>
      <c r="AD1270" s="1094"/>
      <c r="AF1270" s="69"/>
      <c r="AK1270" s="11"/>
      <c r="AL1270" s="209"/>
      <c r="AM1270" s="20"/>
      <c r="AN1270" s="20"/>
      <c r="AO1270" s="20"/>
      <c r="AP1270" s="20"/>
      <c r="AQ1270" s="210"/>
      <c r="AR1270" s="72"/>
    </row>
    <row r="1271" spans="1:44" ht="27" customHeight="1">
      <c r="A1271" s="911" t="str">
        <f t="shared" si="28"/>
        <v/>
      </c>
      <c r="B1271" s="1083"/>
      <c r="C1271" s="1084"/>
      <c r="D1271" s="1084"/>
      <c r="E1271" s="1085"/>
      <c r="F1271" s="67"/>
      <c r="H1271" s="1092"/>
      <c r="I1271" s="1093"/>
      <c r="J1271" s="1093"/>
      <c r="K1271" s="1093"/>
      <c r="L1271" s="1093"/>
      <c r="M1271" s="1093"/>
      <c r="N1271" s="1093"/>
      <c r="O1271" s="1093"/>
      <c r="P1271" s="1093"/>
      <c r="Q1271" s="1093"/>
      <c r="R1271" s="1093"/>
      <c r="S1271" s="1093"/>
      <c r="T1271" s="1093"/>
      <c r="U1271" s="1093"/>
      <c r="V1271" s="1093"/>
      <c r="W1271" s="1093"/>
      <c r="X1271" s="1093"/>
      <c r="Y1271" s="1093"/>
      <c r="Z1271" s="1093"/>
      <c r="AA1271" s="1093"/>
      <c r="AB1271" s="1093"/>
      <c r="AC1271" s="1093"/>
      <c r="AD1271" s="1094"/>
      <c r="AF1271" s="69"/>
      <c r="AK1271" s="11"/>
      <c r="AL1271" s="209"/>
      <c r="AM1271" s="20"/>
      <c r="AN1271" s="20"/>
      <c r="AO1271" s="20"/>
      <c r="AP1271" s="20"/>
      <c r="AQ1271" s="210"/>
      <c r="AR1271" s="72"/>
    </row>
    <row r="1272" spans="1:44" ht="27" customHeight="1">
      <c r="A1272" s="911" t="str">
        <f t="shared" si="28"/>
        <v/>
      </c>
      <c r="B1272" s="65"/>
      <c r="E1272" s="66"/>
      <c r="F1272" s="67"/>
      <c r="H1272" s="1092"/>
      <c r="I1272" s="1093"/>
      <c r="J1272" s="1093"/>
      <c r="K1272" s="1093"/>
      <c r="L1272" s="1093"/>
      <c r="M1272" s="1093"/>
      <c r="N1272" s="1093"/>
      <c r="O1272" s="1093"/>
      <c r="P1272" s="1093"/>
      <c r="Q1272" s="1093"/>
      <c r="R1272" s="1093"/>
      <c r="S1272" s="1093"/>
      <c r="T1272" s="1093"/>
      <c r="U1272" s="1093"/>
      <c r="V1272" s="1093"/>
      <c r="W1272" s="1093"/>
      <c r="X1272" s="1093"/>
      <c r="Y1272" s="1093"/>
      <c r="Z1272" s="1093"/>
      <c r="AA1272" s="1093"/>
      <c r="AB1272" s="1093"/>
      <c r="AC1272" s="1093"/>
      <c r="AD1272" s="1094"/>
      <c r="AF1272" s="69"/>
      <c r="AK1272" s="11"/>
      <c r="AL1272" s="209"/>
      <c r="AM1272" s="20"/>
      <c r="AN1272" s="20"/>
      <c r="AO1272" s="20"/>
      <c r="AP1272" s="20"/>
      <c r="AQ1272" s="210"/>
      <c r="AR1272" s="72"/>
    </row>
    <row r="1273" spans="1:44" ht="27" customHeight="1">
      <c r="A1273" s="911" t="str">
        <f t="shared" si="28"/>
        <v/>
      </c>
      <c r="B1273" s="65"/>
      <c r="E1273" s="66"/>
      <c r="F1273" s="67"/>
      <c r="H1273" s="1092"/>
      <c r="I1273" s="1093"/>
      <c r="J1273" s="1093"/>
      <c r="K1273" s="1093"/>
      <c r="L1273" s="1093"/>
      <c r="M1273" s="1093"/>
      <c r="N1273" s="1093"/>
      <c r="O1273" s="1093"/>
      <c r="P1273" s="1093"/>
      <c r="Q1273" s="1093"/>
      <c r="R1273" s="1093"/>
      <c r="S1273" s="1093"/>
      <c r="T1273" s="1093"/>
      <c r="U1273" s="1093"/>
      <c r="V1273" s="1093"/>
      <c r="W1273" s="1093"/>
      <c r="X1273" s="1093"/>
      <c r="Y1273" s="1093"/>
      <c r="Z1273" s="1093"/>
      <c r="AA1273" s="1093"/>
      <c r="AB1273" s="1093"/>
      <c r="AC1273" s="1093"/>
      <c r="AD1273" s="1094"/>
      <c r="AF1273" s="69"/>
      <c r="AK1273" s="11"/>
      <c r="AL1273" s="209"/>
      <c r="AM1273" s="20"/>
      <c r="AN1273" s="20"/>
      <c r="AO1273" s="20"/>
      <c r="AP1273" s="20"/>
      <c r="AQ1273" s="210"/>
      <c r="AR1273" s="72"/>
    </row>
    <row r="1274" spans="1:44" ht="27" customHeight="1">
      <c r="A1274" s="911" t="str">
        <f t="shared" si="28"/>
        <v/>
      </c>
      <c r="B1274" s="65"/>
      <c r="E1274" s="66"/>
      <c r="F1274" s="67"/>
      <c r="H1274" s="1092"/>
      <c r="I1274" s="1093"/>
      <c r="J1274" s="1093"/>
      <c r="K1274" s="1093"/>
      <c r="L1274" s="1093"/>
      <c r="M1274" s="1093"/>
      <c r="N1274" s="1093"/>
      <c r="O1274" s="1093"/>
      <c r="P1274" s="1093"/>
      <c r="Q1274" s="1093"/>
      <c r="R1274" s="1093"/>
      <c r="S1274" s="1093"/>
      <c r="T1274" s="1093"/>
      <c r="U1274" s="1093"/>
      <c r="V1274" s="1093"/>
      <c r="W1274" s="1093"/>
      <c r="X1274" s="1093"/>
      <c r="Y1274" s="1093"/>
      <c r="Z1274" s="1093"/>
      <c r="AA1274" s="1093"/>
      <c r="AB1274" s="1093"/>
      <c r="AC1274" s="1093"/>
      <c r="AD1274" s="1094"/>
      <c r="AF1274" s="69"/>
      <c r="AK1274" s="11"/>
      <c r="AL1274" s="209"/>
      <c r="AM1274" s="20"/>
      <c r="AN1274" s="20"/>
      <c r="AO1274" s="20"/>
      <c r="AP1274" s="20"/>
      <c r="AQ1274" s="210"/>
      <c r="AR1274" s="72"/>
    </row>
    <row r="1275" spans="1:44" ht="27" customHeight="1">
      <c r="A1275" s="911" t="str">
        <f t="shared" si="28"/>
        <v/>
      </c>
      <c r="B1275" s="65"/>
      <c r="E1275" s="66"/>
      <c r="F1275" s="67"/>
      <c r="H1275" s="1092"/>
      <c r="I1275" s="1093"/>
      <c r="J1275" s="1093"/>
      <c r="K1275" s="1093"/>
      <c r="L1275" s="1093"/>
      <c r="M1275" s="1093"/>
      <c r="N1275" s="1093"/>
      <c r="O1275" s="1093"/>
      <c r="P1275" s="1093"/>
      <c r="Q1275" s="1093"/>
      <c r="R1275" s="1093"/>
      <c r="S1275" s="1093"/>
      <c r="T1275" s="1093"/>
      <c r="U1275" s="1093"/>
      <c r="V1275" s="1093"/>
      <c r="W1275" s="1093"/>
      <c r="X1275" s="1093"/>
      <c r="Y1275" s="1093"/>
      <c r="Z1275" s="1093"/>
      <c r="AA1275" s="1093"/>
      <c r="AB1275" s="1093"/>
      <c r="AC1275" s="1093"/>
      <c r="AD1275" s="1094"/>
      <c r="AF1275" s="69"/>
      <c r="AK1275" s="11"/>
      <c r="AL1275" s="209"/>
      <c r="AM1275" s="20"/>
      <c r="AN1275" s="20"/>
      <c r="AO1275" s="20"/>
      <c r="AP1275" s="20"/>
      <c r="AQ1275" s="210"/>
      <c r="AR1275" s="72"/>
    </row>
    <row r="1276" spans="1:44" ht="27" customHeight="1">
      <c r="A1276" s="911" t="str">
        <f t="shared" si="28"/>
        <v/>
      </c>
      <c r="B1276" s="65"/>
      <c r="E1276" s="66"/>
      <c r="F1276" s="67"/>
      <c r="H1276" s="1092"/>
      <c r="I1276" s="1093"/>
      <c r="J1276" s="1093"/>
      <c r="K1276" s="1093"/>
      <c r="L1276" s="1093"/>
      <c r="M1276" s="1093"/>
      <c r="N1276" s="1093"/>
      <c r="O1276" s="1093"/>
      <c r="P1276" s="1093"/>
      <c r="Q1276" s="1093"/>
      <c r="R1276" s="1093"/>
      <c r="S1276" s="1093"/>
      <c r="T1276" s="1093"/>
      <c r="U1276" s="1093"/>
      <c r="V1276" s="1093"/>
      <c r="W1276" s="1093"/>
      <c r="X1276" s="1093"/>
      <c r="Y1276" s="1093"/>
      <c r="Z1276" s="1093"/>
      <c r="AA1276" s="1093"/>
      <c r="AB1276" s="1093"/>
      <c r="AC1276" s="1093"/>
      <c r="AD1276" s="1094"/>
      <c r="AF1276" s="69"/>
      <c r="AK1276" s="11"/>
      <c r="AL1276" s="209"/>
      <c r="AM1276" s="20"/>
      <c r="AN1276" s="20"/>
      <c r="AO1276" s="20"/>
      <c r="AP1276" s="20"/>
      <c r="AQ1276" s="210"/>
      <c r="AR1276" s="72"/>
    </row>
    <row r="1277" spans="1:44" ht="27" customHeight="1">
      <c r="A1277" s="911" t="str">
        <f t="shared" si="28"/>
        <v/>
      </c>
      <c r="B1277" s="65"/>
      <c r="E1277" s="66"/>
      <c r="F1277" s="67"/>
      <c r="H1277" s="1092"/>
      <c r="I1277" s="1093"/>
      <c r="J1277" s="1093"/>
      <c r="K1277" s="1093"/>
      <c r="L1277" s="1093"/>
      <c r="M1277" s="1093"/>
      <c r="N1277" s="1093"/>
      <c r="O1277" s="1093"/>
      <c r="P1277" s="1093"/>
      <c r="Q1277" s="1093"/>
      <c r="R1277" s="1093"/>
      <c r="S1277" s="1093"/>
      <c r="T1277" s="1093"/>
      <c r="U1277" s="1093"/>
      <c r="V1277" s="1093"/>
      <c r="W1277" s="1093"/>
      <c r="X1277" s="1093"/>
      <c r="Y1277" s="1093"/>
      <c r="Z1277" s="1093"/>
      <c r="AA1277" s="1093"/>
      <c r="AB1277" s="1093"/>
      <c r="AC1277" s="1093"/>
      <c r="AD1277" s="1094"/>
      <c r="AF1277" s="69"/>
      <c r="AK1277" s="11"/>
      <c r="AL1277" s="209"/>
      <c r="AM1277" s="20"/>
      <c r="AN1277" s="20"/>
      <c r="AO1277" s="20"/>
      <c r="AP1277" s="20"/>
      <c r="AQ1277" s="210"/>
      <c r="AR1277" s="72"/>
    </row>
    <row r="1278" spans="1:44" ht="27" customHeight="1" thickBot="1">
      <c r="A1278" s="911" t="str">
        <f t="shared" si="28"/>
        <v/>
      </c>
      <c r="B1278" s="65"/>
      <c r="E1278" s="66"/>
      <c r="F1278" s="67"/>
      <c r="H1278" s="1095"/>
      <c r="I1278" s="1096"/>
      <c r="J1278" s="1096"/>
      <c r="K1278" s="1096"/>
      <c r="L1278" s="1096"/>
      <c r="M1278" s="1096"/>
      <c r="N1278" s="1096"/>
      <c r="O1278" s="1096"/>
      <c r="P1278" s="1096"/>
      <c r="Q1278" s="1096"/>
      <c r="R1278" s="1096"/>
      <c r="S1278" s="1096"/>
      <c r="T1278" s="1096"/>
      <c r="U1278" s="1096"/>
      <c r="V1278" s="1096"/>
      <c r="W1278" s="1096"/>
      <c r="X1278" s="1096"/>
      <c r="Y1278" s="1096"/>
      <c r="Z1278" s="1096"/>
      <c r="AA1278" s="1096"/>
      <c r="AB1278" s="1096"/>
      <c r="AC1278" s="1096"/>
      <c r="AD1278" s="1097"/>
      <c r="AF1278" s="69"/>
      <c r="AK1278" s="11"/>
      <c r="AL1278" s="209"/>
      <c r="AM1278" s="20"/>
      <c r="AN1278" s="20"/>
      <c r="AO1278" s="20"/>
      <c r="AP1278" s="20"/>
      <c r="AQ1278" s="210"/>
      <c r="AR1278" s="72"/>
    </row>
    <row r="1279" spans="1:44" ht="21" customHeight="1">
      <c r="A1279" s="911" t="str">
        <f t="shared" si="28"/>
        <v/>
      </c>
      <c r="B1279" s="65"/>
      <c r="E1279" s="66"/>
      <c r="F1279" s="6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F1279" s="69"/>
      <c r="AK1279" s="11"/>
      <c r="AL1279" s="209"/>
      <c r="AM1279" s="20"/>
      <c r="AN1279" s="20"/>
      <c r="AO1279" s="20"/>
      <c r="AP1279" s="20"/>
      <c r="AQ1279" s="210"/>
      <c r="AR1279" s="72"/>
    </row>
    <row r="1280" spans="1:44" ht="27" customHeight="1" thickBot="1">
      <c r="A1280" s="911" t="str">
        <f t="shared" si="28"/>
        <v/>
      </c>
      <c r="B1280" s="65"/>
      <c r="E1280" s="66"/>
      <c r="F1280" s="67"/>
      <c r="H1280" s="17" t="s">
        <v>2770</v>
      </c>
      <c r="AB1280" s="111"/>
      <c r="AC1280" s="111"/>
      <c r="AD1280" s="111"/>
      <c r="AF1280" s="69"/>
      <c r="AK1280" s="11"/>
      <c r="AL1280" s="1131" t="s">
        <v>866</v>
      </c>
      <c r="AM1280" s="1132"/>
      <c r="AN1280" s="1132"/>
      <c r="AO1280" s="1132"/>
      <c r="AP1280" s="1132"/>
      <c r="AQ1280" s="1133"/>
      <c r="AR1280" s="72"/>
    </row>
    <row r="1281" spans="1:44" ht="21" customHeight="1">
      <c r="A1281" s="911" t="str">
        <f t="shared" si="28"/>
        <v/>
      </c>
      <c r="B1281" s="65"/>
      <c r="E1281" s="66"/>
      <c r="F1281" s="67"/>
      <c r="H1281" s="1046" t="s">
        <v>2771</v>
      </c>
      <c r="I1281" s="1047"/>
      <c r="J1281" s="1047"/>
      <c r="K1281" s="1047"/>
      <c r="L1281" s="1048"/>
      <c r="M1281" s="1052" t="s">
        <v>865</v>
      </c>
      <c r="N1281" s="1053"/>
      <c r="O1281" s="1053"/>
      <c r="P1281" s="1054"/>
      <c r="Q1281" s="1052" t="s">
        <v>640</v>
      </c>
      <c r="R1281" s="1053"/>
      <c r="S1281" s="1053"/>
      <c r="T1281" s="1053"/>
      <c r="U1281" s="1053"/>
      <c r="V1281" s="1053"/>
      <c r="W1281" s="1053"/>
      <c r="X1281" s="1053"/>
      <c r="Y1281" s="1053"/>
      <c r="Z1281" s="1053"/>
      <c r="AA1281" s="1053"/>
      <c r="AB1281" s="1053"/>
      <c r="AC1281" s="1053"/>
      <c r="AD1281" s="1054"/>
      <c r="AF1281" s="69"/>
      <c r="AK1281" s="11"/>
      <c r="AL1281" s="1131"/>
      <c r="AM1281" s="1132"/>
      <c r="AN1281" s="1132"/>
      <c r="AO1281" s="1132"/>
      <c r="AP1281" s="1132"/>
      <c r="AQ1281" s="1133"/>
      <c r="AR1281" s="72"/>
    </row>
    <row r="1282" spans="1:44" ht="21" customHeight="1" thickBot="1">
      <c r="A1282" s="911" t="str">
        <f t="shared" si="28"/>
        <v/>
      </c>
      <c r="B1282" s="65"/>
      <c r="E1282" s="66"/>
      <c r="F1282" s="67"/>
      <c r="H1282" s="1049"/>
      <c r="I1282" s="1050"/>
      <c r="J1282" s="1050"/>
      <c r="K1282" s="1050"/>
      <c r="L1282" s="1051"/>
      <c r="M1282" s="1055"/>
      <c r="N1282" s="1056"/>
      <c r="O1282" s="1056"/>
      <c r="P1282" s="1057"/>
      <c r="Q1282" s="1055"/>
      <c r="R1282" s="1056"/>
      <c r="S1282" s="1056"/>
      <c r="T1282" s="1056"/>
      <c r="U1282" s="1056"/>
      <c r="V1282" s="1056"/>
      <c r="W1282" s="1056"/>
      <c r="X1282" s="1056"/>
      <c r="Y1282" s="1056"/>
      <c r="Z1282" s="1056"/>
      <c r="AA1282" s="1056"/>
      <c r="AB1282" s="1056"/>
      <c r="AC1282" s="1056"/>
      <c r="AD1282" s="1057"/>
      <c r="AF1282" s="69"/>
      <c r="AK1282" s="11"/>
      <c r="AL1282" s="84"/>
      <c r="AM1282" s="85"/>
      <c r="AN1282" s="85"/>
      <c r="AO1282" s="85"/>
      <c r="AP1282" s="85"/>
      <c r="AQ1282" s="86"/>
      <c r="AR1282" s="72"/>
    </row>
    <row r="1283" spans="1:44" ht="21" customHeight="1">
      <c r="A1283" s="911" t="str">
        <f t="shared" si="28"/>
        <v/>
      </c>
      <c r="B1283" s="65"/>
      <c r="E1283" s="66"/>
      <c r="F1283" s="67"/>
      <c r="H1283" s="1089" t="s">
        <v>633</v>
      </c>
      <c r="I1283" s="1090"/>
      <c r="J1283" s="1090"/>
      <c r="K1283" s="1090"/>
      <c r="L1283" s="1091"/>
      <c r="M1283" s="1530" t="s">
        <v>530</v>
      </c>
      <c r="N1283" s="1531"/>
      <c r="O1283" s="1531"/>
      <c r="P1283" s="1066" t="s">
        <v>548</v>
      </c>
      <c r="Q1283" s="1058"/>
      <c r="R1283" s="1059"/>
      <c r="S1283" s="1059"/>
      <c r="T1283" s="1059"/>
      <c r="U1283" s="1059"/>
      <c r="V1283" s="1059"/>
      <c r="W1283" s="1059"/>
      <c r="X1283" s="1059"/>
      <c r="Y1283" s="1059"/>
      <c r="Z1283" s="1059"/>
      <c r="AA1283" s="1059"/>
      <c r="AB1283" s="1059"/>
      <c r="AC1283" s="1059"/>
      <c r="AD1283" s="1060"/>
      <c r="AF1283" s="69"/>
      <c r="AK1283" s="11"/>
      <c r="AL1283" s="209"/>
      <c r="AM1283" s="20"/>
      <c r="AN1283" s="20"/>
      <c r="AO1283" s="20"/>
      <c r="AP1283" s="20"/>
      <c r="AQ1283" s="210"/>
      <c r="AR1283" s="72"/>
    </row>
    <row r="1284" spans="1:44" ht="21" customHeight="1" thickBot="1">
      <c r="A1284" s="911" t="str">
        <f t="shared" si="28"/>
        <v/>
      </c>
      <c r="B1284" s="65"/>
      <c r="E1284" s="66"/>
      <c r="F1284" s="67"/>
      <c r="H1284" s="1095"/>
      <c r="I1284" s="1096"/>
      <c r="J1284" s="1096"/>
      <c r="K1284" s="1096"/>
      <c r="L1284" s="1097"/>
      <c r="M1284" s="1447"/>
      <c r="N1284" s="1328"/>
      <c r="O1284" s="1328"/>
      <c r="P1284" s="1067"/>
      <c r="Q1284" s="1061"/>
      <c r="R1284" s="1062"/>
      <c r="S1284" s="1062"/>
      <c r="T1284" s="1062"/>
      <c r="U1284" s="1062"/>
      <c r="V1284" s="1062"/>
      <c r="W1284" s="1062"/>
      <c r="X1284" s="1062"/>
      <c r="Y1284" s="1062"/>
      <c r="Z1284" s="1062"/>
      <c r="AA1284" s="1062"/>
      <c r="AB1284" s="1062"/>
      <c r="AC1284" s="1062"/>
      <c r="AD1284" s="1063"/>
      <c r="AF1284" s="69"/>
      <c r="AK1284" s="11"/>
      <c r="AL1284" s="209"/>
      <c r="AM1284" s="20"/>
      <c r="AN1284" s="20"/>
      <c r="AO1284" s="20"/>
      <c r="AP1284" s="20"/>
      <c r="AQ1284" s="210"/>
      <c r="AR1284" s="72"/>
    </row>
    <row r="1285" spans="1:44" ht="21" customHeight="1">
      <c r="A1285" s="911" t="str">
        <f t="shared" si="28"/>
        <v/>
      </c>
      <c r="B1285" s="65"/>
      <c r="E1285" s="66"/>
      <c r="F1285" s="67"/>
      <c r="H1285" s="1089" t="s">
        <v>634</v>
      </c>
      <c r="I1285" s="1090"/>
      <c r="J1285" s="1090"/>
      <c r="K1285" s="1090"/>
      <c r="L1285" s="1091"/>
      <c r="M1285" s="1530" t="s">
        <v>530</v>
      </c>
      <c r="N1285" s="1531"/>
      <c r="O1285" s="1531"/>
      <c r="P1285" s="1066" t="s">
        <v>71</v>
      </c>
      <c r="Q1285" s="1058"/>
      <c r="R1285" s="1059"/>
      <c r="S1285" s="1059"/>
      <c r="T1285" s="1059"/>
      <c r="U1285" s="1059"/>
      <c r="V1285" s="1059"/>
      <c r="W1285" s="1059"/>
      <c r="X1285" s="1059"/>
      <c r="Y1285" s="1059"/>
      <c r="Z1285" s="1059"/>
      <c r="AA1285" s="1059"/>
      <c r="AB1285" s="1059"/>
      <c r="AC1285" s="1059"/>
      <c r="AD1285" s="1060"/>
      <c r="AF1285" s="69"/>
      <c r="AK1285" s="11"/>
      <c r="AL1285" s="209"/>
      <c r="AM1285" s="20"/>
      <c r="AN1285" s="20"/>
      <c r="AO1285" s="20"/>
      <c r="AP1285" s="20"/>
      <c r="AQ1285" s="210"/>
      <c r="AR1285" s="72"/>
    </row>
    <row r="1286" spans="1:44" ht="21" customHeight="1" thickBot="1">
      <c r="A1286" s="911" t="str">
        <f t="shared" si="28"/>
        <v/>
      </c>
      <c r="B1286" s="65"/>
      <c r="E1286" s="66"/>
      <c r="F1286" s="67"/>
      <c r="H1286" s="1095"/>
      <c r="I1286" s="1096"/>
      <c r="J1286" s="1096"/>
      <c r="K1286" s="1096"/>
      <c r="L1286" s="1097"/>
      <c r="M1286" s="1447"/>
      <c r="N1286" s="1328"/>
      <c r="O1286" s="1328"/>
      <c r="P1286" s="1067"/>
      <c r="Q1286" s="1061"/>
      <c r="R1286" s="1062"/>
      <c r="S1286" s="1062"/>
      <c r="T1286" s="1062"/>
      <c r="U1286" s="1062"/>
      <c r="V1286" s="1062"/>
      <c r="W1286" s="1062"/>
      <c r="X1286" s="1062"/>
      <c r="Y1286" s="1062"/>
      <c r="Z1286" s="1062"/>
      <c r="AA1286" s="1062"/>
      <c r="AB1286" s="1062"/>
      <c r="AC1286" s="1062"/>
      <c r="AD1286" s="1063"/>
      <c r="AF1286" s="69"/>
      <c r="AK1286" s="11"/>
      <c r="AL1286" s="209"/>
      <c r="AM1286" s="20"/>
      <c r="AN1286" s="20"/>
      <c r="AO1286" s="20"/>
      <c r="AP1286" s="20"/>
      <c r="AQ1286" s="210"/>
      <c r="AR1286" s="72"/>
    </row>
    <row r="1287" spans="1:44" ht="21" customHeight="1">
      <c r="A1287" s="911" t="str">
        <f t="shared" si="28"/>
        <v/>
      </c>
      <c r="B1287" s="65"/>
      <c r="E1287" s="66"/>
      <c r="F1287" s="67"/>
      <c r="H1287" s="1089" t="s">
        <v>635</v>
      </c>
      <c r="I1287" s="1090"/>
      <c r="J1287" s="1090"/>
      <c r="K1287" s="1090"/>
      <c r="L1287" s="1091"/>
      <c r="M1287" s="1530" t="s">
        <v>530</v>
      </c>
      <c r="N1287" s="1531"/>
      <c r="O1287" s="1531"/>
      <c r="P1287" s="1066" t="s">
        <v>71</v>
      </c>
      <c r="Q1287" s="1058"/>
      <c r="R1287" s="1059"/>
      <c r="S1287" s="1059"/>
      <c r="T1287" s="1059"/>
      <c r="U1287" s="1059"/>
      <c r="V1287" s="1059"/>
      <c r="W1287" s="1059"/>
      <c r="X1287" s="1059"/>
      <c r="Y1287" s="1059"/>
      <c r="Z1287" s="1059"/>
      <c r="AA1287" s="1059"/>
      <c r="AB1287" s="1059"/>
      <c r="AC1287" s="1059"/>
      <c r="AD1287" s="1060"/>
      <c r="AF1287" s="69"/>
      <c r="AK1287" s="11"/>
      <c r="AL1287" s="209"/>
      <c r="AM1287" s="20"/>
      <c r="AN1287" s="20"/>
      <c r="AO1287" s="20"/>
      <c r="AP1287" s="20"/>
      <c r="AQ1287" s="210"/>
      <c r="AR1287" s="72"/>
    </row>
    <row r="1288" spans="1:44" ht="21" customHeight="1" thickBot="1">
      <c r="A1288" s="911" t="str">
        <f t="shared" si="28"/>
        <v/>
      </c>
      <c r="B1288" s="65"/>
      <c r="E1288" s="66"/>
      <c r="F1288" s="67"/>
      <c r="H1288" s="1095"/>
      <c r="I1288" s="1096"/>
      <c r="J1288" s="1096"/>
      <c r="K1288" s="1096"/>
      <c r="L1288" s="1097"/>
      <c r="M1288" s="1447"/>
      <c r="N1288" s="1328"/>
      <c r="O1288" s="1328"/>
      <c r="P1288" s="1067"/>
      <c r="Q1288" s="1061"/>
      <c r="R1288" s="1062"/>
      <c r="S1288" s="1062"/>
      <c r="T1288" s="1062"/>
      <c r="U1288" s="1062"/>
      <c r="V1288" s="1062"/>
      <c r="W1288" s="1062"/>
      <c r="X1288" s="1062"/>
      <c r="Y1288" s="1062"/>
      <c r="Z1288" s="1062"/>
      <c r="AA1288" s="1062"/>
      <c r="AB1288" s="1062"/>
      <c r="AC1288" s="1062"/>
      <c r="AD1288" s="1063"/>
      <c r="AF1288" s="69"/>
      <c r="AK1288" s="11"/>
      <c r="AL1288" s="209"/>
      <c r="AM1288" s="20"/>
      <c r="AN1288" s="20"/>
      <c r="AO1288" s="20"/>
      <c r="AP1288" s="20"/>
      <c r="AQ1288" s="210"/>
      <c r="AR1288" s="72"/>
    </row>
    <row r="1289" spans="1:44" ht="21" customHeight="1">
      <c r="A1289" s="911" t="str">
        <f t="shared" si="28"/>
        <v/>
      </c>
      <c r="B1289" s="65"/>
      <c r="E1289" s="66"/>
      <c r="F1289" s="67"/>
      <c r="H1289" s="1089" t="s">
        <v>636</v>
      </c>
      <c r="I1289" s="1090"/>
      <c r="J1289" s="1090"/>
      <c r="K1289" s="1090"/>
      <c r="L1289" s="1091"/>
      <c r="M1289" s="1530" t="s">
        <v>530</v>
      </c>
      <c r="N1289" s="1531"/>
      <c r="O1289" s="1531"/>
      <c r="P1289" s="1066" t="s">
        <v>71</v>
      </c>
      <c r="Q1289" s="1058"/>
      <c r="R1289" s="1059"/>
      <c r="S1289" s="1059"/>
      <c r="T1289" s="1059"/>
      <c r="U1289" s="1059"/>
      <c r="V1289" s="1059"/>
      <c r="W1289" s="1059"/>
      <c r="X1289" s="1059"/>
      <c r="Y1289" s="1059"/>
      <c r="Z1289" s="1059"/>
      <c r="AA1289" s="1059"/>
      <c r="AB1289" s="1059"/>
      <c r="AC1289" s="1059"/>
      <c r="AD1289" s="1060"/>
      <c r="AF1289" s="69"/>
      <c r="AK1289" s="11"/>
      <c r="AL1289" s="209"/>
      <c r="AM1289" s="20"/>
      <c r="AN1289" s="20"/>
      <c r="AO1289" s="20"/>
      <c r="AP1289" s="20"/>
      <c r="AQ1289" s="210"/>
      <c r="AR1289" s="72"/>
    </row>
    <row r="1290" spans="1:44" ht="21" customHeight="1" thickBot="1">
      <c r="A1290" s="911" t="str">
        <f t="shared" si="28"/>
        <v/>
      </c>
      <c r="B1290" s="65"/>
      <c r="E1290" s="66"/>
      <c r="F1290" s="67"/>
      <c r="H1290" s="1095"/>
      <c r="I1290" s="1096"/>
      <c r="J1290" s="1096"/>
      <c r="K1290" s="1096"/>
      <c r="L1290" s="1097"/>
      <c r="M1290" s="1447"/>
      <c r="N1290" s="1328"/>
      <c r="O1290" s="1328"/>
      <c r="P1290" s="1067"/>
      <c r="Q1290" s="1061"/>
      <c r="R1290" s="1062"/>
      <c r="S1290" s="1062"/>
      <c r="T1290" s="1062"/>
      <c r="U1290" s="1062"/>
      <c r="V1290" s="1062"/>
      <c r="W1290" s="1062"/>
      <c r="X1290" s="1062"/>
      <c r="Y1290" s="1062"/>
      <c r="Z1290" s="1062"/>
      <c r="AA1290" s="1062"/>
      <c r="AB1290" s="1062"/>
      <c r="AC1290" s="1062"/>
      <c r="AD1290" s="1063"/>
      <c r="AF1290" s="69"/>
      <c r="AK1290" s="11"/>
      <c r="AL1290" s="209"/>
      <c r="AM1290" s="20"/>
      <c r="AN1290" s="20"/>
      <c r="AO1290" s="20"/>
      <c r="AP1290" s="20"/>
      <c r="AQ1290" s="210"/>
      <c r="AR1290" s="72"/>
    </row>
    <row r="1291" spans="1:44" ht="21" customHeight="1">
      <c r="A1291" s="911" t="str">
        <f t="shared" si="28"/>
        <v/>
      </c>
      <c r="B1291" s="65"/>
      <c r="E1291" s="66"/>
      <c r="F1291" s="67"/>
      <c r="H1291" s="1089" t="s">
        <v>637</v>
      </c>
      <c r="I1291" s="1090"/>
      <c r="J1291" s="1090"/>
      <c r="K1291" s="1090"/>
      <c r="L1291" s="1091"/>
      <c r="M1291" s="1530" t="s">
        <v>530</v>
      </c>
      <c r="N1291" s="1531"/>
      <c r="O1291" s="1531"/>
      <c r="P1291" s="1066" t="s">
        <v>71</v>
      </c>
      <c r="Q1291" s="1058"/>
      <c r="R1291" s="1059"/>
      <c r="S1291" s="1059"/>
      <c r="T1291" s="1059"/>
      <c r="U1291" s="1059"/>
      <c r="V1291" s="1059"/>
      <c r="W1291" s="1059"/>
      <c r="X1291" s="1059"/>
      <c r="Y1291" s="1059"/>
      <c r="Z1291" s="1059"/>
      <c r="AA1291" s="1059"/>
      <c r="AB1291" s="1059"/>
      <c r="AC1291" s="1059"/>
      <c r="AD1291" s="1060"/>
      <c r="AF1291" s="69"/>
      <c r="AK1291" s="11"/>
      <c r="AL1291" s="209"/>
      <c r="AM1291" s="20"/>
      <c r="AN1291" s="20"/>
      <c r="AO1291" s="20"/>
      <c r="AP1291" s="20"/>
      <c r="AQ1291" s="210"/>
      <c r="AR1291" s="72"/>
    </row>
    <row r="1292" spans="1:44" ht="21" customHeight="1" thickBot="1">
      <c r="A1292" s="911" t="str">
        <f t="shared" si="28"/>
        <v/>
      </c>
      <c r="B1292" s="65"/>
      <c r="E1292" s="66"/>
      <c r="F1292" s="67"/>
      <c r="H1292" s="1095"/>
      <c r="I1292" s="1096"/>
      <c r="J1292" s="1096"/>
      <c r="K1292" s="1096"/>
      <c r="L1292" s="1097"/>
      <c r="M1292" s="1447"/>
      <c r="N1292" s="1328"/>
      <c r="O1292" s="1328"/>
      <c r="P1292" s="1067"/>
      <c r="Q1292" s="1061"/>
      <c r="R1292" s="1062"/>
      <c r="S1292" s="1062"/>
      <c r="T1292" s="1062"/>
      <c r="U1292" s="1062"/>
      <c r="V1292" s="1062"/>
      <c r="W1292" s="1062"/>
      <c r="X1292" s="1062"/>
      <c r="Y1292" s="1062"/>
      <c r="Z1292" s="1062"/>
      <c r="AA1292" s="1062"/>
      <c r="AB1292" s="1062"/>
      <c r="AC1292" s="1062"/>
      <c r="AD1292" s="1063"/>
      <c r="AF1292" s="69"/>
      <c r="AK1292" s="11"/>
      <c r="AL1292" s="209"/>
      <c r="AM1292" s="20"/>
      <c r="AN1292" s="20"/>
      <c r="AO1292" s="20"/>
      <c r="AP1292" s="20"/>
      <c r="AQ1292" s="210"/>
      <c r="AR1292" s="72"/>
    </row>
    <row r="1293" spans="1:44" ht="21" customHeight="1">
      <c r="A1293" s="911" t="str">
        <f t="shared" si="28"/>
        <v/>
      </c>
      <c r="B1293" s="65"/>
      <c r="E1293" s="66"/>
      <c r="F1293" s="67"/>
      <c r="H1293" s="1089" t="s">
        <v>638</v>
      </c>
      <c r="I1293" s="1090"/>
      <c r="J1293" s="1090"/>
      <c r="K1293" s="1090"/>
      <c r="L1293" s="1091"/>
      <c r="M1293" s="1530"/>
      <c r="N1293" s="1531"/>
      <c r="O1293" s="1531"/>
      <c r="P1293" s="1066" t="s">
        <v>71</v>
      </c>
      <c r="Q1293" s="1058"/>
      <c r="R1293" s="1059"/>
      <c r="S1293" s="1059"/>
      <c r="T1293" s="1059"/>
      <c r="U1293" s="1059"/>
      <c r="V1293" s="1059"/>
      <c r="W1293" s="1059"/>
      <c r="X1293" s="1059"/>
      <c r="Y1293" s="1059"/>
      <c r="Z1293" s="1059"/>
      <c r="AA1293" s="1059"/>
      <c r="AB1293" s="1059"/>
      <c r="AC1293" s="1059"/>
      <c r="AD1293" s="1060"/>
      <c r="AF1293" s="69"/>
      <c r="AK1293" s="11"/>
      <c r="AL1293" s="209"/>
      <c r="AM1293" s="20"/>
      <c r="AN1293" s="20"/>
      <c r="AO1293" s="20"/>
      <c r="AP1293" s="20"/>
      <c r="AQ1293" s="210"/>
      <c r="AR1293" s="72"/>
    </row>
    <row r="1294" spans="1:44" ht="21" customHeight="1" thickBot="1">
      <c r="A1294" s="911" t="str">
        <f t="shared" si="28"/>
        <v/>
      </c>
      <c r="B1294" s="65"/>
      <c r="E1294" s="66"/>
      <c r="F1294" s="67"/>
      <c r="H1294" s="1095"/>
      <c r="I1294" s="1096"/>
      <c r="J1294" s="1096"/>
      <c r="K1294" s="1096"/>
      <c r="L1294" s="1097"/>
      <c r="M1294" s="1447"/>
      <c r="N1294" s="1328"/>
      <c r="O1294" s="1328"/>
      <c r="P1294" s="1067"/>
      <c r="Q1294" s="1061"/>
      <c r="R1294" s="1062"/>
      <c r="S1294" s="1062"/>
      <c r="T1294" s="1062"/>
      <c r="U1294" s="1062"/>
      <c r="V1294" s="1062"/>
      <c r="W1294" s="1062"/>
      <c r="X1294" s="1062"/>
      <c r="Y1294" s="1062"/>
      <c r="Z1294" s="1062"/>
      <c r="AA1294" s="1062"/>
      <c r="AB1294" s="1062"/>
      <c r="AC1294" s="1062"/>
      <c r="AD1294" s="1063"/>
      <c r="AF1294" s="69"/>
      <c r="AK1294" s="11"/>
      <c r="AL1294" s="209"/>
      <c r="AM1294" s="20"/>
      <c r="AN1294" s="20"/>
      <c r="AO1294" s="20"/>
      <c r="AP1294" s="20"/>
      <c r="AQ1294" s="210"/>
      <c r="AR1294" s="72"/>
    </row>
    <row r="1295" spans="1:44" ht="21" customHeight="1">
      <c r="A1295" s="911" t="str">
        <f t="shared" si="28"/>
        <v/>
      </c>
      <c r="B1295" s="65"/>
      <c r="E1295" s="66"/>
      <c r="F1295" s="67"/>
      <c r="H1295" s="1089" t="s">
        <v>639</v>
      </c>
      <c r="I1295" s="1090"/>
      <c r="J1295" s="1090"/>
      <c r="K1295" s="1090"/>
      <c r="L1295" s="1091"/>
      <c r="M1295" s="1530"/>
      <c r="N1295" s="1531"/>
      <c r="O1295" s="1531"/>
      <c r="P1295" s="1066" t="s">
        <v>71</v>
      </c>
      <c r="Q1295" s="1058"/>
      <c r="R1295" s="1059"/>
      <c r="S1295" s="1059"/>
      <c r="T1295" s="1059"/>
      <c r="U1295" s="1059"/>
      <c r="V1295" s="1059"/>
      <c r="W1295" s="1059"/>
      <c r="X1295" s="1059"/>
      <c r="Y1295" s="1059"/>
      <c r="Z1295" s="1059"/>
      <c r="AA1295" s="1059"/>
      <c r="AB1295" s="1059"/>
      <c r="AC1295" s="1059"/>
      <c r="AD1295" s="1060"/>
      <c r="AF1295" s="69"/>
      <c r="AK1295" s="11"/>
      <c r="AL1295" s="209"/>
      <c r="AM1295" s="20"/>
      <c r="AN1295" s="20"/>
      <c r="AO1295" s="20"/>
      <c r="AP1295" s="20"/>
      <c r="AQ1295" s="210"/>
      <c r="AR1295" s="72"/>
    </row>
    <row r="1296" spans="1:44" ht="21" customHeight="1" thickBot="1">
      <c r="A1296" s="911" t="str">
        <f t="shared" si="28"/>
        <v/>
      </c>
      <c r="B1296" s="65"/>
      <c r="E1296" s="66"/>
      <c r="F1296" s="67"/>
      <c r="H1296" s="1095"/>
      <c r="I1296" s="1096"/>
      <c r="J1296" s="1096"/>
      <c r="K1296" s="1096"/>
      <c r="L1296" s="1097"/>
      <c r="M1296" s="1447"/>
      <c r="N1296" s="1328"/>
      <c r="O1296" s="1328"/>
      <c r="P1296" s="1067"/>
      <c r="Q1296" s="1061"/>
      <c r="R1296" s="1062"/>
      <c r="S1296" s="1062"/>
      <c r="T1296" s="1062"/>
      <c r="U1296" s="1062"/>
      <c r="V1296" s="1062"/>
      <c r="W1296" s="1062"/>
      <c r="X1296" s="1062"/>
      <c r="Y1296" s="1062"/>
      <c r="Z1296" s="1062"/>
      <c r="AA1296" s="1062"/>
      <c r="AB1296" s="1062"/>
      <c r="AC1296" s="1062"/>
      <c r="AD1296" s="1063"/>
      <c r="AF1296" s="69"/>
      <c r="AK1296" s="11"/>
      <c r="AL1296" s="209"/>
      <c r="AM1296" s="20"/>
      <c r="AN1296" s="20"/>
      <c r="AO1296" s="20"/>
      <c r="AP1296" s="20"/>
      <c r="AQ1296" s="210"/>
      <c r="AR1296" s="72"/>
    </row>
    <row r="1297" spans="1:44" ht="27" customHeight="1">
      <c r="A1297" s="911" t="str">
        <f t="shared" si="28"/>
        <v/>
      </c>
      <c r="B1297" s="65"/>
      <c r="E1297" s="66"/>
      <c r="F1297" s="67"/>
      <c r="H1297" s="1364" t="s">
        <v>641</v>
      </c>
      <c r="I1297" s="1364"/>
      <c r="J1297" s="1364"/>
      <c r="K1297" s="1364"/>
      <c r="L1297" s="1364"/>
      <c r="M1297" s="1364"/>
      <c r="N1297" s="1364"/>
      <c r="O1297" s="1364"/>
      <c r="P1297" s="1364"/>
      <c r="Q1297" s="1363" t="s">
        <v>1654</v>
      </c>
      <c r="R1297" s="1363"/>
      <c r="S1297" s="1363"/>
      <c r="T1297" s="1363"/>
      <c r="U1297" s="1363"/>
      <c r="V1297" s="1363"/>
      <c r="W1297" s="1363"/>
      <c r="X1297" s="1363"/>
      <c r="Y1297" s="1363"/>
      <c r="Z1297" s="1363"/>
      <c r="AA1297" s="1363"/>
      <c r="AB1297" s="1363"/>
      <c r="AC1297" s="1363"/>
      <c r="AD1297" s="1363"/>
      <c r="AF1297" s="69"/>
      <c r="AK1297" s="11"/>
      <c r="AL1297" s="209"/>
      <c r="AM1297" s="20"/>
      <c r="AN1297" s="20"/>
      <c r="AO1297" s="20"/>
      <c r="AP1297" s="20"/>
      <c r="AQ1297" s="210"/>
      <c r="AR1297" s="72"/>
    </row>
    <row r="1298" spans="1:44" ht="27" customHeight="1">
      <c r="A1298" s="911" t="str">
        <f t="shared" si="28"/>
        <v/>
      </c>
      <c r="B1298" s="65"/>
      <c r="E1298" s="66"/>
      <c r="F1298" s="67"/>
      <c r="AF1298" s="69"/>
      <c r="AK1298" s="11"/>
      <c r="AL1298" s="209"/>
      <c r="AM1298" s="20"/>
      <c r="AN1298" s="20"/>
      <c r="AO1298" s="20"/>
      <c r="AP1298" s="20"/>
      <c r="AQ1298" s="210"/>
      <c r="AR1298" s="72"/>
    </row>
    <row r="1299" spans="1:44" ht="27" customHeight="1">
      <c r="A1299" s="911">
        <f t="shared" si="28"/>
        <v>200</v>
      </c>
      <c r="B1299" s="65"/>
      <c r="E1299" s="66"/>
      <c r="F1299" s="1064" t="s">
        <v>1042</v>
      </c>
      <c r="G1299" s="1065"/>
      <c r="H1299" s="1093" t="s">
        <v>2772</v>
      </c>
      <c r="I1299" s="1093"/>
      <c r="J1299" s="1093"/>
      <c r="K1299" s="1093"/>
      <c r="L1299" s="1093"/>
      <c r="M1299" s="1093"/>
      <c r="N1299" s="1093"/>
      <c r="O1299" s="1093"/>
      <c r="P1299" s="1093"/>
      <c r="Q1299" s="1093"/>
      <c r="R1299" s="1093"/>
      <c r="S1299" s="1093"/>
      <c r="T1299" s="1093"/>
      <c r="U1299" s="1093"/>
      <c r="V1299" s="1093"/>
      <c r="W1299" s="1093"/>
      <c r="X1299" s="1093"/>
      <c r="Y1299" s="1093"/>
      <c r="Z1299" s="1093"/>
      <c r="AA1299" s="1093"/>
      <c r="AB1299" s="1093"/>
      <c r="AC1299" s="1093"/>
      <c r="AD1299" s="1093"/>
      <c r="AF1299" s="69"/>
      <c r="AG1299" s="304">
        <v>200</v>
      </c>
      <c r="AH1299" s="1113" t="s">
        <v>109</v>
      </c>
      <c r="AI1299" s="1114"/>
      <c r="AJ1299" s="1115"/>
      <c r="AK1299" s="11"/>
      <c r="AL1299" s="1131" t="s">
        <v>642</v>
      </c>
      <c r="AM1299" s="1132"/>
      <c r="AN1299" s="1132"/>
      <c r="AO1299" s="1132"/>
      <c r="AP1299" s="1132"/>
      <c r="AQ1299" s="1133"/>
      <c r="AR1299" s="1173">
        <f>VLOOKUP(AH1299,$CD$6:$CE$10,2,FALSE)</f>
        <v>0</v>
      </c>
    </row>
    <row r="1300" spans="1:44" ht="27" customHeight="1">
      <c r="A1300" s="911" t="str">
        <f t="shared" si="28"/>
        <v/>
      </c>
      <c r="B1300" s="65"/>
      <c r="E1300" s="66"/>
      <c r="F1300" s="67"/>
      <c r="H1300" s="1093"/>
      <c r="I1300" s="1093"/>
      <c r="J1300" s="1093"/>
      <c r="K1300" s="1093"/>
      <c r="L1300" s="1093"/>
      <c r="M1300" s="1093"/>
      <c r="N1300" s="1093"/>
      <c r="O1300" s="1093"/>
      <c r="P1300" s="1093"/>
      <c r="Q1300" s="1093"/>
      <c r="R1300" s="1093"/>
      <c r="S1300" s="1093"/>
      <c r="T1300" s="1093"/>
      <c r="U1300" s="1093"/>
      <c r="V1300" s="1093"/>
      <c r="W1300" s="1093"/>
      <c r="X1300" s="1093"/>
      <c r="Y1300" s="1093"/>
      <c r="Z1300" s="1093"/>
      <c r="AA1300" s="1093"/>
      <c r="AB1300" s="1093"/>
      <c r="AC1300" s="1093"/>
      <c r="AD1300" s="1093"/>
      <c r="AF1300" s="69"/>
      <c r="AK1300" s="11"/>
      <c r="AL1300" s="1131"/>
      <c r="AM1300" s="1132"/>
      <c r="AN1300" s="1132"/>
      <c r="AO1300" s="1132"/>
      <c r="AP1300" s="1132"/>
      <c r="AQ1300" s="1133"/>
      <c r="AR1300" s="1173"/>
    </row>
    <row r="1301" spans="1:44" ht="27" customHeight="1">
      <c r="A1301" s="911" t="str">
        <f t="shared" si="28"/>
        <v/>
      </c>
      <c r="B1301" s="65"/>
      <c r="E1301" s="66"/>
      <c r="F1301" s="67"/>
      <c r="H1301" s="1093"/>
      <c r="I1301" s="1093"/>
      <c r="J1301" s="1093"/>
      <c r="K1301" s="1093"/>
      <c r="L1301" s="1093"/>
      <c r="M1301" s="1093"/>
      <c r="N1301" s="1093"/>
      <c r="O1301" s="1093"/>
      <c r="P1301" s="1093"/>
      <c r="Q1301" s="1093"/>
      <c r="R1301" s="1093"/>
      <c r="S1301" s="1093"/>
      <c r="T1301" s="1093"/>
      <c r="U1301" s="1093"/>
      <c r="V1301" s="1093"/>
      <c r="W1301" s="1093"/>
      <c r="X1301" s="1093"/>
      <c r="Y1301" s="1093"/>
      <c r="Z1301" s="1093"/>
      <c r="AA1301" s="1093"/>
      <c r="AB1301" s="1093"/>
      <c r="AC1301" s="1093"/>
      <c r="AD1301" s="1093"/>
      <c r="AF1301" s="69"/>
      <c r="AK1301" s="11"/>
      <c r="AL1301" s="209"/>
      <c r="AM1301" s="20"/>
      <c r="AN1301" s="20"/>
      <c r="AO1301" s="20"/>
      <c r="AP1301" s="20"/>
      <c r="AQ1301" s="210"/>
      <c r="AR1301" s="72"/>
    </row>
    <row r="1302" spans="1:44" ht="27" customHeight="1">
      <c r="A1302" s="911" t="str">
        <f t="shared" si="28"/>
        <v/>
      </c>
      <c r="B1302" s="65"/>
      <c r="E1302" s="66"/>
      <c r="F1302" s="67"/>
      <c r="AF1302" s="69"/>
      <c r="AK1302" s="11"/>
      <c r="AL1302" s="209"/>
      <c r="AM1302" s="20"/>
      <c r="AN1302" s="20"/>
      <c r="AO1302" s="20"/>
      <c r="AP1302" s="20"/>
      <c r="AQ1302" s="210"/>
      <c r="AR1302" s="72"/>
    </row>
    <row r="1303" spans="1:44" ht="27" customHeight="1">
      <c r="A1303" s="911" t="str">
        <f t="shared" ref="A1303:A1378" si="29">_xlfn.IFS(AG1303=0,"",AG1303&gt;0,AG1303,AG1303&lt;&gt;"","")</f>
        <v/>
      </c>
      <c r="B1303" s="65"/>
      <c r="E1303" s="66"/>
      <c r="F1303" s="1064" t="s">
        <v>1043</v>
      </c>
      <c r="G1303" s="1065"/>
      <c r="H1303" s="1087" t="s">
        <v>2615</v>
      </c>
      <c r="I1303" s="1087"/>
      <c r="J1303" s="1087"/>
      <c r="K1303" s="1087"/>
      <c r="L1303" s="1087"/>
      <c r="M1303" s="1087"/>
      <c r="N1303" s="1087"/>
      <c r="O1303" s="1087"/>
      <c r="P1303" s="1087"/>
      <c r="Q1303" s="1087"/>
      <c r="R1303" s="1087"/>
      <c r="S1303" s="1087"/>
      <c r="T1303" s="1087"/>
      <c r="U1303" s="1087"/>
      <c r="V1303" s="1087"/>
      <c r="W1303" s="1087"/>
      <c r="X1303" s="1087"/>
      <c r="Y1303" s="1087"/>
      <c r="Z1303" s="1087"/>
      <c r="AA1303" s="1087"/>
      <c r="AB1303" s="1087"/>
      <c r="AC1303" s="1087"/>
      <c r="AD1303" s="1087"/>
      <c r="AF1303" s="69"/>
      <c r="AK1303" s="11"/>
      <c r="AL1303" s="209"/>
      <c r="AM1303" s="20"/>
      <c r="AN1303" s="20"/>
      <c r="AO1303" s="20"/>
      <c r="AP1303" s="20"/>
      <c r="AQ1303" s="210"/>
      <c r="AR1303" s="72"/>
    </row>
    <row r="1304" spans="1:44" ht="27" customHeight="1">
      <c r="A1304" s="911" t="str">
        <f t="shared" si="29"/>
        <v/>
      </c>
      <c r="B1304" s="65"/>
      <c r="E1304" s="66"/>
      <c r="F1304" s="67"/>
      <c r="AF1304" s="69"/>
      <c r="AK1304" s="11"/>
      <c r="AL1304" s="209"/>
      <c r="AM1304" s="20"/>
      <c r="AN1304" s="20"/>
      <c r="AO1304" s="20"/>
      <c r="AP1304" s="20"/>
      <c r="AQ1304" s="210"/>
      <c r="AR1304" s="72"/>
    </row>
    <row r="1305" spans="1:44" ht="27" customHeight="1">
      <c r="A1305" s="911" t="str">
        <f t="shared" si="29"/>
        <v/>
      </c>
      <c r="B1305" s="65"/>
      <c r="E1305" s="66"/>
      <c r="F1305" s="67"/>
      <c r="G1305" s="17" t="s">
        <v>340</v>
      </c>
      <c r="H1305" s="1776" t="s">
        <v>2782</v>
      </c>
      <c r="I1305" s="1776"/>
      <c r="J1305" s="1776"/>
      <c r="K1305" s="1776"/>
      <c r="L1305" s="1776"/>
      <c r="M1305" s="1776"/>
      <c r="N1305" s="1776"/>
      <c r="O1305" s="1776"/>
      <c r="P1305" s="1776"/>
      <c r="Q1305" s="1776"/>
      <c r="R1305" s="1776"/>
      <c r="S1305" s="1776"/>
      <c r="T1305" s="1776"/>
      <c r="U1305" s="1776"/>
      <c r="V1305" s="1776"/>
      <c r="W1305" s="1776"/>
      <c r="X1305" s="1776"/>
      <c r="Y1305" s="1776"/>
      <c r="Z1305" s="1776"/>
      <c r="AA1305" s="1776"/>
      <c r="AB1305" s="1776"/>
      <c r="AC1305" s="1776"/>
      <c r="AD1305" s="1776"/>
      <c r="AF1305" s="69"/>
      <c r="AK1305" s="11"/>
      <c r="AL1305" s="209"/>
      <c r="AM1305" s="20"/>
      <c r="AN1305" s="20"/>
      <c r="AO1305" s="20"/>
      <c r="AP1305" s="20"/>
      <c r="AQ1305" s="210"/>
      <c r="AR1305" s="72"/>
    </row>
    <row r="1306" spans="1:44" ht="27" customHeight="1">
      <c r="A1306" s="911" t="str">
        <f t="shared" si="29"/>
        <v/>
      </c>
      <c r="B1306" s="65"/>
      <c r="E1306" s="66"/>
      <c r="F1306" s="67"/>
      <c r="H1306" s="1776"/>
      <c r="I1306" s="1776"/>
      <c r="J1306" s="1776"/>
      <c r="K1306" s="1776"/>
      <c r="L1306" s="1776"/>
      <c r="M1306" s="1776"/>
      <c r="N1306" s="1776"/>
      <c r="O1306" s="1776"/>
      <c r="P1306" s="1776"/>
      <c r="Q1306" s="1776"/>
      <c r="R1306" s="1776"/>
      <c r="S1306" s="1776"/>
      <c r="T1306" s="1776"/>
      <c r="U1306" s="1776"/>
      <c r="V1306" s="1776"/>
      <c r="W1306" s="1776"/>
      <c r="X1306" s="1776"/>
      <c r="Y1306" s="1776"/>
      <c r="Z1306" s="1776"/>
      <c r="AA1306" s="1776"/>
      <c r="AB1306" s="1776"/>
      <c r="AC1306" s="1776"/>
      <c r="AD1306" s="1776"/>
      <c r="AF1306" s="69"/>
      <c r="AK1306" s="11"/>
      <c r="AL1306" s="209"/>
      <c r="AM1306" s="20"/>
      <c r="AN1306" s="20"/>
      <c r="AO1306" s="20"/>
      <c r="AP1306" s="20"/>
      <c r="AQ1306" s="210"/>
      <c r="AR1306" s="72"/>
    </row>
    <row r="1307" spans="1:44" ht="27" customHeight="1">
      <c r="A1307" s="911" t="str">
        <f t="shared" si="29"/>
        <v/>
      </c>
      <c r="B1307" s="65"/>
      <c r="E1307" s="66"/>
      <c r="F1307" s="67"/>
      <c r="H1307" s="1776"/>
      <c r="I1307" s="1776"/>
      <c r="J1307" s="1776"/>
      <c r="K1307" s="1776"/>
      <c r="L1307" s="1776"/>
      <c r="M1307" s="1776"/>
      <c r="N1307" s="1776"/>
      <c r="O1307" s="1776"/>
      <c r="P1307" s="1776"/>
      <c r="Q1307" s="1776"/>
      <c r="R1307" s="1776"/>
      <c r="S1307" s="1776"/>
      <c r="T1307" s="1776"/>
      <c r="U1307" s="1776"/>
      <c r="V1307" s="1776"/>
      <c r="W1307" s="1776"/>
      <c r="X1307" s="1776"/>
      <c r="Y1307" s="1776"/>
      <c r="Z1307" s="1776"/>
      <c r="AA1307" s="1776"/>
      <c r="AB1307" s="1776"/>
      <c r="AC1307" s="1776"/>
      <c r="AD1307" s="1776"/>
      <c r="AF1307" s="69"/>
      <c r="AK1307" s="11"/>
      <c r="AL1307" s="209"/>
      <c r="AM1307" s="20"/>
      <c r="AN1307" s="20"/>
      <c r="AO1307" s="20"/>
      <c r="AP1307" s="20"/>
      <c r="AQ1307" s="210"/>
      <c r="AR1307" s="72"/>
    </row>
    <row r="1308" spans="1:44" ht="27" customHeight="1">
      <c r="A1308" s="911" t="str">
        <f t="shared" si="29"/>
        <v/>
      </c>
      <c r="B1308" s="65"/>
      <c r="E1308" s="66"/>
      <c r="F1308" s="67"/>
      <c r="I1308" s="87"/>
      <c r="J1308" s="87"/>
      <c r="K1308" s="87"/>
      <c r="L1308" s="87"/>
      <c r="M1308" s="87"/>
      <c r="N1308" s="87"/>
      <c r="O1308" s="87"/>
      <c r="P1308" s="87"/>
      <c r="Q1308" s="87"/>
      <c r="R1308" s="87"/>
      <c r="S1308" s="87"/>
      <c r="T1308" s="87"/>
      <c r="U1308" s="87"/>
      <c r="V1308" s="87"/>
      <c r="W1308" s="87"/>
      <c r="X1308" s="87"/>
      <c r="Y1308" s="87"/>
      <c r="Z1308" s="87"/>
      <c r="AA1308" s="87"/>
      <c r="AB1308" s="96"/>
      <c r="AC1308" s="96"/>
      <c r="AD1308" s="96"/>
      <c r="AF1308" s="69"/>
      <c r="AK1308" s="11"/>
      <c r="AL1308" s="209"/>
      <c r="AM1308" s="20"/>
      <c r="AN1308" s="20"/>
      <c r="AO1308" s="20"/>
      <c r="AP1308" s="20"/>
      <c r="AQ1308" s="210"/>
      <c r="AR1308" s="72"/>
    </row>
    <row r="1309" spans="1:44" ht="18" customHeight="1">
      <c r="A1309" s="911" t="str">
        <f t="shared" si="29"/>
        <v/>
      </c>
      <c r="B1309" s="65"/>
      <c r="E1309" s="66"/>
      <c r="F1309" s="67"/>
      <c r="I1309" s="87"/>
      <c r="J1309" s="87"/>
      <c r="K1309" s="87"/>
      <c r="L1309" s="87"/>
      <c r="M1309" s="87"/>
      <c r="N1309" s="87"/>
      <c r="O1309" s="87"/>
      <c r="P1309" s="87"/>
      <c r="Q1309" s="87"/>
      <c r="R1309" s="87"/>
      <c r="S1309" s="87"/>
      <c r="T1309" s="87"/>
      <c r="U1309" s="87"/>
      <c r="V1309" s="87"/>
      <c r="W1309" s="87"/>
      <c r="X1309" s="87"/>
      <c r="Y1309" s="87"/>
      <c r="Z1309" s="87"/>
      <c r="AA1309" s="87"/>
      <c r="AB1309" s="96"/>
      <c r="AC1309" s="96"/>
      <c r="AD1309" s="96"/>
      <c r="AF1309" s="69"/>
      <c r="AK1309" s="11"/>
      <c r="AL1309" s="209"/>
      <c r="AM1309" s="20"/>
      <c r="AN1309" s="20"/>
      <c r="AO1309" s="20"/>
      <c r="AP1309" s="20"/>
      <c r="AQ1309" s="210"/>
      <c r="AR1309" s="72"/>
    </row>
    <row r="1310" spans="1:44" ht="27" customHeight="1">
      <c r="A1310" s="911">
        <f t="shared" si="29"/>
        <v>201</v>
      </c>
      <c r="B1310" s="65"/>
      <c r="E1310" s="66"/>
      <c r="F1310" s="67"/>
      <c r="H1310" s="17" t="s">
        <v>507</v>
      </c>
      <c r="I1310" s="1093" t="s">
        <v>2616</v>
      </c>
      <c r="J1310" s="1093"/>
      <c r="K1310" s="1093"/>
      <c r="L1310" s="1093"/>
      <c r="M1310" s="1093"/>
      <c r="N1310" s="1093"/>
      <c r="O1310" s="1093"/>
      <c r="P1310" s="1093"/>
      <c r="Q1310" s="1093"/>
      <c r="R1310" s="1093"/>
      <c r="S1310" s="1093"/>
      <c r="T1310" s="1093"/>
      <c r="U1310" s="1093"/>
      <c r="V1310" s="1093"/>
      <c r="W1310" s="1093"/>
      <c r="X1310" s="1093"/>
      <c r="Y1310" s="1093"/>
      <c r="Z1310" s="1093"/>
      <c r="AA1310" s="1093"/>
      <c r="AB1310" s="1093"/>
      <c r="AC1310" s="1093"/>
      <c r="AD1310" s="1093"/>
      <c r="AF1310" s="69"/>
      <c r="AG1310" s="304">
        <v>201</v>
      </c>
      <c r="AH1310" s="1113" t="s">
        <v>109</v>
      </c>
      <c r="AI1310" s="1114"/>
      <c r="AJ1310" s="1115"/>
      <c r="AK1310" s="11"/>
      <c r="AL1310" s="1131" t="s">
        <v>870</v>
      </c>
      <c r="AM1310" s="1132"/>
      <c r="AN1310" s="1132"/>
      <c r="AO1310" s="1132"/>
      <c r="AP1310" s="1132"/>
      <c r="AQ1310" s="1133"/>
      <c r="AR1310" s="1173">
        <f>VLOOKUP(AH1310,$CD$6:$CE$10,2,FALSE)</f>
        <v>0</v>
      </c>
    </row>
    <row r="1311" spans="1:44" ht="27" customHeight="1">
      <c r="A1311" s="911" t="str">
        <f t="shared" si="29"/>
        <v/>
      </c>
      <c r="B1311" s="65"/>
      <c r="E1311" s="66"/>
      <c r="F1311" s="67"/>
      <c r="I1311" s="1093"/>
      <c r="J1311" s="1093"/>
      <c r="K1311" s="1093"/>
      <c r="L1311" s="1093"/>
      <c r="M1311" s="1093"/>
      <c r="N1311" s="1093"/>
      <c r="O1311" s="1093"/>
      <c r="P1311" s="1093"/>
      <c r="Q1311" s="1093"/>
      <c r="R1311" s="1093"/>
      <c r="S1311" s="1093"/>
      <c r="T1311" s="1093"/>
      <c r="U1311" s="1093"/>
      <c r="V1311" s="1093"/>
      <c r="W1311" s="1093"/>
      <c r="X1311" s="1093"/>
      <c r="Y1311" s="1093"/>
      <c r="Z1311" s="1093"/>
      <c r="AA1311" s="1093"/>
      <c r="AB1311" s="1093"/>
      <c r="AC1311" s="1093"/>
      <c r="AD1311" s="1093"/>
      <c r="AF1311" s="69"/>
      <c r="AK1311" s="11"/>
      <c r="AL1311" s="1131"/>
      <c r="AM1311" s="1132"/>
      <c r="AN1311" s="1132"/>
      <c r="AO1311" s="1132"/>
      <c r="AP1311" s="1132"/>
      <c r="AQ1311" s="1133"/>
      <c r="AR1311" s="1173"/>
    </row>
    <row r="1312" spans="1:44" ht="24" customHeight="1">
      <c r="A1312" s="911" t="str">
        <f t="shared" si="29"/>
        <v/>
      </c>
      <c r="B1312" s="65"/>
      <c r="E1312" s="66"/>
      <c r="F1312" s="67"/>
      <c r="AF1312" s="69"/>
      <c r="AK1312" s="11"/>
      <c r="AL1312" s="209"/>
      <c r="AM1312" s="20"/>
      <c r="AN1312" s="20"/>
      <c r="AO1312" s="20"/>
      <c r="AP1312" s="20"/>
      <c r="AQ1312" s="210"/>
      <c r="AR1312" s="72"/>
    </row>
    <row r="1313" spans="1:44" ht="27" customHeight="1">
      <c r="A1313" s="911">
        <f t="shared" si="29"/>
        <v>202</v>
      </c>
      <c r="B1313" s="65"/>
      <c r="E1313" s="66"/>
      <c r="F1313" s="67"/>
      <c r="H1313" s="17" t="s">
        <v>508</v>
      </c>
      <c r="I1313" s="1087" t="s">
        <v>2362</v>
      </c>
      <c r="J1313" s="1087"/>
      <c r="K1313" s="1087"/>
      <c r="L1313" s="1087"/>
      <c r="M1313" s="1087"/>
      <c r="N1313" s="1087"/>
      <c r="O1313" s="1087"/>
      <c r="P1313" s="1087"/>
      <c r="Q1313" s="1087"/>
      <c r="R1313" s="1087"/>
      <c r="S1313" s="1087"/>
      <c r="T1313" s="1087"/>
      <c r="U1313" s="1087"/>
      <c r="V1313" s="1087"/>
      <c r="W1313" s="1087"/>
      <c r="X1313" s="1087"/>
      <c r="Y1313" s="1087"/>
      <c r="Z1313" s="1087"/>
      <c r="AA1313" s="1087"/>
      <c r="AB1313" s="1087"/>
      <c r="AC1313" s="1087"/>
      <c r="AD1313" s="1087"/>
      <c r="AF1313" s="69"/>
      <c r="AG1313" s="304">
        <v>202</v>
      </c>
      <c r="AH1313" s="1113" t="s">
        <v>109</v>
      </c>
      <c r="AI1313" s="1114"/>
      <c r="AJ1313" s="1115"/>
      <c r="AK1313" s="11"/>
      <c r="AL1313" s="1131" t="s">
        <v>870</v>
      </c>
      <c r="AM1313" s="1132"/>
      <c r="AN1313" s="1132"/>
      <c r="AO1313" s="1132"/>
      <c r="AP1313" s="1132"/>
      <c r="AQ1313" s="1133"/>
      <c r="AR1313" s="1173">
        <f>VLOOKUP(AH1313,$CD$6:$CE$10,2,FALSE)</f>
        <v>0</v>
      </c>
    </row>
    <row r="1314" spans="1:44" ht="24" customHeight="1">
      <c r="A1314" s="911" t="str">
        <f t="shared" si="29"/>
        <v/>
      </c>
      <c r="B1314" s="65"/>
      <c r="E1314" s="66"/>
      <c r="F1314" s="67"/>
      <c r="AF1314" s="69"/>
      <c r="AK1314" s="11"/>
      <c r="AL1314" s="1131"/>
      <c r="AM1314" s="1132"/>
      <c r="AN1314" s="1132"/>
      <c r="AO1314" s="1132"/>
      <c r="AP1314" s="1132"/>
      <c r="AQ1314" s="1133"/>
      <c r="AR1314" s="1173"/>
    </row>
    <row r="1315" spans="1:44" ht="27" customHeight="1">
      <c r="A1315" s="911">
        <f t="shared" si="29"/>
        <v>203</v>
      </c>
      <c r="B1315" s="65"/>
      <c r="E1315" s="66"/>
      <c r="F1315" s="67"/>
      <c r="H1315" s="17" t="s">
        <v>643</v>
      </c>
      <c r="I1315" s="1087" t="s">
        <v>2363</v>
      </c>
      <c r="J1315" s="1087"/>
      <c r="K1315" s="1087"/>
      <c r="L1315" s="1087"/>
      <c r="M1315" s="1087"/>
      <c r="N1315" s="1087"/>
      <c r="O1315" s="1087"/>
      <c r="P1315" s="1087"/>
      <c r="Q1315" s="1087"/>
      <c r="R1315" s="1087"/>
      <c r="S1315" s="1087"/>
      <c r="T1315" s="1087"/>
      <c r="U1315" s="1087"/>
      <c r="V1315" s="1087"/>
      <c r="W1315" s="1087"/>
      <c r="X1315" s="1087"/>
      <c r="Y1315" s="1087"/>
      <c r="Z1315" s="1087"/>
      <c r="AA1315" s="1087"/>
      <c r="AB1315" s="1087"/>
      <c r="AC1315" s="1087"/>
      <c r="AD1315" s="1087"/>
      <c r="AF1315" s="69"/>
      <c r="AG1315" s="304">
        <v>203</v>
      </c>
      <c r="AH1315" s="1113" t="s">
        <v>109</v>
      </c>
      <c r="AI1315" s="1114"/>
      <c r="AJ1315" s="1115"/>
      <c r="AK1315" s="11"/>
      <c r="AL1315" s="1131" t="s">
        <v>871</v>
      </c>
      <c r="AM1315" s="1132"/>
      <c r="AN1315" s="1132"/>
      <c r="AO1315" s="1132"/>
      <c r="AP1315" s="1132"/>
      <c r="AQ1315" s="1133"/>
      <c r="AR1315" s="1173">
        <f>VLOOKUP(AH1315,$CD$6:$CE$10,2,FALSE)</f>
        <v>0</v>
      </c>
    </row>
    <row r="1316" spans="1:44" ht="24" customHeight="1">
      <c r="A1316" s="911" t="str">
        <f t="shared" si="29"/>
        <v/>
      </c>
      <c r="B1316" s="65"/>
      <c r="E1316" s="66"/>
      <c r="F1316" s="67"/>
      <c r="AF1316" s="69"/>
      <c r="AK1316" s="11"/>
      <c r="AL1316" s="1131"/>
      <c r="AM1316" s="1132"/>
      <c r="AN1316" s="1132"/>
      <c r="AO1316" s="1132"/>
      <c r="AP1316" s="1132"/>
      <c r="AQ1316" s="1133"/>
      <c r="AR1316" s="1173"/>
    </row>
    <row r="1317" spans="1:44" ht="27" customHeight="1">
      <c r="A1317" s="911">
        <f t="shared" si="29"/>
        <v>204</v>
      </c>
      <c r="B1317" s="65"/>
      <c r="E1317" s="66"/>
      <c r="F1317" s="67"/>
      <c r="H1317" s="17" t="s">
        <v>644</v>
      </c>
      <c r="I1317" s="1093" t="s">
        <v>2364</v>
      </c>
      <c r="J1317" s="1093"/>
      <c r="K1317" s="1093"/>
      <c r="L1317" s="1093"/>
      <c r="M1317" s="1093"/>
      <c r="N1317" s="1093"/>
      <c r="O1317" s="1093"/>
      <c r="P1317" s="1093"/>
      <c r="Q1317" s="1093"/>
      <c r="R1317" s="1093"/>
      <c r="S1317" s="1093"/>
      <c r="T1317" s="1093"/>
      <c r="U1317" s="1093"/>
      <c r="V1317" s="1093"/>
      <c r="W1317" s="1093"/>
      <c r="X1317" s="1093"/>
      <c r="Y1317" s="1093"/>
      <c r="Z1317" s="1093"/>
      <c r="AA1317" s="1093"/>
      <c r="AB1317" s="1093"/>
      <c r="AC1317" s="1093"/>
      <c r="AD1317" s="1093"/>
      <c r="AF1317" s="69"/>
      <c r="AG1317" s="304">
        <v>204</v>
      </c>
      <c r="AH1317" s="1113" t="s">
        <v>109</v>
      </c>
      <c r="AI1317" s="1114"/>
      <c r="AJ1317" s="1115"/>
      <c r="AK1317" s="11"/>
      <c r="AL1317" s="1131" t="s">
        <v>872</v>
      </c>
      <c r="AM1317" s="1132"/>
      <c r="AN1317" s="1132"/>
      <c r="AO1317" s="1132"/>
      <c r="AP1317" s="1132"/>
      <c r="AQ1317" s="1133"/>
      <c r="AR1317" s="1173">
        <f>VLOOKUP(AH1317,$CD$6:$CE$10,2,FALSE)</f>
        <v>0</v>
      </c>
    </row>
    <row r="1318" spans="1:44" ht="27" customHeight="1">
      <c r="A1318" s="911" t="str">
        <f t="shared" si="29"/>
        <v/>
      </c>
      <c r="B1318" s="65"/>
      <c r="E1318" s="66"/>
      <c r="F1318" s="67"/>
      <c r="I1318" s="1093"/>
      <c r="J1318" s="1093"/>
      <c r="K1318" s="1093"/>
      <c r="L1318" s="1093"/>
      <c r="M1318" s="1093"/>
      <c r="N1318" s="1093"/>
      <c r="O1318" s="1093"/>
      <c r="P1318" s="1093"/>
      <c r="Q1318" s="1093"/>
      <c r="R1318" s="1093"/>
      <c r="S1318" s="1093"/>
      <c r="T1318" s="1093"/>
      <c r="U1318" s="1093"/>
      <c r="V1318" s="1093"/>
      <c r="W1318" s="1093"/>
      <c r="X1318" s="1093"/>
      <c r="Y1318" s="1093"/>
      <c r="Z1318" s="1093"/>
      <c r="AA1318" s="1093"/>
      <c r="AB1318" s="1093"/>
      <c r="AC1318" s="1093"/>
      <c r="AD1318" s="1093"/>
      <c r="AF1318" s="69"/>
      <c r="AK1318" s="11"/>
      <c r="AL1318" s="1131"/>
      <c r="AM1318" s="1132"/>
      <c r="AN1318" s="1132"/>
      <c r="AO1318" s="1132"/>
      <c r="AP1318" s="1132"/>
      <c r="AQ1318" s="1133"/>
      <c r="AR1318" s="1173"/>
    </row>
    <row r="1319" spans="1:44" ht="24" customHeight="1">
      <c r="A1319" s="911" t="str">
        <f t="shared" si="29"/>
        <v/>
      </c>
      <c r="B1319" s="65"/>
      <c r="E1319" s="66"/>
      <c r="F1319" s="67"/>
      <c r="AF1319" s="69"/>
      <c r="AK1319" s="11"/>
      <c r="AL1319" s="209"/>
      <c r="AM1319" s="20"/>
      <c r="AN1319" s="20"/>
      <c r="AO1319" s="20"/>
      <c r="AP1319" s="20"/>
      <c r="AQ1319" s="210"/>
      <c r="AR1319" s="72"/>
    </row>
    <row r="1320" spans="1:44" ht="27" customHeight="1">
      <c r="A1320" s="911">
        <f t="shared" si="29"/>
        <v>205</v>
      </c>
      <c r="B1320" s="65"/>
      <c r="E1320" s="66"/>
      <c r="F1320" s="67"/>
      <c r="H1320" s="17" t="s">
        <v>867</v>
      </c>
      <c r="I1320" s="1087" t="s">
        <v>868</v>
      </c>
      <c r="J1320" s="1087"/>
      <c r="K1320" s="1087"/>
      <c r="L1320" s="1087"/>
      <c r="M1320" s="1087"/>
      <c r="N1320" s="1087"/>
      <c r="O1320" s="1087"/>
      <c r="P1320" s="1087"/>
      <c r="Q1320" s="1087"/>
      <c r="R1320" s="1087"/>
      <c r="S1320" s="1087"/>
      <c r="T1320" s="1087"/>
      <c r="U1320" s="1087"/>
      <c r="V1320" s="1087"/>
      <c r="W1320" s="1087"/>
      <c r="X1320" s="1087"/>
      <c r="Y1320" s="1087"/>
      <c r="Z1320" s="1087"/>
      <c r="AA1320" s="1087"/>
      <c r="AB1320" s="1087"/>
      <c r="AC1320" s="1087"/>
      <c r="AD1320" s="1087"/>
      <c r="AF1320" s="69"/>
      <c r="AG1320" s="304">
        <v>205</v>
      </c>
      <c r="AH1320" s="1113" t="s">
        <v>109</v>
      </c>
      <c r="AI1320" s="1114"/>
      <c r="AJ1320" s="1115"/>
      <c r="AK1320" s="11"/>
      <c r="AL1320" s="1131" t="s">
        <v>873</v>
      </c>
      <c r="AM1320" s="1132"/>
      <c r="AN1320" s="1132"/>
      <c r="AO1320" s="1132"/>
      <c r="AP1320" s="1132"/>
      <c r="AQ1320" s="1133"/>
      <c r="AR1320" s="1173">
        <f>VLOOKUP(AH1320,$CD$6:$CE$10,2,FALSE)</f>
        <v>0</v>
      </c>
    </row>
    <row r="1321" spans="1:44" ht="24" customHeight="1">
      <c r="A1321" s="911" t="str">
        <f t="shared" si="29"/>
        <v/>
      </c>
      <c r="B1321" s="65"/>
      <c r="E1321" s="66"/>
      <c r="F1321" s="67"/>
      <c r="AF1321" s="69"/>
      <c r="AK1321" s="11"/>
      <c r="AL1321" s="1131"/>
      <c r="AM1321" s="1132"/>
      <c r="AN1321" s="1132"/>
      <c r="AO1321" s="1132"/>
      <c r="AP1321" s="1132"/>
      <c r="AQ1321" s="1133"/>
      <c r="AR1321" s="1173"/>
    </row>
    <row r="1322" spans="1:44" ht="27" customHeight="1">
      <c r="A1322" s="911">
        <f t="shared" si="29"/>
        <v>206</v>
      </c>
      <c r="B1322" s="65"/>
      <c r="E1322" s="66"/>
      <c r="F1322" s="67"/>
      <c r="H1322" s="17" t="s">
        <v>869</v>
      </c>
      <c r="I1322" s="1087" t="s">
        <v>2773</v>
      </c>
      <c r="J1322" s="1087"/>
      <c r="K1322" s="1087"/>
      <c r="L1322" s="1087"/>
      <c r="M1322" s="1087"/>
      <c r="N1322" s="1087"/>
      <c r="O1322" s="1087"/>
      <c r="P1322" s="1087"/>
      <c r="Q1322" s="1087"/>
      <c r="R1322" s="1087"/>
      <c r="S1322" s="1087"/>
      <c r="T1322" s="1087"/>
      <c r="U1322" s="1087"/>
      <c r="V1322" s="1087"/>
      <c r="W1322" s="1087"/>
      <c r="X1322" s="1087"/>
      <c r="Y1322" s="1087"/>
      <c r="Z1322" s="1087"/>
      <c r="AA1322" s="1087"/>
      <c r="AB1322" s="1087"/>
      <c r="AC1322" s="1087"/>
      <c r="AD1322" s="1087"/>
      <c r="AF1322" s="69"/>
      <c r="AG1322" s="304">
        <v>206</v>
      </c>
      <c r="AH1322" s="1113" t="s">
        <v>109</v>
      </c>
      <c r="AI1322" s="1114"/>
      <c r="AJ1322" s="1115"/>
      <c r="AK1322" s="11"/>
      <c r="AL1322" s="1131" t="s">
        <v>873</v>
      </c>
      <c r="AM1322" s="1132"/>
      <c r="AN1322" s="1132"/>
      <c r="AO1322" s="1132"/>
      <c r="AP1322" s="1132"/>
      <c r="AQ1322" s="1133"/>
      <c r="AR1322" s="1173">
        <f>VLOOKUP(AH1322,$CD$6:$CE$10,2,FALSE)</f>
        <v>0</v>
      </c>
    </row>
    <row r="1323" spans="1:44" ht="24" customHeight="1" thickBot="1">
      <c r="A1323" s="911" t="str">
        <f t="shared" si="29"/>
        <v/>
      </c>
      <c r="B1323" s="65"/>
      <c r="E1323" s="66"/>
      <c r="F1323" s="67"/>
      <c r="AF1323" s="69"/>
      <c r="AK1323" s="11"/>
      <c r="AL1323" s="1131"/>
      <c r="AM1323" s="1132"/>
      <c r="AN1323" s="1132"/>
      <c r="AO1323" s="1132"/>
      <c r="AP1323" s="1132"/>
      <c r="AQ1323" s="1133"/>
      <c r="AR1323" s="1173"/>
    </row>
    <row r="1324" spans="1:44" ht="27" customHeight="1" thickBot="1">
      <c r="A1324" s="911" t="str">
        <f t="shared" si="29"/>
        <v>実 施 月</v>
      </c>
      <c r="B1324" s="65"/>
      <c r="E1324" s="66"/>
      <c r="F1324" s="67"/>
      <c r="G1324" s="17" t="s">
        <v>340</v>
      </c>
      <c r="H1324" s="1248" t="s">
        <v>2617</v>
      </c>
      <c r="I1324" s="1248"/>
      <c r="J1324" s="1248"/>
      <c r="K1324" s="1248"/>
      <c r="L1324" s="1248"/>
      <c r="M1324" s="1248"/>
      <c r="N1324" s="1248"/>
      <c r="O1324" s="1248"/>
      <c r="P1324" s="1248"/>
      <c r="Q1324" s="1248"/>
      <c r="R1324" s="1248"/>
      <c r="S1324" s="1248"/>
      <c r="T1324" s="1248"/>
      <c r="U1324" s="1248"/>
      <c r="V1324" s="1248"/>
      <c r="W1324" s="1248"/>
      <c r="X1324" s="1248"/>
      <c r="Y1324" s="1248"/>
      <c r="Z1324" s="1248"/>
      <c r="AA1324" s="1248"/>
      <c r="AB1324" s="1248"/>
      <c r="AC1324" s="1248"/>
      <c r="AD1324" s="1248"/>
      <c r="AF1324" s="69"/>
      <c r="AG1324" s="1250" t="s">
        <v>2381</v>
      </c>
      <c r="AH1324" s="1251"/>
      <c r="AI1324" s="1251"/>
      <c r="AJ1324" s="1252"/>
      <c r="AK1324" s="11"/>
      <c r="AL1324" s="209"/>
      <c r="AM1324" s="20"/>
      <c r="AN1324" s="20"/>
      <c r="AO1324" s="20"/>
      <c r="AP1324" s="20"/>
      <c r="AQ1324" s="210"/>
      <c r="AR1324" s="72"/>
    </row>
    <row r="1325" spans="1:44" ht="27" customHeight="1" thickBot="1">
      <c r="A1325" s="911" t="str">
        <f t="shared" si="29"/>
        <v>　</v>
      </c>
      <c r="B1325" s="65"/>
      <c r="E1325" s="66"/>
      <c r="F1325" s="67"/>
      <c r="H1325" s="1075" t="s">
        <v>875</v>
      </c>
      <c r="I1325" s="1076"/>
      <c r="J1325" s="1076"/>
      <c r="K1325" s="1076"/>
      <c r="L1325" s="1076"/>
      <c r="M1325" s="1077"/>
      <c r="N1325" s="1699"/>
      <c r="O1325" s="1527"/>
      <c r="P1325" s="1527"/>
      <c r="Q1325" s="1527"/>
      <c r="R1325" s="1527"/>
      <c r="S1325" s="1527"/>
      <c r="T1325" s="1527"/>
      <c r="U1325" s="1527"/>
      <c r="V1325" s="1527"/>
      <c r="W1325" s="1527"/>
      <c r="X1325" s="1527"/>
      <c r="Y1325" s="1527"/>
      <c r="Z1325" s="1527"/>
      <c r="AA1325" s="1527"/>
      <c r="AB1325" s="1527"/>
      <c r="AC1325" s="1527"/>
      <c r="AD1325" s="1528"/>
      <c r="AF1325" s="69"/>
      <c r="AG1325" s="834" t="s">
        <v>530</v>
      </c>
      <c r="AH1325" s="835" t="s">
        <v>37</v>
      </c>
      <c r="AI1325" s="836" t="s">
        <v>530</v>
      </c>
      <c r="AJ1325" s="837" t="s">
        <v>37</v>
      </c>
      <c r="AK1325" s="11"/>
      <c r="AL1325" s="209"/>
      <c r="AM1325" s="20"/>
      <c r="AN1325" s="20"/>
      <c r="AO1325" s="20"/>
      <c r="AP1325" s="20"/>
      <c r="AQ1325" s="210"/>
      <c r="AR1325" s="72"/>
    </row>
    <row r="1326" spans="1:44" ht="27" customHeight="1" thickBot="1">
      <c r="A1326" s="911" t="str">
        <f t="shared" si="29"/>
        <v>　</v>
      </c>
      <c r="B1326" s="65"/>
      <c r="E1326" s="66"/>
      <c r="F1326" s="67"/>
      <c r="H1326" s="1530" t="s">
        <v>876</v>
      </c>
      <c r="I1326" s="1531"/>
      <c r="J1326" s="1531"/>
      <c r="K1326" s="1531"/>
      <c r="L1326" s="1531"/>
      <c r="M1326" s="1066"/>
      <c r="N1326" s="1075" t="s">
        <v>877</v>
      </c>
      <c r="O1326" s="1076"/>
      <c r="P1326" s="1076"/>
      <c r="Q1326" s="1836"/>
      <c r="R1326" s="1076"/>
      <c r="S1326" s="1076"/>
      <c r="T1326" s="1076"/>
      <c r="U1326" s="1076"/>
      <c r="V1326" s="1076"/>
      <c r="W1326" s="1076"/>
      <c r="X1326" s="1076"/>
      <c r="Y1326" s="1076"/>
      <c r="Z1326" s="1076"/>
      <c r="AA1326" s="1076"/>
      <c r="AB1326" s="1076"/>
      <c r="AC1326" s="1076"/>
      <c r="AD1326" s="1077"/>
      <c r="AF1326" s="69"/>
      <c r="AG1326" s="834" t="s">
        <v>530</v>
      </c>
      <c r="AH1326" s="835" t="s">
        <v>37</v>
      </c>
      <c r="AI1326" s="836" t="s">
        <v>530</v>
      </c>
      <c r="AJ1326" s="837" t="s">
        <v>37</v>
      </c>
      <c r="AK1326" s="11"/>
      <c r="AL1326" s="209"/>
      <c r="AM1326" s="20"/>
      <c r="AN1326" s="20"/>
      <c r="AO1326" s="20"/>
      <c r="AP1326" s="20"/>
      <c r="AQ1326" s="210"/>
      <c r="AR1326" s="72"/>
    </row>
    <row r="1327" spans="1:44" ht="27" customHeight="1" thickBot="1">
      <c r="A1327" s="911" t="str">
        <f t="shared" si="29"/>
        <v>　</v>
      </c>
      <c r="B1327" s="65"/>
      <c r="E1327" s="66"/>
      <c r="F1327" s="67"/>
      <c r="H1327" s="1447"/>
      <c r="I1327" s="1328"/>
      <c r="J1327" s="1328"/>
      <c r="K1327" s="1328"/>
      <c r="L1327" s="1328"/>
      <c r="M1327" s="1067"/>
      <c r="N1327" s="1075" t="s">
        <v>878</v>
      </c>
      <c r="O1327" s="1076"/>
      <c r="P1327" s="1076"/>
      <c r="Q1327" s="1836"/>
      <c r="R1327" s="1076" t="s">
        <v>515</v>
      </c>
      <c r="S1327" s="1076"/>
      <c r="T1327" s="1076"/>
      <c r="U1327" s="1076"/>
      <c r="V1327" s="1076"/>
      <c r="W1327" s="1529" t="s">
        <v>530</v>
      </c>
      <c r="X1327" s="1529"/>
      <c r="Y1327" s="1529"/>
      <c r="Z1327" s="1529"/>
      <c r="AA1327" s="1076" t="s">
        <v>514</v>
      </c>
      <c r="AB1327" s="1076"/>
      <c r="AC1327" s="1076"/>
      <c r="AD1327" s="1077"/>
      <c r="AF1327" s="69"/>
      <c r="AG1327" s="834" t="s">
        <v>530</v>
      </c>
      <c r="AH1327" s="835" t="s">
        <v>37</v>
      </c>
      <c r="AI1327" s="836" t="s">
        <v>530</v>
      </c>
      <c r="AJ1327" s="837" t="s">
        <v>37</v>
      </c>
      <c r="AK1327" s="11"/>
      <c r="AL1327" s="209"/>
      <c r="AM1327" s="20"/>
      <c r="AN1327" s="20"/>
      <c r="AO1327" s="20"/>
      <c r="AP1327" s="20"/>
      <c r="AQ1327" s="210"/>
      <c r="AR1327" s="72"/>
    </row>
    <row r="1328" spans="1:44" ht="27" customHeight="1" thickBot="1">
      <c r="A1328" s="911" t="str">
        <f t="shared" si="29"/>
        <v>　</v>
      </c>
      <c r="B1328" s="65"/>
      <c r="E1328" s="66"/>
      <c r="F1328" s="67"/>
      <c r="H1328" s="1075" t="s">
        <v>874</v>
      </c>
      <c r="I1328" s="1076"/>
      <c r="J1328" s="1076"/>
      <c r="K1328" s="1076"/>
      <c r="L1328" s="1875" t="s">
        <v>879</v>
      </c>
      <c r="M1328" s="1875"/>
      <c r="N1328" s="1875"/>
      <c r="O1328" s="1875"/>
      <c r="P1328" s="1875"/>
      <c r="Q1328" s="1875"/>
      <c r="R1328" s="1875"/>
      <c r="S1328" s="1875"/>
      <c r="T1328" s="1875"/>
      <c r="U1328" s="1527"/>
      <c r="V1328" s="1527"/>
      <c r="W1328" s="1527"/>
      <c r="X1328" s="1527"/>
      <c r="Y1328" s="1527"/>
      <c r="Z1328" s="1527"/>
      <c r="AA1328" s="1527"/>
      <c r="AB1328" s="1527"/>
      <c r="AC1328" s="1527"/>
      <c r="AD1328" s="1528"/>
      <c r="AF1328" s="69"/>
      <c r="AG1328" s="834" t="s">
        <v>530</v>
      </c>
      <c r="AH1328" s="835" t="s">
        <v>37</v>
      </c>
      <c r="AI1328" s="836" t="s">
        <v>530</v>
      </c>
      <c r="AJ1328" s="837" t="s">
        <v>37</v>
      </c>
      <c r="AK1328" s="11"/>
      <c r="AL1328" s="209"/>
      <c r="AM1328" s="20"/>
      <c r="AN1328" s="20"/>
      <c r="AO1328" s="20"/>
      <c r="AP1328" s="20"/>
      <c r="AQ1328" s="210"/>
      <c r="AR1328" s="72"/>
    </row>
    <row r="1329" spans="1:44" ht="21" customHeight="1">
      <c r="A1329" s="911" t="str">
        <f t="shared" si="29"/>
        <v>　</v>
      </c>
      <c r="B1329" s="65"/>
      <c r="E1329" s="66"/>
      <c r="H1329" s="1330"/>
      <c r="I1329" s="1331"/>
      <c r="J1329" s="1331"/>
      <c r="K1329" s="1331"/>
      <c r="L1329" s="1331"/>
      <c r="M1329" s="1331"/>
      <c r="N1329" s="1331"/>
      <c r="O1329" s="1331"/>
      <c r="P1329" s="1331"/>
      <c r="Q1329" s="1331"/>
      <c r="R1329" s="1331"/>
      <c r="S1329" s="1331"/>
      <c r="T1329" s="1331"/>
      <c r="U1329" s="1331"/>
      <c r="V1329" s="1331"/>
      <c r="W1329" s="1331"/>
      <c r="X1329" s="1331"/>
      <c r="Y1329" s="1331"/>
      <c r="Z1329" s="1331"/>
      <c r="AA1329" s="1331"/>
      <c r="AB1329" s="1331"/>
      <c r="AC1329" s="1331"/>
      <c r="AD1329" s="1332"/>
      <c r="AF1329" s="69"/>
      <c r="AG1329" s="834" t="s">
        <v>530</v>
      </c>
      <c r="AH1329" s="835" t="s">
        <v>37</v>
      </c>
      <c r="AI1329" s="836" t="s">
        <v>530</v>
      </c>
      <c r="AJ1329" s="837" t="s">
        <v>37</v>
      </c>
      <c r="AK1329" s="11"/>
      <c r="AL1329" s="209"/>
      <c r="AM1329" s="20"/>
      <c r="AN1329" s="20"/>
      <c r="AO1329" s="20"/>
      <c r="AP1329" s="20"/>
      <c r="AQ1329" s="210"/>
      <c r="AR1329" s="72"/>
    </row>
    <row r="1330" spans="1:44" ht="27" customHeight="1">
      <c r="A1330" s="911" t="str">
        <f t="shared" si="29"/>
        <v>　</v>
      </c>
      <c r="B1330" s="65"/>
      <c r="E1330" s="66"/>
      <c r="H1330" s="67"/>
      <c r="I1330" s="253" t="s">
        <v>530</v>
      </c>
      <c r="J1330" s="1343" t="s">
        <v>518</v>
      </c>
      <c r="K1330" s="1344"/>
      <c r="L1330" s="1344"/>
      <c r="M1330" s="1835"/>
      <c r="N1330" s="253" t="s">
        <v>530</v>
      </c>
      <c r="O1330" s="1343" t="s">
        <v>519</v>
      </c>
      <c r="P1330" s="1344"/>
      <c r="Q1330" s="1835"/>
      <c r="R1330" s="253" t="s">
        <v>530</v>
      </c>
      <c r="S1330" s="1343" t="s">
        <v>520</v>
      </c>
      <c r="T1330" s="1344"/>
      <c r="U1330" s="1835"/>
      <c r="V1330" s="253" t="s">
        <v>530</v>
      </c>
      <c r="W1330" s="1343" t="s">
        <v>521</v>
      </c>
      <c r="X1330" s="1344"/>
      <c r="Y1330" s="1835"/>
      <c r="Z1330" s="253" t="s">
        <v>530</v>
      </c>
      <c r="AA1330" s="1343" t="s">
        <v>522</v>
      </c>
      <c r="AB1330" s="1344"/>
      <c r="AC1330" s="1344"/>
      <c r="AD1330" s="11"/>
      <c r="AF1330" s="69"/>
      <c r="AG1330" s="834" t="s">
        <v>530</v>
      </c>
      <c r="AH1330" s="835" t="s">
        <v>37</v>
      </c>
      <c r="AI1330" s="836" t="s">
        <v>530</v>
      </c>
      <c r="AJ1330" s="837" t="s">
        <v>37</v>
      </c>
      <c r="AK1330" s="11"/>
      <c r="AL1330" s="209"/>
      <c r="AM1330" s="20"/>
      <c r="AN1330" s="20"/>
      <c r="AO1330" s="20"/>
      <c r="AP1330" s="20"/>
      <c r="AQ1330" s="210"/>
      <c r="AR1330" s="72"/>
    </row>
    <row r="1331" spans="1:44" ht="27" customHeight="1" thickBot="1">
      <c r="A1331" s="911" t="str">
        <f t="shared" si="29"/>
        <v>（実施月を選択）</v>
      </c>
      <c r="B1331" s="65"/>
      <c r="E1331" s="66"/>
      <c r="H1331" s="67"/>
      <c r="I1331" s="253" t="s">
        <v>530</v>
      </c>
      <c r="J1331" s="1343" t="s">
        <v>523</v>
      </c>
      <c r="K1331" s="1344"/>
      <c r="L1331" s="1344"/>
      <c r="M1331" s="1835"/>
      <c r="N1331" s="253" t="s">
        <v>530</v>
      </c>
      <c r="O1331" s="1343" t="s">
        <v>524</v>
      </c>
      <c r="P1331" s="1344"/>
      <c r="Q1331" s="1344"/>
      <c r="R1331" s="1344"/>
      <c r="S1331" s="1835"/>
      <c r="T1331" s="253" t="s">
        <v>530</v>
      </c>
      <c r="U1331" s="1343" t="s">
        <v>817</v>
      </c>
      <c r="V1331" s="1344"/>
      <c r="W1331" s="1344"/>
      <c r="X1331" s="1344"/>
      <c r="Y1331" s="1835"/>
      <c r="Z1331" s="253" t="s">
        <v>530</v>
      </c>
      <c r="AA1331" s="1343" t="s">
        <v>818</v>
      </c>
      <c r="AB1331" s="1344"/>
      <c r="AC1331" s="1344"/>
      <c r="AD1331" s="11"/>
      <c r="AF1331" s="69"/>
      <c r="AG1331" s="1253" t="s">
        <v>2382</v>
      </c>
      <c r="AH1331" s="1254"/>
      <c r="AI1331" s="1254"/>
      <c r="AJ1331" s="1255"/>
      <c r="AK1331" s="11"/>
      <c r="AL1331" s="209"/>
      <c r="AM1331" s="20"/>
      <c r="AN1331" s="20"/>
      <c r="AO1331" s="20"/>
      <c r="AP1331" s="20"/>
      <c r="AQ1331" s="210"/>
      <c r="AR1331" s="72"/>
    </row>
    <row r="1332" spans="1:44" ht="27" customHeight="1">
      <c r="A1332" s="911" t="str">
        <f t="shared" si="29"/>
        <v/>
      </c>
      <c r="B1332" s="65"/>
      <c r="E1332" s="66"/>
      <c r="H1332" s="67"/>
      <c r="I1332" s="253" t="s">
        <v>530</v>
      </c>
      <c r="J1332" s="1343" t="s">
        <v>880</v>
      </c>
      <c r="K1332" s="1344"/>
      <c r="L1332" s="1344"/>
      <c r="M1332" s="1835"/>
      <c r="N1332" s="253" t="s">
        <v>530</v>
      </c>
      <c r="O1332" s="1343" t="s">
        <v>819</v>
      </c>
      <c r="P1332" s="1344"/>
      <c r="Q1332" s="1344"/>
      <c r="R1332" s="1344"/>
      <c r="S1332" s="1835"/>
      <c r="T1332" s="253" t="s">
        <v>530</v>
      </c>
      <c r="U1332" s="1864" t="s">
        <v>526</v>
      </c>
      <c r="V1332" s="1865"/>
      <c r="W1332" s="1865"/>
      <c r="X1332" s="1433"/>
      <c r="Y1332" s="1433"/>
      <c r="Z1332" s="1433"/>
      <c r="AA1332" s="1433"/>
      <c r="AB1332" s="1433"/>
      <c r="AC1332" s="10" t="s">
        <v>66</v>
      </c>
      <c r="AD1332" s="11"/>
      <c r="AF1332" s="69"/>
      <c r="AG1332" s="660"/>
      <c r="AK1332" s="11"/>
      <c r="AL1332" s="209"/>
      <c r="AM1332" s="20"/>
      <c r="AN1332" s="20"/>
      <c r="AO1332" s="20"/>
      <c r="AP1332" s="20"/>
      <c r="AQ1332" s="210"/>
      <c r="AR1332" s="72"/>
    </row>
    <row r="1333" spans="1:44" ht="27" customHeight="1" thickBot="1">
      <c r="A1333" s="911" t="str">
        <f t="shared" si="29"/>
        <v/>
      </c>
      <c r="B1333" s="65"/>
      <c r="E1333" s="66"/>
      <c r="H1333" s="1073"/>
      <c r="I1333" s="1074"/>
      <c r="J1333" s="1074"/>
      <c r="K1333" s="1074"/>
      <c r="L1333" s="1074"/>
      <c r="M1333" s="1074"/>
      <c r="N1333" s="1074"/>
      <c r="O1333" s="1074"/>
      <c r="P1333" s="1074"/>
      <c r="Q1333" s="1074"/>
      <c r="R1333" s="1074"/>
      <c r="S1333" s="1074"/>
      <c r="T1333" s="1074"/>
      <c r="U1333" s="1526" t="s">
        <v>528</v>
      </c>
      <c r="V1333" s="1526"/>
      <c r="W1333" s="1526"/>
      <c r="X1333" s="1526"/>
      <c r="Y1333" s="1526"/>
      <c r="Z1333" s="1526"/>
      <c r="AA1333" s="1526"/>
      <c r="AB1333" s="1526"/>
      <c r="AC1333" s="1526"/>
      <c r="AD1333" s="15"/>
      <c r="AF1333" s="69"/>
      <c r="AG1333" s="660"/>
      <c r="AK1333" s="11"/>
      <c r="AL1333" s="209"/>
      <c r="AM1333" s="20"/>
      <c r="AN1333" s="20"/>
      <c r="AO1333" s="20"/>
      <c r="AP1333" s="20"/>
      <c r="AQ1333" s="210"/>
      <c r="AR1333" s="72"/>
    </row>
    <row r="1334" spans="1:44" ht="27" customHeight="1" thickBot="1">
      <c r="A1334" s="911" t="str">
        <f t="shared" si="29"/>
        <v>研修実施月</v>
      </c>
      <c r="B1334" s="65"/>
      <c r="E1334" s="66"/>
      <c r="H1334" s="1876" t="s">
        <v>1552</v>
      </c>
      <c r="I1334" s="1877"/>
      <c r="J1334" s="1877"/>
      <c r="K1334" s="1877"/>
      <c r="L1334" s="1877"/>
      <c r="M1334" s="1877"/>
      <c r="N1334" s="1877"/>
      <c r="O1334" s="1877"/>
      <c r="P1334" s="1877"/>
      <c r="Q1334" s="1877"/>
      <c r="R1334" s="1877"/>
      <c r="S1334" s="1877"/>
      <c r="T1334" s="1877"/>
      <c r="U1334" s="1878"/>
      <c r="V1334" s="1879"/>
      <c r="W1334" s="1880"/>
      <c r="X1334" s="1880"/>
      <c r="Y1334" s="1880"/>
      <c r="Z1334" s="1880"/>
      <c r="AA1334" s="1880"/>
      <c r="AB1334" s="1880"/>
      <c r="AC1334" s="1880"/>
      <c r="AD1334" s="1881"/>
      <c r="AF1334" s="69"/>
      <c r="AG1334" s="1303" t="s">
        <v>2383</v>
      </c>
      <c r="AH1334" s="1304"/>
      <c r="AI1334" s="1304"/>
      <c r="AJ1334" s="1305"/>
      <c r="AK1334" s="11"/>
      <c r="AL1334" s="209"/>
      <c r="AM1334" s="20"/>
      <c r="AN1334" s="20"/>
      <c r="AO1334" s="20"/>
      <c r="AP1334" s="20"/>
      <c r="AQ1334" s="210"/>
      <c r="AR1334" s="72"/>
    </row>
    <row r="1335" spans="1:44" ht="27" customHeight="1" thickBot="1">
      <c r="A1335" s="911" t="str">
        <f t="shared" si="29"/>
        <v>　</v>
      </c>
      <c r="B1335" s="65"/>
      <c r="E1335" s="66"/>
      <c r="F1335" s="67"/>
      <c r="H1335" s="1306" t="s">
        <v>881</v>
      </c>
      <c r="I1335" s="1199"/>
      <c r="J1335" s="1199"/>
      <c r="K1335" s="1199"/>
      <c r="L1335" s="1199"/>
      <c r="M1335" s="1199"/>
      <c r="N1335" s="1199"/>
      <c r="O1335" s="1199"/>
      <c r="P1335" s="1199"/>
      <c r="Q1335" s="1199"/>
      <c r="R1335" s="1199"/>
      <c r="S1335" s="1199"/>
      <c r="T1335" s="1199"/>
      <c r="U1335" s="1307"/>
      <c r="V1335" s="16"/>
      <c r="W1335" s="1529" t="s">
        <v>530</v>
      </c>
      <c r="X1335" s="1529"/>
      <c r="Y1335" s="1529"/>
      <c r="Z1335" s="1529"/>
      <c r="AA1335" s="1076" t="s">
        <v>514</v>
      </c>
      <c r="AB1335" s="1076"/>
      <c r="AC1335" s="1076"/>
      <c r="AD1335" s="1077"/>
      <c r="AF1335" s="69"/>
      <c r="AG1335" s="834" t="s">
        <v>530</v>
      </c>
      <c r="AH1335" s="835" t="s">
        <v>37</v>
      </c>
      <c r="AI1335" s="836" t="s">
        <v>530</v>
      </c>
      <c r="AJ1335" s="837" t="s">
        <v>37</v>
      </c>
      <c r="AK1335" s="11"/>
      <c r="AL1335" s="209"/>
      <c r="AM1335" s="20"/>
      <c r="AN1335" s="20"/>
      <c r="AO1335" s="20"/>
      <c r="AP1335" s="20"/>
      <c r="AQ1335" s="210"/>
      <c r="AR1335" s="72"/>
    </row>
    <row r="1336" spans="1:44" ht="24" customHeight="1" thickBot="1">
      <c r="A1336" s="911" t="str">
        <f t="shared" si="29"/>
        <v>（実施月を選択）</v>
      </c>
      <c r="B1336" s="65"/>
      <c r="E1336" s="66"/>
      <c r="F1336" s="67"/>
      <c r="AF1336" s="69"/>
      <c r="AG1336" s="1253" t="s">
        <v>2382</v>
      </c>
      <c r="AH1336" s="1254"/>
      <c r="AI1336" s="1254"/>
      <c r="AJ1336" s="1255"/>
      <c r="AK1336" s="11"/>
      <c r="AL1336" s="209"/>
      <c r="AM1336" s="20"/>
      <c r="AN1336" s="20"/>
      <c r="AO1336" s="20"/>
      <c r="AP1336" s="20"/>
      <c r="AQ1336" s="210"/>
      <c r="AR1336" s="72"/>
    </row>
    <row r="1337" spans="1:44" ht="27" customHeight="1">
      <c r="A1337" s="911" t="str">
        <f t="shared" si="29"/>
        <v/>
      </c>
      <c r="B1337" s="65"/>
      <c r="E1337" s="66"/>
      <c r="F1337" s="67"/>
      <c r="H1337" s="1469" t="s">
        <v>2618</v>
      </c>
      <c r="I1337" s="1469"/>
      <c r="J1337" s="1469"/>
      <c r="K1337" s="1469"/>
      <c r="L1337" s="1469"/>
      <c r="M1337" s="1469"/>
      <c r="N1337" s="1469"/>
      <c r="O1337" s="1469"/>
      <c r="P1337" s="1469"/>
      <c r="Q1337" s="1469"/>
      <c r="R1337" s="1469"/>
      <c r="S1337" s="1469"/>
      <c r="T1337" s="1469"/>
      <c r="U1337" s="1469"/>
      <c r="V1337" s="1469"/>
      <c r="W1337" s="1469"/>
      <c r="X1337" s="1469"/>
      <c r="Y1337" s="1469"/>
      <c r="Z1337" s="1469"/>
      <c r="AA1337" s="1469"/>
      <c r="AB1337" s="1469"/>
      <c r="AC1337" s="1469"/>
      <c r="AD1337" s="1469"/>
      <c r="AF1337" s="69"/>
      <c r="AK1337" s="11"/>
      <c r="AL1337" s="209"/>
      <c r="AM1337" s="20"/>
      <c r="AN1337" s="20"/>
      <c r="AO1337" s="20"/>
      <c r="AP1337" s="20"/>
      <c r="AQ1337" s="210"/>
      <c r="AR1337" s="72"/>
    </row>
    <row r="1338" spans="1:44" ht="27" customHeight="1">
      <c r="A1338" s="911">
        <f t="shared" si="29"/>
        <v>207</v>
      </c>
      <c r="B1338" s="65"/>
      <c r="E1338" s="66"/>
      <c r="F1338" s="67"/>
      <c r="H1338" s="1070" t="s">
        <v>1233</v>
      </c>
      <c r="I1338" s="1070"/>
      <c r="J1338" s="1070"/>
      <c r="K1338" s="1070"/>
      <c r="L1338" s="1070"/>
      <c r="M1338" s="1070"/>
      <c r="N1338" s="1070"/>
      <c r="O1338" s="1070"/>
      <c r="P1338" s="1070"/>
      <c r="Q1338" s="1070"/>
      <c r="R1338" s="1070"/>
      <c r="S1338" s="1070"/>
      <c r="T1338" s="1070"/>
      <c r="U1338" s="1070"/>
      <c r="V1338" s="1070"/>
      <c r="W1338" s="1070"/>
      <c r="X1338" s="1070"/>
      <c r="Y1338" s="1070"/>
      <c r="Z1338" s="1070"/>
      <c r="AA1338" s="1070"/>
      <c r="AB1338" s="1070"/>
      <c r="AC1338" s="1070"/>
      <c r="AD1338" s="1070"/>
      <c r="AF1338" s="69"/>
      <c r="AG1338" s="304">
        <v>207</v>
      </c>
      <c r="AH1338" s="1113" t="s">
        <v>109</v>
      </c>
      <c r="AI1338" s="1114"/>
      <c r="AJ1338" s="1115"/>
      <c r="AK1338" s="11"/>
      <c r="AL1338" s="1131" t="s">
        <v>2619</v>
      </c>
      <c r="AM1338" s="1132"/>
      <c r="AN1338" s="1132"/>
      <c r="AO1338" s="1132"/>
      <c r="AP1338" s="1132"/>
      <c r="AQ1338" s="1133"/>
      <c r="AR1338" s="1173">
        <f>VLOOKUP(AH1338,$CD$6:$CE$10,2,FALSE)</f>
        <v>0</v>
      </c>
    </row>
    <row r="1339" spans="1:44" ht="27" customHeight="1">
      <c r="A1339" s="911" t="str">
        <f t="shared" si="29"/>
        <v/>
      </c>
      <c r="B1339" s="65"/>
      <c r="E1339" s="66"/>
      <c r="F1339" s="67"/>
      <c r="H1339" s="1070"/>
      <c r="I1339" s="1070"/>
      <c r="J1339" s="1070"/>
      <c r="K1339" s="1070"/>
      <c r="L1339" s="1070"/>
      <c r="M1339" s="1070"/>
      <c r="N1339" s="1070"/>
      <c r="O1339" s="1070"/>
      <c r="P1339" s="1070"/>
      <c r="Q1339" s="1070"/>
      <c r="R1339" s="1070"/>
      <c r="S1339" s="1070"/>
      <c r="T1339" s="1070"/>
      <c r="U1339" s="1070"/>
      <c r="V1339" s="1070"/>
      <c r="W1339" s="1070"/>
      <c r="X1339" s="1070"/>
      <c r="Y1339" s="1070"/>
      <c r="Z1339" s="1070"/>
      <c r="AA1339" s="1070"/>
      <c r="AB1339" s="1070"/>
      <c r="AC1339" s="1070"/>
      <c r="AD1339" s="1070"/>
      <c r="AF1339" s="69"/>
      <c r="AK1339" s="11"/>
      <c r="AL1339" s="1131"/>
      <c r="AM1339" s="1132"/>
      <c r="AN1339" s="1132"/>
      <c r="AO1339" s="1132"/>
      <c r="AP1339" s="1132"/>
      <c r="AQ1339" s="1133"/>
      <c r="AR1339" s="1173"/>
    </row>
    <row r="1340" spans="1:44" ht="24" customHeight="1">
      <c r="A1340" s="911" t="str">
        <f t="shared" si="29"/>
        <v/>
      </c>
      <c r="B1340" s="65"/>
      <c r="E1340" s="66"/>
      <c r="F1340" s="67"/>
      <c r="AF1340" s="69"/>
      <c r="AK1340" s="11"/>
      <c r="AL1340" s="1131"/>
      <c r="AM1340" s="1132"/>
      <c r="AN1340" s="1132"/>
      <c r="AO1340" s="1132"/>
      <c r="AP1340" s="1132"/>
      <c r="AQ1340" s="1133"/>
      <c r="AR1340" s="72"/>
    </row>
    <row r="1341" spans="1:44" ht="27" customHeight="1">
      <c r="A1341" s="911">
        <f t="shared" si="29"/>
        <v>208</v>
      </c>
      <c r="B1341" s="65"/>
      <c r="E1341" s="66"/>
      <c r="F1341" s="67"/>
      <c r="H1341" s="1070" t="s">
        <v>1234</v>
      </c>
      <c r="I1341" s="1070"/>
      <c r="J1341" s="1070"/>
      <c r="K1341" s="1070"/>
      <c r="L1341" s="1070"/>
      <c r="M1341" s="1070"/>
      <c r="N1341" s="1070"/>
      <c r="O1341" s="1070"/>
      <c r="P1341" s="1070"/>
      <c r="Q1341" s="1070"/>
      <c r="R1341" s="1070"/>
      <c r="S1341" s="1070"/>
      <c r="T1341" s="1070"/>
      <c r="U1341" s="1070"/>
      <c r="V1341" s="1070"/>
      <c r="W1341" s="1070"/>
      <c r="X1341" s="1070"/>
      <c r="Y1341" s="1070"/>
      <c r="Z1341" s="1070"/>
      <c r="AA1341" s="1070"/>
      <c r="AB1341" s="1070"/>
      <c r="AC1341" s="1070"/>
      <c r="AD1341" s="1070"/>
      <c r="AF1341" s="69"/>
      <c r="AG1341" s="304">
        <v>208</v>
      </c>
      <c r="AH1341" s="1113" t="s">
        <v>109</v>
      </c>
      <c r="AI1341" s="1114"/>
      <c r="AJ1341" s="1115"/>
      <c r="AK1341" s="11"/>
      <c r="AL1341" s="84"/>
      <c r="AM1341" s="85"/>
      <c r="AN1341" s="85"/>
      <c r="AO1341" s="85"/>
      <c r="AP1341" s="85"/>
      <c r="AQ1341" s="86"/>
      <c r="AR1341" s="1173">
        <f>VLOOKUP(AH1341,$CD$6:$CE$10,2,FALSE)</f>
        <v>0</v>
      </c>
    </row>
    <row r="1342" spans="1:44" ht="27" customHeight="1">
      <c r="A1342" s="911" t="str">
        <f t="shared" si="29"/>
        <v/>
      </c>
      <c r="B1342" s="65"/>
      <c r="E1342" s="66"/>
      <c r="F1342" s="67"/>
      <c r="H1342" s="1070"/>
      <c r="I1342" s="1070"/>
      <c r="J1342" s="1070"/>
      <c r="K1342" s="1070"/>
      <c r="L1342" s="1070"/>
      <c r="M1342" s="1070"/>
      <c r="N1342" s="1070"/>
      <c r="O1342" s="1070"/>
      <c r="P1342" s="1070"/>
      <c r="Q1342" s="1070"/>
      <c r="R1342" s="1070"/>
      <c r="S1342" s="1070"/>
      <c r="T1342" s="1070"/>
      <c r="U1342" s="1070"/>
      <c r="V1342" s="1070"/>
      <c r="W1342" s="1070"/>
      <c r="X1342" s="1070"/>
      <c r="Y1342" s="1070"/>
      <c r="Z1342" s="1070"/>
      <c r="AA1342" s="1070"/>
      <c r="AB1342" s="1070"/>
      <c r="AC1342" s="1070"/>
      <c r="AD1342" s="1070"/>
      <c r="AF1342" s="69"/>
      <c r="AK1342" s="11"/>
      <c r="AL1342" s="84"/>
      <c r="AM1342" s="85"/>
      <c r="AN1342" s="85"/>
      <c r="AO1342" s="85"/>
      <c r="AP1342" s="85"/>
      <c r="AQ1342" s="86"/>
      <c r="AR1342" s="1173"/>
    </row>
    <row r="1343" spans="1:44" ht="18.600000000000001" customHeight="1">
      <c r="A1343" s="911" t="str">
        <f t="shared" si="29"/>
        <v/>
      </c>
      <c r="B1343" s="65"/>
      <c r="E1343" s="66"/>
      <c r="F1343" s="67"/>
      <c r="AF1343" s="69"/>
      <c r="AK1343" s="11"/>
      <c r="AL1343" s="84"/>
      <c r="AM1343" s="85"/>
      <c r="AN1343" s="85"/>
      <c r="AO1343" s="85"/>
      <c r="AP1343" s="85"/>
      <c r="AQ1343" s="86"/>
      <c r="AR1343" s="72"/>
    </row>
    <row r="1344" spans="1:44" ht="24" customHeight="1">
      <c r="A1344" s="911"/>
      <c r="B1344" s="65"/>
      <c r="E1344" s="66"/>
      <c r="F1344" s="67"/>
      <c r="H1344" s="1163" t="s">
        <v>2620</v>
      </c>
      <c r="I1344" s="1413"/>
      <c r="J1344" s="1413"/>
      <c r="K1344" s="1413"/>
      <c r="L1344" s="1413"/>
      <c r="M1344" s="1413"/>
      <c r="N1344" s="1413"/>
      <c r="O1344" s="1413"/>
      <c r="P1344" s="1413"/>
      <c r="Q1344" s="1413"/>
      <c r="R1344" s="1413"/>
      <c r="S1344" s="1413"/>
      <c r="T1344" s="1413"/>
      <c r="U1344" s="1413"/>
      <c r="V1344" s="1413"/>
      <c r="W1344" s="1413"/>
      <c r="X1344" s="1413"/>
      <c r="Y1344" s="1413"/>
      <c r="Z1344" s="1413"/>
      <c r="AA1344" s="1413"/>
      <c r="AB1344" s="1413"/>
      <c r="AC1344" s="1413"/>
      <c r="AD1344" s="1413"/>
      <c r="AF1344" s="69"/>
      <c r="AK1344" s="11"/>
      <c r="AL1344" s="1170" t="s">
        <v>2523</v>
      </c>
      <c r="AM1344" s="1171"/>
      <c r="AN1344" s="1171"/>
      <c r="AO1344" s="1171"/>
      <c r="AP1344" s="1171"/>
      <c r="AQ1344" s="1172"/>
      <c r="AR1344" s="72"/>
    </row>
    <row r="1345" spans="1:44" ht="24" customHeight="1">
      <c r="A1345" s="911"/>
      <c r="B1345" s="65"/>
      <c r="E1345" s="66"/>
      <c r="F1345" s="67"/>
      <c r="H1345" s="1163"/>
      <c r="I1345" s="1413"/>
      <c r="J1345" s="1413"/>
      <c r="K1345" s="1413"/>
      <c r="L1345" s="1413"/>
      <c r="M1345" s="1413"/>
      <c r="N1345" s="1413"/>
      <c r="O1345" s="1413"/>
      <c r="P1345" s="1413"/>
      <c r="Q1345" s="1413"/>
      <c r="R1345" s="1413"/>
      <c r="S1345" s="1413"/>
      <c r="T1345" s="1413"/>
      <c r="U1345" s="1413"/>
      <c r="V1345" s="1413"/>
      <c r="W1345" s="1413"/>
      <c r="X1345" s="1413"/>
      <c r="Y1345" s="1413"/>
      <c r="Z1345" s="1413"/>
      <c r="AA1345" s="1413"/>
      <c r="AB1345" s="1413"/>
      <c r="AC1345" s="1413"/>
      <c r="AD1345" s="1413"/>
      <c r="AF1345" s="69"/>
      <c r="AK1345" s="11"/>
      <c r="AL1345" s="1170"/>
      <c r="AM1345" s="1171"/>
      <c r="AN1345" s="1171"/>
      <c r="AO1345" s="1171"/>
      <c r="AP1345" s="1171"/>
      <c r="AQ1345" s="1172"/>
      <c r="AR1345" s="72"/>
    </row>
    <row r="1346" spans="1:44" ht="24" customHeight="1">
      <c r="A1346" s="911"/>
      <c r="B1346" s="65"/>
      <c r="E1346" s="66"/>
      <c r="F1346" s="67"/>
      <c r="H1346" s="1163"/>
      <c r="I1346" s="1413"/>
      <c r="J1346" s="1413"/>
      <c r="K1346" s="1413"/>
      <c r="L1346" s="1413"/>
      <c r="M1346" s="1413"/>
      <c r="N1346" s="1413"/>
      <c r="O1346" s="1413"/>
      <c r="P1346" s="1413"/>
      <c r="Q1346" s="1413"/>
      <c r="R1346" s="1413"/>
      <c r="S1346" s="1413"/>
      <c r="T1346" s="1413"/>
      <c r="U1346" s="1413"/>
      <c r="V1346" s="1413"/>
      <c r="W1346" s="1413"/>
      <c r="X1346" s="1413"/>
      <c r="Y1346" s="1413"/>
      <c r="Z1346" s="1413"/>
      <c r="AA1346" s="1413"/>
      <c r="AB1346" s="1413"/>
      <c r="AC1346" s="1413"/>
      <c r="AD1346" s="1413"/>
      <c r="AF1346" s="69"/>
      <c r="AK1346" s="11"/>
      <c r="AL1346" s="84"/>
      <c r="AM1346" s="85"/>
      <c r="AN1346" s="85"/>
      <c r="AO1346" s="85"/>
      <c r="AP1346" s="85"/>
      <c r="AQ1346" s="86"/>
      <c r="AR1346" s="72"/>
    </row>
    <row r="1347" spans="1:44" ht="24" customHeight="1">
      <c r="A1347" s="911"/>
      <c r="B1347" s="65"/>
      <c r="E1347" s="66"/>
      <c r="F1347" s="67"/>
      <c r="H1347" s="1163"/>
      <c r="I1347" s="1413"/>
      <c r="J1347" s="1413"/>
      <c r="K1347" s="1413"/>
      <c r="L1347" s="1413"/>
      <c r="M1347" s="1413"/>
      <c r="N1347" s="1413"/>
      <c r="O1347" s="1413"/>
      <c r="P1347" s="1413"/>
      <c r="Q1347" s="1413"/>
      <c r="R1347" s="1413"/>
      <c r="S1347" s="1413"/>
      <c r="T1347" s="1413"/>
      <c r="U1347" s="1413"/>
      <c r="V1347" s="1413"/>
      <c r="W1347" s="1413"/>
      <c r="X1347" s="1413"/>
      <c r="Y1347" s="1413"/>
      <c r="Z1347" s="1413"/>
      <c r="AA1347" s="1413"/>
      <c r="AB1347" s="1413"/>
      <c r="AC1347" s="1413"/>
      <c r="AD1347" s="1413"/>
      <c r="AF1347" s="69"/>
      <c r="AK1347" s="11"/>
      <c r="AL1347" s="84"/>
      <c r="AM1347" s="85"/>
      <c r="AN1347" s="85"/>
      <c r="AO1347" s="85"/>
      <c r="AP1347" s="85"/>
      <c r="AQ1347" s="86"/>
      <c r="AR1347" s="72"/>
    </row>
    <row r="1348" spans="1:44" ht="24" customHeight="1">
      <c r="A1348" s="911"/>
      <c r="B1348" s="65"/>
      <c r="E1348" s="66"/>
      <c r="F1348" s="67"/>
      <c r="H1348" s="1163"/>
      <c r="I1348" s="1413"/>
      <c r="J1348" s="1413"/>
      <c r="K1348" s="1413"/>
      <c r="L1348" s="1413"/>
      <c r="M1348" s="1413"/>
      <c r="N1348" s="1413"/>
      <c r="O1348" s="1413"/>
      <c r="P1348" s="1413"/>
      <c r="Q1348" s="1413"/>
      <c r="R1348" s="1413"/>
      <c r="S1348" s="1413"/>
      <c r="T1348" s="1413"/>
      <c r="U1348" s="1413"/>
      <c r="V1348" s="1413"/>
      <c r="W1348" s="1413"/>
      <c r="X1348" s="1413"/>
      <c r="Y1348" s="1413"/>
      <c r="Z1348" s="1413"/>
      <c r="AA1348" s="1413"/>
      <c r="AB1348" s="1413"/>
      <c r="AC1348" s="1413"/>
      <c r="AD1348" s="1413"/>
      <c r="AF1348" s="69"/>
      <c r="AK1348" s="11"/>
      <c r="AL1348" s="84"/>
      <c r="AM1348" s="85"/>
      <c r="AN1348" s="85"/>
      <c r="AO1348" s="85"/>
      <c r="AP1348" s="85"/>
      <c r="AQ1348" s="86"/>
      <c r="AR1348" s="72"/>
    </row>
    <row r="1349" spans="1:44" ht="24" customHeight="1">
      <c r="A1349" s="911"/>
      <c r="B1349" s="65"/>
      <c r="E1349" s="66"/>
      <c r="F1349" s="67"/>
      <c r="H1349" s="1163"/>
      <c r="I1349" s="1413"/>
      <c r="J1349" s="1413"/>
      <c r="K1349" s="1413"/>
      <c r="L1349" s="1413"/>
      <c r="M1349" s="1413"/>
      <c r="N1349" s="1413"/>
      <c r="O1349" s="1413"/>
      <c r="P1349" s="1413"/>
      <c r="Q1349" s="1413"/>
      <c r="R1349" s="1413"/>
      <c r="S1349" s="1413"/>
      <c r="T1349" s="1413"/>
      <c r="U1349" s="1413"/>
      <c r="V1349" s="1413"/>
      <c r="W1349" s="1413"/>
      <c r="X1349" s="1413"/>
      <c r="Y1349" s="1413"/>
      <c r="Z1349" s="1413"/>
      <c r="AA1349" s="1413"/>
      <c r="AB1349" s="1413"/>
      <c r="AC1349" s="1413"/>
      <c r="AD1349" s="1413"/>
      <c r="AF1349" s="69"/>
      <c r="AK1349" s="11"/>
      <c r="AL1349" s="84"/>
      <c r="AM1349" s="85"/>
      <c r="AN1349" s="85"/>
      <c r="AO1349" s="85"/>
      <c r="AP1349" s="85"/>
      <c r="AQ1349" s="86"/>
      <c r="AR1349" s="72"/>
    </row>
    <row r="1350" spans="1:44" ht="24" customHeight="1">
      <c r="A1350" s="911"/>
      <c r="B1350" s="65"/>
      <c r="E1350" s="66"/>
      <c r="F1350" s="67"/>
      <c r="H1350" s="1163"/>
      <c r="I1350" s="1413"/>
      <c r="J1350" s="1413"/>
      <c r="K1350" s="1413"/>
      <c r="L1350" s="1413"/>
      <c r="M1350" s="1413"/>
      <c r="N1350" s="1413"/>
      <c r="O1350" s="1413"/>
      <c r="P1350" s="1413"/>
      <c r="Q1350" s="1413"/>
      <c r="R1350" s="1413"/>
      <c r="S1350" s="1413"/>
      <c r="T1350" s="1413"/>
      <c r="U1350" s="1413"/>
      <c r="V1350" s="1413"/>
      <c r="W1350" s="1413"/>
      <c r="X1350" s="1413"/>
      <c r="Y1350" s="1413"/>
      <c r="Z1350" s="1413"/>
      <c r="AA1350" s="1413"/>
      <c r="AB1350" s="1413"/>
      <c r="AC1350" s="1413"/>
      <c r="AD1350" s="1413"/>
      <c r="AF1350" s="69"/>
      <c r="AK1350" s="11"/>
      <c r="AL1350" s="84"/>
      <c r="AM1350" s="85"/>
      <c r="AN1350" s="85"/>
      <c r="AO1350" s="85"/>
      <c r="AP1350" s="85"/>
      <c r="AQ1350" s="86"/>
      <c r="AR1350" s="72"/>
    </row>
    <row r="1351" spans="1:44" ht="24" customHeight="1">
      <c r="A1351" s="911"/>
      <c r="B1351" s="65"/>
      <c r="E1351" s="66"/>
      <c r="F1351" s="67"/>
      <c r="H1351" s="1163"/>
      <c r="I1351" s="1413"/>
      <c r="J1351" s="1413"/>
      <c r="K1351" s="1413"/>
      <c r="L1351" s="1413"/>
      <c r="M1351" s="1413"/>
      <c r="N1351" s="1413"/>
      <c r="O1351" s="1413"/>
      <c r="P1351" s="1413"/>
      <c r="Q1351" s="1413"/>
      <c r="R1351" s="1413"/>
      <c r="S1351" s="1413"/>
      <c r="T1351" s="1413"/>
      <c r="U1351" s="1413"/>
      <c r="V1351" s="1413"/>
      <c r="W1351" s="1413"/>
      <c r="X1351" s="1413"/>
      <c r="Y1351" s="1413"/>
      <c r="Z1351" s="1413"/>
      <c r="AA1351" s="1413"/>
      <c r="AB1351" s="1413"/>
      <c r="AC1351" s="1413"/>
      <c r="AD1351" s="1413"/>
      <c r="AF1351" s="69"/>
      <c r="AK1351" s="11"/>
      <c r="AL1351" s="84"/>
      <c r="AM1351" s="85"/>
      <c r="AN1351" s="85"/>
      <c r="AO1351" s="85"/>
      <c r="AP1351" s="85"/>
      <c r="AQ1351" s="86"/>
      <c r="AR1351" s="72"/>
    </row>
    <row r="1352" spans="1:44" ht="24" customHeight="1">
      <c r="A1352" s="911"/>
      <c r="B1352" s="65"/>
      <c r="E1352" s="66"/>
      <c r="F1352" s="67"/>
      <c r="H1352" s="1163"/>
      <c r="I1352" s="1413"/>
      <c r="J1352" s="1413"/>
      <c r="K1352" s="1413"/>
      <c r="L1352" s="1413"/>
      <c r="M1352" s="1413"/>
      <c r="N1352" s="1413"/>
      <c r="O1352" s="1413"/>
      <c r="P1352" s="1413"/>
      <c r="Q1352" s="1413"/>
      <c r="R1352" s="1413"/>
      <c r="S1352" s="1413"/>
      <c r="T1352" s="1413"/>
      <c r="U1352" s="1413"/>
      <c r="V1352" s="1413"/>
      <c r="W1352" s="1413"/>
      <c r="X1352" s="1413"/>
      <c r="Y1352" s="1413"/>
      <c r="Z1352" s="1413"/>
      <c r="AA1352" s="1413"/>
      <c r="AB1352" s="1413"/>
      <c r="AC1352" s="1413"/>
      <c r="AD1352" s="1413"/>
      <c r="AF1352" s="69"/>
      <c r="AK1352" s="11"/>
      <c r="AL1352" s="84"/>
      <c r="AM1352" s="85"/>
      <c r="AN1352" s="85"/>
      <c r="AO1352" s="85"/>
      <c r="AP1352" s="85"/>
      <c r="AQ1352" s="86"/>
      <c r="AR1352" s="72"/>
    </row>
    <row r="1353" spans="1:44" ht="24" customHeight="1">
      <c r="A1353" s="911"/>
      <c r="B1353" s="65"/>
      <c r="E1353" s="66"/>
      <c r="F1353" s="67"/>
      <c r="H1353" s="1413"/>
      <c r="I1353" s="1413"/>
      <c r="J1353" s="1413"/>
      <c r="K1353" s="1413"/>
      <c r="L1353" s="1413"/>
      <c r="M1353" s="1413"/>
      <c r="N1353" s="1413"/>
      <c r="O1353" s="1413"/>
      <c r="P1353" s="1413"/>
      <c r="Q1353" s="1413"/>
      <c r="R1353" s="1413"/>
      <c r="S1353" s="1413"/>
      <c r="T1353" s="1413"/>
      <c r="U1353" s="1413"/>
      <c r="V1353" s="1413"/>
      <c r="W1353" s="1413"/>
      <c r="X1353" s="1413"/>
      <c r="Y1353" s="1413"/>
      <c r="Z1353" s="1413"/>
      <c r="AA1353" s="1413"/>
      <c r="AB1353" s="1413"/>
      <c r="AC1353" s="1413"/>
      <c r="AD1353" s="1413"/>
      <c r="AF1353" s="69"/>
      <c r="AK1353" s="11"/>
      <c r="AL1353" s="84"/>
      <c r="AM1353" s="85"/>
      <c r="AN1353" s="85"/>
      <c r="AO1353" s="85"/>
      <c r="AP1353" s="85"/>
      <c r="AQ1353" s="86"/>
      <c r="AR1353" s="72"/>
    </row>
    <row r="1354" spans="1:44" ht="24" customHeight="1">
      <c r="A1354" s="911"/>
      <c r="B1354" s="65"/>
      <c r="E1354" s="66"/>
      <c r="F1354" s="67"/>
      <c r="AF1354" s="69"/>
      <c r="AK1354" s="11"/>
      <c r="AL1354" s="84"/>
      <c r="AM1354" s="85"/>
      <c r="AN1354" s="85"/>
      <c r="AO1354" s="85"/>
      <c r="AP1354" s="85"/>
      <c r="AQ1354" s="86"/>
      <c r="AR1354" s="72"/>
    </row>
    <row r="1355" spans="1:44" ht="27" customHeight="1">
      <c r="A1355" s="911">
        <f t="shared" si="29"/>
        <v>209</v>
      </c>
      <c r="B1355" s="65"/>
      <c r="E1355" s="66"/>
      <c r="F1355" s="67"/>
      <c r="H1355" s="1070" t="s">
        <v>2621</v>
      </c>
      <c r="I1355" s="1070"/>
      <c r="J1355" s="1070"/>
      <c r="K1355" s="1070"/>
      <c r="L1355" s="1070"/>
      <c r="M1355" s="1070"/>
      <c r="N1355" s="1070"/>
      <c r="O1355" s="1070"/>
      <c r="P1355" s="1070"/>
      <c r="Q1355" s="1070"/>
      <c r="R1355" s="1070"/>
      <c r="S1355" s="1070"/>
      <c r="T1355" s="1070"/>
      <c r="U1355" s="1070"/>
      <c r="V1355" s="1070"/>
      <c r="W1355" s="1070"/>
      <c r="X1355" s="1070"/>
      <c r="Y1355" s="1070"/>
      <c r="Z1355" s="1070"/>
      <c r="AA1355" s="1070"/>
      <c r="AB1355" s="1070"/>
      <c r="AC1355" s="1070"/>
      <c r="AD1355" s="1070"/>
      <c r="AF1355" s="69"/>
      <c r="AG1355" s="304">
        <v>209</v>
      </c>
      <c r="AH1355" s="1113" t="s">
        <v>109</v>
      </c>
      <c r="AI1355" s="1114"/>
      <c r="AJ1355" s="1115"/>
      <c r="AK1355" s="11"/>
      <c r="AL1355" s="1131" t="s">
        <v>2622</v>
      </c>
      <c r="AM1355" s="1132"/>
      <c r="AN1355" s="1132"/>
      <c r="AO1355" s="1132"/>
      <c r="AP1355" s="1132"/>
      <c r="AQ1355" s="1133"/>
      <c r="AR1355" s="1173">
        <f>VLOOKUP(AH1355,$CD$6:$CE$10,2,FALSE)</f>
        <v>0</v>
      </c>
    </row>
    <row r="1356" spans="1:44" ht="27" customHeight="1">
      <c r="A1356" s="911" t="str">
        <f t="shared" si="29"/>
        <v/>
      </c>
      <c r="B1356" s="65"/>
      <c r="E1356" s="66"/>
      <c r="F1356" s="67"/>
      <c r="H1356" s="1070"/>
      <c r="I1356" s="1070"/>
      <c r="J1356" s="1070"/>
      <c r="K1356" s="1070"/>
      <c r="L1356" s="1070"/>
      <c r="M1356" s="1070"/>
      <c r="N1356" s="1070"/>
      <c r="O1356" s="1070"/>
      <c r="P1356" s="1070"/>
      <c r="Q1356" s="1070"/>
      <c r="R1356" s="1070"/>
      <c r="S1356" s="1070"/>
      <c r="T1356" s="1070"/>
      <c r="U1356" s="1070"/>
      <c r="V1356" s="1070"/>
      <c r="W1356" s="1070"/>
      <c r="X1356" s="1070"/>
      <c r="Y1356" s="1070"/>
      <c r="Z1356" s="1070"/>
      <c r="AA1356" s="1070"/>
      <c r="AB1356" s="1070"/>
      <c r="AC1356" s="1070"/>
      <c r="AD1356" s="1070"/>
      <c r="AF1356" s="69"/>
      <c r="AK1356" s="11"/>
      <c r="AL1356" s="1131"/>
      <c r="AM1356" s="1132"/>
      <c r="AN1356" s="1132"/>
      <c r="AO1356" s="1132"/>
      <c r="AP1356" s="1132"/>
      <c r="AQ1356" s="1133"/>
      <c r="AR1356" s="1173"/>
    </row>
    <row r="1357" spans="1:44" ht="27" customHeight="1">
      <c r="A1357" s="911" t="str">
        <f t="shared" si="29"/>
        <v/>
      </c>
      <c r="B1357" s="65"/>
      <c r="E1357" s="66"/>
      <c r="F1357" s="67"/>
      <c r="H1357" s="1070"/>
      <c r="I1357" s="1070"/>
      <c r="J1357" s="1070"/>
      <c r="K1357" s="1070"/>
      <c r="L1357" s="1070"/>
      <c r="M1357" s="1070"/>
      <c r="N1357" s="1070"/>
      <c r="O1357" s="1070"/>
      <c r="P1357" s="1070"/>
      <c r="Q1357" s="1070"/>
      <c r="R1357" s="1070"/>
      <c r="S1357" s="1070"/>
      <c r="T1357" s="1070"/>
      <c r="U1357" s="1070"/>
      <c r="V1357" s="1070"/>
      <c r="W1357" s="1070"/>
      <c r="X1357" s="1070"/>
      <c r="Y1357" s="1070"/>
      <c r="Z1357" s="1070"/>
      <c r="AA1357" s="1070"/>
      <c r="AB1357" s="1070"/>
      <c r="AC1357" s="1070"/>
      <c r="AD1357" s="1070"/>
      <c r="AF1357" s="69"/>
      <c r="AK1357" s="11"/>
      <c r="AL1357" s="209"/>
      <c r="AM1357" s="20"/>
      <c r="AN1357" s="20"/>
      <c r="AO1357" s="20"/>
      <c r="AP1357" s="20"/>
      <c r="AQ1357" s="210"/>
      <c r="AR1357" s="72"/>
    </row>
    <row r="1358" spans="1:44" ht="27" customHeight="1">
      <c r="A1358" s="911" t="str">
        <f t="shared" si="29"/>
        <v/>
      </c>
      <c r="B1358" s="65"/>
      <c r="E1358" s="66"/>
      <c r="F1358" s="67"/>
      <c r="H1358" s="1070"/>
      <c r="I1358" s="1070"/>
      <c r="J1358" s="1070"/>
      <c r="K1358" s="1070"/>
      <c r="L1358" s="1070"/>
      <c r="M1358" s="1070"/>
      <c r="N1358" s="1070"/>
      <c r="O1358" s="1070"/>
      <c r="P1358" s="1070"/>
      <c r="Q1358" s="1070"/>
      <c r="R1358" s="1070"/>
      <c r="S1358" s="1070"/>
      <c r="T1358" s="1070"/>
      <c r="U1358" s="1070"/>
      <c r="V1358" s="1070"/>
      <c r="W1358" s="1070"/>
      <c r="X1358" s="1070"/>
      <c r="Y1358" s="1070"/>
      <c r="Z1358" s="1070"/>
      <c r="AA1358" s="1070"/>
      <c r="AB1358" s="1070"/>
      <c r="AC1358" s="1070"/>
      <c r="AD1358" s="1070"/>
      <c r="AF1358" s="69"/>
      <c r="AK1358" s="11"/>
      <c r="AL1358" s="209"/>
      <c r="AM1358" s="20"/>
      <c r="AN1358" s="20"/>
      <c r="AO1358" s="20"/>
      <c r="AP1358" s="20"/>
      <c r="AQ1358" s="210"/>
      <c r="AR1358" s="72"/>
    </row>
    <row r="1359" spans="1:44" ht="18" customHeight="1">
      <c r="A1359" s="911" t="str">
        <f t="shared" si="29"/>
        <v/>
      </c>
      <c r="B1359" s="65"/>
      <c r="E1359" s="66"/>
      <c r="F1359" s="67"/>
      <c r="AF1359" s="69"/>
      <c r="AK1359" s="11"/>
      <c r="AL1359" s="209"/>
      <c r="AM1359" s="20"/>
      <c r="AN1359" s="20"/>
      <c r="AO1359" s="20"/>
      <c r="AP1359" s="20"/>
      <c r="AQ1359" s="210"/>
      <c r="AR1359" s="72"/>
    </row>
    <row r="1360" spans="1:44" ht="18" customHeight="1">
      <c r="A1360" s="911"/>
      <c r="B1360" s="65"/>
      <c r="E1360" s="66"/>
      <c r="F1360" s="67"/>
      <c r="AF1360" s="69"/>
      <c r="AK1360" s="11"/>
      <c r="AL1360" s="209"/>
      <c r="AM1360" s="20"/>
      <c r="AN1360" s="20"/>
      <c r="AO1360" s="20"/>
      <c r="AP1360" s="20"/>
      <c r="AQ1360" s="210"/>
      <c r="AR1360" s="72"/>
    </row>
    <row r="1361" spans="1:44" ht="27" customHeight="1">
      <c r="A1361" s="911" t="str">
        <f t="shared" si="29"/>
        <v/>
      </c>
      <c r="B1361" s="65"/>
      <c r="E1361" s="66"/>
      <c r="F1361" s="67"/>
      <c r="G1361" s="17" t="s">
        <v>340</v>
      </c>
      <c r="H1361" s="1093" t="s">
        <v>2623</v>
      </c>
      <c r="I1361" s="1093"/>
      <c r="J1361" s="1093"/>
      <c r="K1361" s="1093"/>
      <c r="L1361" s="1093"/>
      <c r="M1361" s="1093"/>
      <c r="N1361" s="1093"/>
      <c r="O1361" s="1093"/>
      <c r="P1361" s="1093"/>
      <c r="Q1361" s="1093"/>
      <c r="R1361" s="1093"/>
      <c r="S1361" s="1093"/>
      <c r="T1361" s="1093"/>
      <c r="U1361" s="1093"/>
      <c r="V1361" s="1093"/>
      <c r="W1361" s="1093"/>
      <c r="X1361" s="1093"/>
      <c r="Y1361" s="1093"/>
      <c r="Z1361" s="1093"/>
      <c r="AA1361" s="1093"/>
      <c r="AB1361" s="1093"/>
      <c r="AC1361" s="1093"/>
      <c r="AD1361" s="1093"/>
      <c r="AF1361" s="69"/>
      <c r="AK1361" s="11"/>
      <c r="AL1361" s="1131" t="s">
        <v>2622</v>
      </c>
      <c r="AM1361" s="1132"/>
      <c r="AN1361" s="1132"/>
      <c r="AO1361" s="1132"/>
      <c r="AP1361" s="1132"/>
      <c r="AQ1361" s="1133"/>
      <c r="AR1361" s="72"/>
    </row>
    <row r="1362" spans="1:44" ht="27" customHeight="1">
      <c r="A1362" s="911" t="str">
        <f t="shared" si="29"/>
        <v/>
      </c>
      <c r="B1362" s="65"/>
      <c r="E1362" s="66"/>
      <c r="F1362" s="67"/>
      <c r="H1362" s="1093"/>
      <c r="I1362" s="1093"/>
      <c r="J1362" s="1093"/>
      <c r="K1362" s="1093"/>
      <c r="L1362" s="1093"/>
      <c r="M1362" s="1093"/>
      <c r="N1362" s="1093"/>
      <c r="O1362" s="1093"/>
      <c r="P1362" s="1093"/>
      <c r="Q1362" s="1093"/>
      <c r="R1362" s="1093"/>
      <c r="S1362" s="1093"/>
      <c r="T1362" s="1093"/>
      <c r="U1362" s="1093"/>
      <c r="V1362" s="1093"/>
      <c r="W1362" s="1093"/>
      <c r="X1362" s="1093"/>
      <c r="Y1362" s="1093"/>
      <c r="Z1362" s="1093"/>
      <c r="AA1362" s="1093"/>
      <c r="AB1362" s="1093"/>
      <c r="AC1362" s="1093"/>
      <c r="AD1362" s="1093"/>
      <c r="AF1362" s="69"/>
      <c r="AK1362" s="11"/>
      <c r="AL1362" s="1131"/>
      <c r="AM1362" s="1132"/>
      <c r="AN1362" s="1132"/>
      <c r="AO1362" s="1132"/>
      <c r="AP1362" s="1132"/>
      <c r="AQ1362" s="1133"/>
      <c r="AR1362" s="72"/>
    </row>
    <row r="1363" spans="1:44" ht="27" customHeight="1">
      <c r="A1363" s="911" t="str">
        <f t="shared" si="29"/>
        <v/>
      </c>
      <c r="B1363" s="65"/>
      <c r="E1363" s="66"/>
      <c r="F1363" s="67"/>
      <c r="H1363" s="1093"/>
      <c r="I1363" s="1093"/>
      <c r="J1363" s="1093"/>
      <c r="K1363" s="1093"/>
      <c r="L1363" s="1093"/>
      <c r="M1363" s="1093"/>
      <c r="N1363" s="1093"/>
      <c r="O1363" s="1093"/>
      <c r="P1363" s="1093"/>
      <c r="Q1363" s="1093"/>
      <c r="R1363" s="1093"/>
      <c r="S1363" s="1093"/>
      <c r="T1363" s="1093"/>
      <c r="U1363" s="1093"/>
      <c r="V1363" s="1093"/>
      <c r="W1363" s="1093"/>
      <c r="X1363" s="1093"/>
      <c r="Y1363" s="1093"/>
      <c r="Z1363" s="1093"/>
      <c r="AA1363" s="1093"/>
      <c r="AB1363" s="1093"/>
      <c r="AC1363" s="1093"/>
      <c r="AD1363" s="1093"/>
      <c r="AF1363" s="69"/>
      <c r="AK1363" s="11"/>
      <c r="AL1363" s="209"/>
      <c r="AM1363" s="20"/>
      <c r="AN1363" s="20"/>
      <c r="AO1363" s="20"/>
      <c r="AP1363" s="20"/>
      <c r="AQ1363" s="210"/>
      <c r="AR1363" s="72"/>
    </row>
    <row r="1364" spans="1:44" ht="18" customHeight="1">
      <c r="A1364" s="911" t="str">
        <f t="shared" si="29"/>
        <v/>
      </c>
      <c r="B1364" s="65"/>
      <c r="E1364" s="66"/>
      <c r="F1364" s="67"/>
      <c r="AF1364" s="69"/>
      <c r="AK1364" s="11"/>
      <c r="AL1364" s="209"/>
      <c r="AM1364" s="20"/>
      <c r="AN1364" s="20"/>
      <c r="AO1364" s="20"/>
      <c r="AP1364" s="20"/>
      <c r="AQ1364" s="210"/>
      <c r="AR1364" s="72"/>
    </row>
    <row r="1365" spans="1:44" ht="27" customHeight="1">
      <c r="A1365" s="911" t="str">
        <f t="shared" si="29"/>
        <v/>
      </c>
      <c r="B1365" s="65"/>
      <c r="E1365" s="66"/>
      <c r="F1365" s="67"/>
      <c r="G1365" s="17" t="s">
        <v>340</v>
      </c>
      <c r="H1365" s="1093" t="s">
        <v>2624</v>
      </c>
      <c r="I1365" s="1093"/>
      <c r="J1365" s="1093"/>
      <c r="K1365" s="1093"/>
      <c r="L1365" s="1093"/>
      <c r="M1365" s="1093"/>
      <c r="N1365" s="1093"/>
      <c r="O1365" s="1093"/>
      <c r="P1365" s="1093"/>
      <c r="Q1365" s="1093"/>
      <c r="R1365" s="1093"/>
      <c r="S1365" s="1093"/>
      <c r="T1365" s="1093"/>
      <c r="U1365" s="1093"/>
      <c r="V1365" s="1093"/>
      <c r="W1365" s="1093"/>
      <c r="X1365" s="1093"/>
      <c r="Y1365" s="1093"/>
      <c r="Z1365" s="1093"/>
      <c r="AA1365" s="1093"/>
      <c r="AB1365" s="1093"/>
      <c r="AC1365" s="1093"/>
      <c r="AD1365" s="1093"/>
      <c r="AF1365" s="69"/>
      <c r="AK1365" s="11"/>
      <c r="AL1365" s="1131" t="s">
        <v>2622</v>
      </c>
      <c r="AM1365" s="1132"/>
      <c r="AN1365" s="1132"/>
      <c r="AO1365" s="1132"/>
      <c r="AP1365" s="1132"/>
      <c r="AQ1365" s="1133"/>
      <c r="AR1365" s="72"/>
    </row>
    <row r="1366" spans="1:44" ht="27" customHeight="1">
      <c r="A1366" s="911" t="str">
        <f t="shared" si="29"/>
        <v/>
      </c>
      <c r="B1366" s="65"/>
      <c r="E1366" s="66"/>
      <c r="F1366" s="67"/>
      <c r="H1366" s="1093"/>
      <c r="I1366" s="1093"/>
      <c r="J1366" s="1093"/>
      <c r="K1366" s="1093"/>
      <c r="L1366" s="1093"/>
      <c r="M1366" s="1093"/>
      <c r="N1366" s="1093"/>
      <c r="O1366" s="1093"/>
      <c r="P1366" s="1093"/>
      <c r="Q1366" s="1093"/>
      <c r="R1366" s="1093"/>
      <c r="S1366" s="1093"/>
      <c r="T1366" s="1093"/>
      <c r="U1366" s="1093"/>
      <c r="V1366" s="1093"/>
      <c r="W1366" s="1093"/>
      <c r="X1366" s="1093"/>
      <c r="Y1366" s="1093"/>
      <c r="Z1366" s="1093"/>
      <c r="AA1366" s="1093"/>
      <c r="AB1366" s="1093"/>
      <c r="AC1366" s="1093"/>
      <c r="AD1366" s="1093"/>
      <c r="AF1366" s="69"/>
      <c r="AK1366" s="11"/>
      <c r="AL1366" s="1131"/>
      <c r="AM1366" s="1132"/>
      <c r="AN1366" s="1132"/>
      <c r="AO1366" s="1132"/>
      <c r="AP1366" s="1132"/>
      <c r="AQ1366" s="1133"/>
      <c r="AR1366" s="72"/>
    </row>
    <row r="1367" spans="1:44" ht="27" customHeight="1">
      <c r="A1367" s="911" t="str">
        <f t="shared" si="29"/>
        <v/>
      </c>
      <c r="B1367" s="65"/>
      <c r="E1367" s="66"/>
      <c r="F1367" s="67"/>
      <c r="H1367" s="1093"/>
      <c r="I1367" s="1093"/>
      <c r="J1367" s="1093"/>
      <c r="K1367" s="1093"/>
      <c r="L1367" s="1093"/>
      <c r="M1367" s="1093"/>
      <c r="N1367" s="1093"/>
      <c r="O1367" s="1093"/>
      <c r="P1367" s="1093"/>
      <c r="Q1367" s="1093"/>
      <c r="R1367" s="1093"/>
      <c r="S1367" s="1093"/>
      <c r="T1367" s="1093"/>
      <c r="U1367" s="1093"/>
      <c r="V1367" s="1093"/>
      <c r="W1367" s="1093"/>
      <c r="X1367" s="1093"/>
      <c r="Y1367" s="1093"/>
      <c r="Z1367" s="1093"/>
      <c r="AA1367" s="1093"/>
      <c r="AB1367" s="1093"/>
      <c r="AC1367" s="1093"/>
      <c r="AD1367" s="1093"/>
      <c r="AF1367" s="69"/>
      <c r="AK1367" s="11"/>
      <c r="AL1367" s="209"/>
      <c r="AM1367" s="20"/>
      <c r="AN1367" s="20"/>
      <c r="AO1367" s="20"/>
      <c r="AP1367" s="20"/>
      <c r="AQ1367" s="210"/>
      <c r="AR1367" s="72"/>
    </row>
    <row r="1368" spans="1:44" ht="27" customHeight="1">
      <c r="A1368" s="911" t="str">
        <f t="shared" si="29"/>
        <v/>
      </c>
      <c r="B1368" s="65"/>
      <c r="E1368" s="66"/>
      <c r="F1368" s="67"/>
      <c r="H1368" s="1093"/>
      <c r="I1368" s="1093"/>
      <c r="J1368" s="1093"/>
      <c r="K1368" s="1093"/>
      <c r="L1368" s="1093"/>
      <c r="M1368" s="1093"/>
      <c r="N1368" s="1093"/>
      <c r="O1368" s="1093"/>
      <c r="P1368" s="1093"/>
      <c r="Q1368" s="1093"/>
      <c r="R1368" s="1093"/>
      <c r="S1368" s="1093"/>
      <c r="T1368" s="1093"/>
      <c r="U1368" s="1093"/>
      <c r="V1368" s="1093"/>
      <c r="W1368" s="1093"/>
      <c r="X1368" s="1093"/>
      <c r="Y1368" s="1093"/>
      <c r="Z1368" s="1093"/>
      <c r="AA1368" s="1093"/>
      <c r="AB1368" s="1093"/>
      <c r="AC1368" s="1093"/>
      <c r="AD1368" s="1093"/>
      <c r="AF1368" s="69"/>
      <c r="AK1368" s="11"/>
      <c r="AL1368" s="209"/>
      <c r="AM1368" s="20"/>
      <c r="AN1368" s="20"/>
      <c r="AO1368" s="20"/>
      <c r="AP1368" s="20"/>
      <c r="AQ1368" s="210"/>
      <c r="AR1368" s="72"/>
    </row>
    <row r="1369" spans="1:44" ht="27" customHeight="1">
      <c r="A1369" s="911" t="str">
        <f t="shared" si="29"/>
        <v/>
      </c>
      <c r="B1369" s="65"/>
      <c r="E1369" s="66"/>
      <c r="F1369" s="67"/>
      <c r="H1369" s="1093"/>
      <c r="I1369" s="1093"/>
      <c r="J1369" s="1093"/>
      <c r="K1369" s="1093"/>
      <c r="L1369" s="1093"/>
      <c r="M1369" s="1093"/>
      <c r="N1369" s="1093"/>
      <c r="O1369" s="1093"/>
      <c r="P1369" s="1093"/>
      <c r="Q1369" s="1093"/>
      <c r="R1369" s="1093"/>
      <c r="S1369" s="1093"/>
      <c r="T1369" s="1093"/>
      <c r="U1369" s="1093"/>
      <c r="V1369" s="1093"/>
      <c r="W1369" s="1093"/>
      <c r="X1369" s="1093"/>
      <c r="Y1369" s="1093"/>
      <c r="Z1369" s="1093"/>
      <c r="AA1369" s="1093"/>
      <c r="AB1369" s="1093"/>
      <c r="AC1369" s="1093"/>
      <c r="AD1369" s="1093"/>
      <c r="AF1369" s="69"/>
      <c r="AK1369" s="11"/>
      <c r="AL1369" s="209"/>
      <c r="AM1369" s="20"/>
      <c r="AN1369" s="20"/>
      <c r="AO1369" s="20"/>
      <c r="AP1369" s="20"/>
      <c r="AQ1369" s="210"/>
      <c r="AR1369" s="72"/>
    </row>
    <row r="1370" spans="1:44" ht="24" customHeight="1">
      <c r="A1370" s="911" t="str">
        <f t="shared" si="29"/>
        <v/>
      </c>
      <c r="B1370" s="65"/>
      <c r="E1370" s="66"/>
      <c r="F1370" s="67"/>
      <c r="AF1370" s="69"/>
      <c r="AK1370" s="11"/>
      <c r="AL1370" s="209"/>
      <c r="AM1370" s="20"/>
      <c r="AN1370" s="20"/>
      <c r="AO1370" s="20"/>
      <c r="AP1370" s="20"/>
      <c r="AQ1370" s="210"/>
      <c r="AR1370" s="72"/>
    </row>
    <row r="1371" spans="1:44" ht="27" customHeight="1">
      <c r="A1371" s="911" t="str">
        <f t="shared" si="29"/>
        <v/>
      </c>
      <c r="B1371" s="65"/>
      <c r="E1371" s="66"/>
      <c r="F1371" s="67"/>
      <c r="G1371" s="17" t="s">
        <v>340</v>
      </c>
      <c r="H1371" s="1093" t="s">
        <v>882</v>
      </c>
      <c r="I1371" s="1093"/>
      <c r="J1371" s="1093"/>
      <c r="K1371" s="1093"/>
      <c r="L1371" s="1093"/>
      <c r="M1371" s="1093"/>
      <c r="N1371" s="1093"/>
      <c r="O1371" s="1093"/>
      <c r="P1371" s="1093"/>
      <c r="Q1371" s="1093"/>
      <c r="R1371" s="1093"/>
      <c r="S1371" s="1093"/>
      <c r="T1371" s="1093"/>
      <c r="U1371" s="1093"/>
      <c r="V1371" s="1093"/>
      <c r="W1371" s="1093"/>
      <c r="X1371" s="1093"/>
      <c r="Y1371" s="1093"/>
      <c r="Z1371" s="1093"/>
      <c r="AA1371" s="1093"/>
      <c r="AB1371" s="1093"/>
      <c r="AC1371" s="1093"/>
      <c r="AD1371" s="1093"/>
      <c r="AF1371" s="69"/>
      <c r="AK1371" s="11"/>
      <c r="AL1371" s="1131" t="s">
        <v>2622</v>
      </c>
      <c r="AM1371" s="1132"/>
      <c r="AN1371" s="1132"/>
      <c r="AO1371" s="1132"/>
      <c r="AP1371" s="1132"/>
      <c r="AQ1371" s="1133"/>
      <c r="AR1371" s="72"/>
    </row>
    <row r="1372" spans="1:44" ht="27" customHeight="1">
      <c r="A1372" s="911" t="str">
        <f t="shared" si="29"/>
        <v/>
      </c>
      <c r="B1372" s="65"/>
      <c r="E1372" s="66"/>
      <c r="F1372" s="67"/>
      <c r="H1372" s="1093"/>
      <c r="I1372" s="1093"/>
      <c r="J1372" s="1093"/>
      <c r="K1372" s="1093"/>
      <c r="L1372" s="1093"/>
      <c r="M1372" s="1093"/>
      <c r="N1372" s="1093"/>
      <c r="O1372" s="1093"/>
      <c r="P1372" s="1093"/>
      <c r="Q1372" s="1093"/>
      <c r="R1372" s="1093"/>
      <c r="S1372" s="1093"/>
      <c r="T1372" s="1093"/>
      <c r="U1372" s="1093"/>
      <c r="V1372" s="1093"/>
      <c r="W1372" s="1093"/>
      <c r="X1372" s="1093"/>
      <c r="Y1372" s="1093"/>
      <c r="Z1372" s="1093"/>
      <c r="AA1372" s="1093"/>
      <c r="AB1372" s="1093"/>
      <c r="AC1372" s="1093"/>
      <c r="AD1372" s="1093"/>
      <c r="AF1372" s="69"/>
      <c r="AK1372" s="11"/>
      <c r="AL1372" s="1131"/>
      <c r="AM1372" s="1132"/>
      <c r="AN1372" s="1132"/>
      <c r="AO1372" s="1132"/>
      <c r="AP1372" s="1132"/>
      <c r="AQ1372" s="1133"/>
      <c r="AR1372" s="72"/>
    </row>
    <row r="1373" spans="1:44" ht="27" customHeight="1">
      <c r="A1373" s="911" t="str">
        <f t="shared" si="29"/>
        <v/>
      </c>
      <c r="B1373" s="65"/>
      <c r="E1373" s="66"/>
      <c r="F1373" s="67"/>
      <c r="H1373" s="1093"/>
      <c r="I1373" s="1093"/>
      <c r="J1373" s="1093"/>
      <c r="K1373" s="1093"/>
      <c r="L1373" s="1093"/>
      <c r="M1373" s="1093"/>
      <c r="N1373" s="1093"/>
      <c r="O1373" s="1093"/>
      <c r="P1373" s="1093"/>
      <c r="Q1373" s="1093"/>
      <c r="R1373" s="1093"/>
      <c r="S1373" s="1093"/>
      <c r="T1373" s="1093"/>
      <c r="U1373" s="1093"/>
      <c r="V1373" s="1093"/>
      <c r="W1373" s="1093"/>
      <c r="X1373" s="1093"/>
      <c r="Y1373" s="1093"/>
      <c r="Z1373" s="1093"/>
      <c r="AA1373" s="1093"/>
      <c r="AB1373" s="1093"/>
      <c r="AC1373" s="1093"/>
      <c r="AD1373" s="1093"/>
      <c r="AF1373" s="69"/>
      <c r="AK1373" s="11"/>
      <c r="AL1373" s="209"/>
      <c r="AM1373" s="20"/>
      <c r="AN1373" s="20"/>
      <c r="AO1373" s="20"/>
      <c r="AP1373" s="20"/>
      <c r="AQ1373" s="210"/>
      <c r="AR1373" s="72"/>
    </row>
    <row r="1374" spans="1:44" ht="24" customHeight="1" thickBot="1">
      <c r="A1374" s="911" t="str">
        <f t="shared" si="29"/>
        <v/>
      </c>
      <c r="B1374" s="65"/>
      <c r="E1374" s="66"/>
      <c r="F1374" s="67"/>
      <c r="AF1374" s="69"/>
      <c r="AK1374" s="11"/>
      <c r="AL1374" s="209"/>
      <c r="AM1374" s="20"/>
      <c r="AN1374" s="20"/>
      <c r="AO1374" s="20"/>
      <c r="AP1374" s="20"/>
      <c r="AQ1374" s="210"/>
      <c r="AR1374" s="72"/>
    </row>
    <row r="1375" spans="1:44" ht="27" customHeight="1">
      <c r="A1375" s="911" t="str">
        <f t="shared" si="29"/>
        <v/>
      </c>
      <c r="B1375" s="65"/>
      <c r="E1375" s="66"/>
      <c r="F1375" s="67"/>
      <c r="H1375" s="264" t="s">
        <v>340</v>
      </c>
      <c r="I1375" s="1522" t="s">
        <v>2625</v>
      </c>
      <c r="J1375" s="1522"/>
      <c r="K1375" s="1522"/>
      <c r="L1375" s="1522"/>
      <c r="M1375" s="1522"/>
      <c r="N1375" s="1522"/>
      <c r="O1375" s="1522"/>
      <c r="P1375" s="1522"/>
      <c r="Q1375" s="1522"/>
      <c r="R1375" s="1522"/>
      <c r="S1375" s="1522"/>
      <c r="T1375" s="1522"/>
      <c r="U1375" s="1522"/>
      <c r="V1375" s="1522"/>
      <c r="W1375" s="1522"/>
      <c r="X1375" s="1522"/>
      <c r="Y1375" s="1522"/>
      <c r="Z1375" s="1522"/>
      <c r="AA1375" s="1522"/>
      <c r="AB1375" s="1522"/>
      <c r="AC1375" s="1522"/>
      <c r="AD1375" s="1523"/>
      <c r="AF1375" s="69"/>
      <c r="AK1375" s="11"/>
      <c r="AL1375" s="209"/>
      <c r="AM1375" s="20"/>
      <c r="AN1375" s="20"/>
      <c r="AO1375" s="20"/>
      <c r="AP1375" s="20"/>
      <c r="AQ1375" s="210"/>
      <c r="AR1375" s="72"/>
    </row>
    <row r="1376" spans="1:44" ht="27" customHeight="1">
      <c r="A1376" s="911" t="str">
        <f t="shared" si="29"/>
        <v/>
      </c>
      <c r="B1376" s="65"/>
      <c r="E1376" s="66"/>
      <c r="F1376" s="67"/>
      <c r="H1376" s="65" t="s">
        <v>507</v>
      </c>
      <c r="I1376" s="1344" t="s">
        <v>883</v>
      </c>
      <c r="J1376" s="1344"/>
      <c r="K1376" s="1344"/>
      <c r="L1376" s="1344"/>
      <c r="M1376" s="1344"/>
      <c r="N1376" s="1344"/>
      <c r="O1376" s="1344"/>
      <c r="P1376" s="1344"/>
      <c r="Q1376" s="1344"/>
      <c r="R1376" s="1344"/>
      <c r="S1376" s="1344"/>
      <c r="T1376" s="1344"/>
      <c r="U1376" s="1344"/>
      <c r="V1376" s="1344"/>
      <c r="W1376" s="1344"/>
      <c r="X1376" s="1344"/>
      <c r="Y1376" s="1344"/>
      <c r="Z1376" s="1344"/>
      <c r="AA1376" s="1344"/>
      <c r="AB1376" s="1344"/>
      <c r="AC1376" s="1344"/>
      <c r="AD1376" s="1412"/>
      <c r="AF1376" s="69"/>
      <c r="AK1376" s="11"/>
      <c r="AL1376" s="209"/>
      <c r="AM1376" s="20"/>
      <c r="AN1376" s="20"/>
      <c r="AO1376" s="20"/>
      <c r="AP1376" s="20"/>
      <c r="AQ1376" s="210"/>
      <c r="AR1376" s="72"/>
    </row>
    <row r="1377" spans="1:44" ht="27" customHeight="1">
      <c r="A1377" s="911" t="str">
        <f t="shared" si="29"/>
        <v/>
      </c>
      <c r="B1377" s="65"/>
      <c r="E1377" s="66"/>
      <c r="F1377" s="67"/>
      <c r="H1377" s="65" t="s">
        <v>508</v>
      </c>
      <c r="I1377" s="1379" t="s">
        <v>1050</v>
      </c>
      <c r="J1377" s="1379"/>
      <c r="K1377" s="1379"/>
      <c r="L1377" s="1379"/>
      <c r="M1377" s="1379"/>
      <c r="N1377" s="1379"/>
      <c r="O1377" s="1379"/>
      <c r="P1377" s="1379"/>
      <c r="Q1377" s="1379"/>
      <c r="R1377" s="1379"/>
      <c r="S1377" s="1379"/>
      <c r="T1377" s="1379"/>
      <c r="U1377" s="1379"/>
      <c r="V1377" s="1379"/>
      <c r="W1377" s="1379"/>
      <c r="X1377" s="1379"/>
      <c r="Y1377" s="1379"/>
      <c r="Z1377" s="1379"/>
      <c r="AA1377" s="1379"/>
      <c r="AB1377" s="1379"/>
      <c r="AC1377" s="1379"/>
      <c r="AD1377" s="1380"/>
      <c r="AF1377" s="69"/>
      <c r="AK1377" s="11"/>
      <c r="AL1377" s="209"/>
      <c r="AM1377" s="20"/>
      <c r="AN1377" s="20"/>
      <c r="AO1377" s="20"/>
      <c r="AP1377" s="20"/>
      <c r="AQ1377" s="210"/>
      <c r="AR1377" s="72"/>
    </row>
    <row r="1378" spans="1:44" ht="27" customHeight="1">
      <c r="A1378" s="911" t="str">
        <f t="shared" si="29"/>
        <v/>
      </c>
      <c r="B1378" s="65"/>
      <c r="E1378" s="66"/>
      <c r="F1378" s="67"/>
      <c r="H1378" s="65"/>
      <c r="I1378" s="1379"/>
      <c r="J1378" s="1379"/>
      <c r="K1378" s="1379"/>
      <c r="L1378" s="1379"/>
      <c r="M1378" s="1379"/>
      <c r="N1378" s="1379"/>
      <c r="O1378" s="1379"/>
      <c r="P1378" s="1379"/>
      <c r="Q1378" s="1379"/>
      <c r="R1378" s="1379"/>
      <c r="S1378" s="1379"/>
      <c r="T1378" s="1379"/>
      <c r="U1378" s="1379"/>
      <c r="V1378" s="1379"/>
      <c r="W1378" s="1379"/>
      <c r="X1378" s="1379"/>
      <c r="Y1378" s="1379"/>
      <c r="Z1378" s="1379"/>
      <c r="AA1378" s="1379"/>
      <c r="AB1378" s="1379"/>
      <c r="AC1378" s="1379"/>
      <c r="AD1378" s="1380"/>
      <c r="AF1378" s="69"/>
      <c r="AK1378" s="11"/>
      <c r="AL1378" s="209"/>
      <c r="AM1378" s="20"/>
      <c r="AN1378" s="20"/>
      <c r="AO1378" s="20"/>
      <c r="AP1378" s="20"/>
      <c r="AQ1378" s="210"/>
      <c r="AR1378" s="72"/>
    </row>
    <row r="1379" spans="1:44" ht="27" customHeight="1">
      <c r="A1379" s="911" t="str">
        <f t="shared" ref="A1379:A1445" si="30">_xlfn.IFS(AG1379=0,"",AG1379&gt;0,AG1379,AG1379&lt;&gt;"","")</f>
        <v/>
      </c>
      <c r="B1379" s="65"/>
      <c r="E1379" s="66"/>
      <c r="F1379" s="67"/>
      <c r="H1379" s="65" t="s">
        <v>643</v>
      </c>
      <c r="I1379" s="1344" t="s">
        <v>2626</v>
      </c>
      <c r="J1379" s="1344"/>
      <c r="K1379" s="1344"/>
      <c r="L1379" s="1344"/>
      <c r="M1379" s="1344"/>
      <c r="N1379" s="1344"/>
      <c r="O1379" s="1344"/>
      <c r="P1379" s="1344"/>
      <c r="Q1379" s="1344"/>
      <c r="R1379" s="1344"/>
      <c r="S1379" s="1344"/>
      <c r="T1379" s="1344"/>
      <c r="U1379" s="1344"/>
      <c r="V1379" s="1344"/>
      <c r="W1379" s="1344"/>
      <c r="X1379" s="1344"/>
      <c r="Y1379" s="1344"/>
      <c r="Z1379" s="1344"/>
      <c r="AA1379" s="1344"/>
      <c r="AB1379" s="1344"/>
      <c r="AC1379" s="1344"/>
      <c r="AD1379" s="1412"/>
      <c r="AF1379" s="69"/>
      <c r="AK1379" s="11"/>
      <c r="AL1379" s="209"/>
      <c r="AM1379" s="20"/>
      <c r="AN1379" s="20"/>
      <c r="AO1379" s="20"/>
      <c r="AP1379" s="20"/>
      <c r="AQ1379" s="210"/>
      <c r="AR1379" s="72"/>
    </row>
    <row r="1380" spans="1:44" ht="27" customHeight="1">
      <c r="A1380" s="911" t="str">
        <f t="shared" si="30"/>
        <v/>
      </c>
      <c r="B1380" s="65"/>
      <c r="E1380" s="66"/>
      <c r="F1380" s="67"/>
      <c r="H1380" s="65" t="s">
        <v>644</v>
      </c>
      <c r="I1380" s="1379" t="s">
        <v>1051</v>
      </c>
      <c r="J1380" s="1379"/>
      <c r="K1380" s="1379"/>
      <c r="L1380" s="1379"/>
      <c r="M1380" s="1379"/>
      <c r="N1380" s="1379"/>
      <c r="O1380" s="1379"/>
      <c r="P1380" s="1379"/>
      <c r="Q1380" s="1379"/>
      <c r="R1380" s="1379"/>
      <c r="S1380" s="1379"/>
      <c r="T1380" s="1379"/>
      <c r="U1380" s="1379"/>
      <c r="V1380" s="1379"/>
      <c r="W1380" s="1379"/>
      <c r="X1380" s="1379"/>
      <c r="Y1380" s="1379"/>
      <c r="Z1380" s="1379"/>
      <c r="AA1380" s="1379"/>
      <c r="AB1380" s="1379"/>
      <c r="AC1380" s="1379"/>
      <c r="AD1380" s="1380"/>
      <c r="AF1380" s="69"/>
      <c r="AK1380" s="11"/>
      <c r="AL1380" s="209"/>
      <c r="AM1380" s="20"/>
      <c r="AN1380" s="20"/>
      <c r="AO1380" s="20"/>
      <c r="AP1380" s="20"/>
      <c r="AQ1380" s="210"/>
      <c r="AR1380" s="72"/>
    </row>
    <row r="1381" spans="1:44" ht="27" customHeight="1">
      <c r="A1381" s="911" t="str">
        <f t="shared" si="30"/>
        <v/>
      </c>
      <c r="B1381" s="65"/>
      <c r="E1381" s="66"/>
      <c r="F1381" s="67"/>
      <c r="H1381" s="65"/>
      <c r="I1381" s="1379"/>
      <c r="J1381" s="1379"/>
      <c r="K1381" s="1379"/>
      <c r="L1381" s="1379"/>
      <c r="M1381" s="1379"/>
      <c r="N1381" s="1379"/>
      <c r="O1381" s="1379"/>
      <c r="P1381" s="1379"/>
      <c r="Q1381" s="1379"/>
      <c r="R1381" s="1379"/>
      <c r="S1381" s="1379"/>
      <c r="T1381" s="1379"/>
      <c r="U1381" s="1379"/>
      <c r="V1381" s="1379"/>
      <c r="W1381" s="1379"/>
      <c r="X1381" s="1379"/>
      <c r="Y1381" s="1379"/>
      <c r="Z1381" s="1379"/>
      <c r="AA1381" s="1379"/>
      <c r="AB1381" s="1379"/>
      <c r="AC1381" s="1379"/>
      <c r="AD1381" s="1380"/>
      <c r="AF1381" s="69"/>
      <c r="AK1381" s="11"/>
      <c r="AL1381" s="209"/>
      <c r="AM1381" s="20"/>
      <c r="AN1381" s="20"/>
      <c r="AO1381" s="20"/>
      <c r="AP1381" s="20"/>
      <c r="AQ1381" s="210"/>
      <c r="AR1381" s="72"/>
    </row>
    <row r="1382" spans="1:44" ht="27" customHeight="1">
      <c r="A1382" s="911" t="str">
        <f t="shared" si="30"/>
        <v/>
      </c>
      <c r="B1382" s="65"/>
      <c r="E1382" s="66"/>
      <c r="F1382" s="67"/>
      <c r="H1382" s="65" t="s">
        <v>867</v>
      </c>
      <c r="I1382" s="1379" t="s">
        <v>884</v>
      </c>
      <c r="J1382" s="1379"/>
      <c r="K1382" s="1379"/>
      <c r="L1382" s="1379"/>
      <c r="M1382" s="1379"/>
      <c r="N1382" s="1379"/>
      <c r="O1382" s="1379"/>
      <c r="P1382" s="1379"/>
      <c r="Q1382" s="1379"/>
      <c r="R1382" s="1379"/>
      <c r="S1382" s="1379"/>
      <c r="T1382" s="1379"/>
      <c r="U1382" s="1379"/>
      <c r="V1382" s="1379"/>
      <c r="W1382" s="1379"/>
      <c r="X1382" s="1379"/>
      <c r="Y1382" s="1379"/>
      <c r="Z1382" s="1379"/>
      <c r="AA1382" s="1379"/>
      <c r="AB1382" s="1379"/>
      <c r="AC1382" s="1379"/>
      <c r="AD1382" s="1380"/>
      <c r="AF1382" s="69"/>
      <c r="AK1382" s="11"/>
      <c r="AL1382" s="209"/>
      <c r="AM1382" s="20"/>
      <c r="AN1382" s="20"/>
      <c r="AO1382" s="20"/>
      <c r="AP1382" s="20"/>
      <c r="AQ1382" s="210"/>
      <c r="AR1382" s="72"/>
    </row>
    <row r="1383" spans="1:44" ht="27" customHeight="1" thickBot="1">
      <c r="A1383" s="911" t="str">
        <f t="shared" si="30"/>
        <v/>
      </c>
      <c r="B1383" s="65"/>
      <c r="E1383" s="66"/>
      <c r="F1383" s="67"/>
      <c r="H1383" s="56" t="s">
        <v>869</v>
      </c>
      <c r="I1383" s="1557" t="s">
        <v>885</v>
      </c>
      <c r="J1383" s="1557"/>
      <c r="K1383" s="1557"/>
      <c r="L1383" s="1557"/>
      <c r="M1383" s="1557"/>
      <c r="N1383" s="1557"/>
      <c r="O1383" s="1557"/>
      <c r="P1383" s="1557"/>
      <c r="Q1383" s="1557"/>
      <c r="R1383" s="1557"/>
      <c r="S1383" s="1557"/>
      <c r="T1383" s="1557"/>
      <c r="U1383" s="1557"/>
      <c r="V1383" s="1557"/>
      <c r="W1383" s="1557"/>
      <c r="X1383" s="1557"/>
      <c r="Y1383" s="1557"/>
      <c r="Z1383" s="1557"/>
      <c r="AA1383" s="1557"/>
      <c r="AB1383" s="1557"/>
      <c r="AC1383" s="1557"/>
      <c r="AD1383" s="1558"/>
      <c r="AF1383" s="69"/>
      <c r="AK1383" s="11"/>
      <c r="AL1383" s="209"/>
      <c r="AM1383" s="20"/>
      <c r="AN1383" s="20"/>
      <c r="AO1383" s="20"/>
      <c r="AP1383" s="20"/>
      <c r="AQ1383" s="210"/>
      <c r="AR1383" s="72"/>
    </row>
    <row r="1384" spans="1:44" ht="24" customHeight="1">
      <c r="A1384" s="911" t="str">
        <f t="shared" si="30"/>
        <v/>
      </c>
      <c r="B1384" s="65"/>
      <c r="E1384" s="66"/>
      <c r="F1384" s="67"/>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F1384" s="69"/>
      <c r="AK1384" s="11"/>
      <c r="AL1384" s="209"/>
      <c r="AM1384" s="20"/>
      <c r="AN1384" s="20"/>
      <c r="AO1384" s="20"/>
      <c r="AP1384" s="20"/>
      <c r="AQ1384" s="210"/>
      <c r="AR1384" s="72"/>
    </row>
    <row r="1385" spans="1:44" ht="27" customHeight="1">
      <c r="A1385" s="911" t="str">
        <f t="shared" si="30"/>
        <v/>
      </c>
      <c r="B1385" s="65"/>
      <c r="E1385" s="66"/>
      <c r="F1385" s="67"/>
      <c r="H1385" s="1469" t="s">
        <v>886</v>
      </c>
      <c r="I1385" s="1469"/>
      <c r="J1385" s="1469"/>
      <c r="K1385" s="1469"/>
      <c r="L1385" s="1469"/>
      <c r="M1385" s="1469"/>
      <c r="N1385" s="1469"/>
      <c r="O1385" s="1469"/>
      <c r="P1385" s="1469"/>
      <c r="Q1385" s="1469"/>
      <c r="R1385" s="1469"/>
      <c r="S1385" s="1469"/>
      <c r="T1385" s="1469"/>
      <c r="U1385" s="1469"/>
      <c r="V1385" s="1469"/>
      <c r="W1385" s="1469"/>
      <c r="X1385" s="1469"/>
      <c r="Y1385" s="1469"/>
      <c r="Z1385" s="1469"/>
      <c r="AA1385" s="1469"/>
      <c r="AB1385" s="1469"/>
      <c r="AC1385" s="1469"/>
      <c r="AD1385" s="1469"/>
      <c r="AF1385" s="69"/>
      <c r="AK1385" s="11"/>
      <c r="AL1385" s="209"/>
      <c r="AM1385" s="20"/>
      <c r="AN1385" s="20"/>
      <c r="AO1385" s="20"/>
      <c r="AP1385" s="20"/>
      <c r="AQ1385" s="210"/>
      <c r="AR1385" s="72"/>
    </row>
    <row r="1386" spans="1:44" ht="27" customHeight="1">
      <c r="A1386" s="911">
        <f t="shared" si="30"/>
        <v>210</v>
      </c>
      <c r="B1386" s="65"/>
      <c r="E1386" s="66"/>
      <c r="F1386" s="67"/>
      <c r="H1386" s="1070" t="s">
        <v>2774</v>
      </c>
      <c r="I1386" s="1070"/>
      <c r="J1386" s="1070"/>
      <c r="K1386" s="1070"/>
      <c r="L1386" s="1070"/>
      <c r="M1386" s="1070"/>
      <c r="N1386" s="1070"/>
      <c r="O1386" s="1070"/>
      <c r="P1386" s="1070"/>
      <c r="Q1386" s="1070"/>
      <c r="R1386" s="1070"/>
      <c r="S1386" s="1070"/>
      <c r="T1386" s="1070"/>
      <c r="U1386" s="1070"/>
      <c r="V1386" s="1070"/>
      <c r="W1386" s="1070"/>
      <c r="X1386" s="1070"/>
      <c r="Y1386" s="1070"/>
      <c r="Z1386" s="1070"/>
      <c r="AA1386" s="1070"/>
      <c r="AB1386" s="1070"/>
      <c r="AC1386" s="1070"/>
      <c r="AD1386" s="1070"/>
      <c r="AF1386" s="69"/>
      <c r="AG1386" s="304">
        <v>210</v>
      </c>
      <c r="AH1386" s="1113" t="s">
        <v>109</v>
      </c>
      <c r="AI1386" s="1114"/>
      <c r="AJ1386" s="1115"/>
      <c r="AK1386" s="11"/>
      <c r="AL1386" s="1131" t="s">
        <v>2627</v>
      </c>
      <c r="AM1386" s="1132"/>
      <c r="AN1386" s="1132"/>
      <c r="AO1386" s="1132"/>
      <c r="AP1386" s="1132"/>
      <c r="AQ1386" s="1133"/>
      <c r="AR1386" s="1173">
        <f>VLOOKUP(AH1386,$CD$6:$CE$10,2,FALSE)</f>
        <v>0</v>
      </c>
    </row>
    <row r="1387" spans="1:44" ht="27" customHeight="1">
      <c r="A1387" s="911" t="str">
        <f t="shared" si="30"/>
        <v/>
      </c>
      <c r="B1387" s="65"/>
      <c r="E1387" s="66"/>
      <c r="F1387" s="67"/>
      <c r="H1387" s="1070"/>
      <c r="I1387" s="1070"/>
      <c r="J1387" s="1070"/>
      <c r="K1387" s="1070"/>
      <c r="L1387" s="1070"/>
      <c r="M1387" s="1070"/>
      <c r="N1387" s="1070"/>
      <c r="O1387" s="1070"/>
      <c r="P1387" s="1070"/>
      <c r="Q1387" s="1070"/>
      <c r="R1387" s="1070"/>
      <c r="S1387" s="1070"/>
      <c r="T1387" s="1070"/>
      <c r="U1387" s="1070"/>
      <c r="V1387" s="1070"/>
      <c r="W1387" s="1070"/>
      <c r="X1387" s="1070"/>
      <c r="Y1387" s="1070"/>
      <c r="Z1387" s="1070"/>
      <c r="AA1387" s="1070"/>
      <c r="AB1387" s="1070"/>
      <c r="AC1387" s="1070"/>
      <c r="AD1387" s="1070"/>
      <c r="AF1387" s="69"/>
      <c r="AK1387" s="11"/>
      <c r="AL1387" s="1131"/>
      <c r="AM1387" s="1132"/>
      <c r="AN1387" s="1132"/>
      <c r="AO1387" s="1132"/>
      <c r="AP1387" s="1132"/>
      <c r="AQ1387" s="1133"/>
      <c r="AR1387" s="1173"/>
    </row>
    <row r="1388" spans="1:44" ht="24" customHeight="1" thickBot="1">
      <c r="A1388" s="911" t="str">
        <f t="shared" si="30"/>
        <v/>
      </c>
      <c r="B1388" s="65"/>
      <c r="E1388" s="66"/>
      <c r="F1388" s="67"/>
      <c r="H1388" s="1086" t="s">
        <v>2783</v>
      </c>
      <c r="I1388" s="1086"/>
      <c r="J1388" s="1086"/>
      <c r="K1388" s="1086"/>
      <c r="L1388" s="1086"/>
      <c r="M1388" s="1086"/>
      <c r="N1388" s="1086"/>
      <c r="O1388" s="1086"/>
      <c r="P1388" s="1086"/>
      <c r="Q1388" s="1086"/>
      <c r="R1388" s="1086"/>
      <c r="S1388" s="1086"/>
      <c r="T1388" s="1086"/>
      <c r="U1388" s="1086"/>
      <c r="V1388" s="1086"/>
      <c r="W1388" s="1086"/>
      <c r="X1388" s="1086"/>
      <c r="Y1388" s="1086"/>
      <c r="Z1388" s="1086"/>
      <c r="AA1388" s="1086"/>
      <c r="AB1388" s="1086"/>
      <c r="AC1388" s="1086"/>
      <c r="AD1388" s="1086"/>
      <c r="AF1388" s="69"/>
      <c r="AK1388" s="11"/>
      <c r="AL1388" s="1131"/>
      <c r="AM1388" s="1132"/>
      <c r="AN1388" s="1132"/>
      <c r="AO1388" s="1132"/>
      <c r="AP1388" s="1132"/>
      <c r="AQ1388" s="1133"/>
      <c r="AR1388" s="72"/>
    </row>
    <row r="1389" spans="1:44" ht="27" customHeight="1">
      <c r="A1389" s="911" t="str">
        <f t="shared" si="30"/>
        <v/>
      </c>
      <c r="B1389" s="65"/>
      <c r="E1389" s="66"/>
      <c r="F1389" s="67"/>
      <c r="H1389" s="74"/>
      <c r="I1389" s="1522" t="s">
        <v>887</v>
      </c>
      <c r="J1389" s="1522"/>
      <c r="K1389" s="1522"/>
      <c r="L1389" s="1522"/>
      <c r="M1389" s="1522"/>
      <c r="N1389" s="1522"/>
      <c r="O1389" s="1522"/>
      <c r="P1389" s="1522"/>
      <c r="Q1389" s="1522"/>
      <c r="R1389" s="1522"/>
      <c r="S1389" s="1522"/>
      <c r="T1389" s="1522"/>
      <c r="U1389" s="1522"/>
      <c r="V1389" s="1522"/>
      <c r="W1389" s="1522"/>
      <c r="X1389" s="1522"/>
      <c r="Y1389" s="1522"/>
      <c r="Z1389" s="1522"/>
      <c r="AA1389" s="1522"/>
      <c r="AB1389" s="1522"/>
      <c r="AC1389" s="1522"/>
      <c r="AD1389" s="1523"/>
      <c r="AF1389" s="69"/>
      <c r="AK1389" s="11"/>
      <c r="AL1389" s="84"/>
      <c r="AM1389" s="85"/>
      <c r="AN1389" s="85"/>
      <c r="AO1389" s="85"/>
      <c r="AP1389" s="85"/>
      <c r="AQ1389" s="86"/>
      <c r="AR1389" s="72"/>
    </row>
    <row r="1390" spans="1:44" ht="27" customHeight="1">
      <c r="A1390" s="911" t="str">
        <f t="shared" si="30"/>
        <v/>
      </c>
      <c r="B1390" s="65"/>
      <c r="E1390" s="66"/>
      <c r="F1390" s="67"/>
      <c r="H1390" s="657" t="s">
        <v>530</v>
      </c>
      <c r="I1390" s="10" t="s">
        <v>507</v>
      </c>
      <c r="J1390" s="1344" t="s">
        <v>889</v>
      </c>
      <c r="K1390" s="1344"/>
      <c r="L1390" s="1344"/>
      <c r="M1390" s="1344"/>
      <c r="N1390" s="1344"/>
      <c r="O1390" s="1344"/>
      <c r="P1390" s="1344"/>
      <c r="Q1390" s="1344"/>
      <c r="R1390" s="1344"/>
      <c r="S1390" s="1344"/>
      <c r="T1390" s="1344"/>
      <c r="U1390" s="1344"/>
      <c r="V1390" s="1344"/>
      <c r="W1390" s="1344"/>
      <c r="X1390" s="1344"/>
      <c r="Y1390" s="1344"/>
      <c r="Z1390" s="1344"/>
      <c r="AA1390" s="1344"/>
      <c r="AB1390" s="1344"/>
      <c r="AC1390" s="1344"/>
      <c r="AD1390" s="1412"/>
      <c r="AF1390" s="69"/>
      <c r="AK1390" s="11"/>
      <c r="AL1390" s="209"/>
      <c r="AM1390" s="20"/>
      <c r="AN1390" s="20"/>
      <c r="AO1390" s="20"/>
      <c r="AP1390" s="20"/>
      <c r="AQ1390" s="210"/>
      <c r="AR1390" s="72"/>
    </row>
    <row r="1391" spans="1:44" ht="27" customHeight="1">
      <c r="A1391" s="911" t="str">
        <f t="shared" si="30"/>
        <v/>
      </c>
      <c r="B1391" s="65"/>
      <c r="E1391" s="66"/>
      <c r="F1391" s="67"/>
      <c r="H1391" s="657" t="s">
        <v>530</v>
      </c>
      <c r="I1391" s="10" t="s">
        <v>508</v>
      </c>
      <c r="J1391" s="1344" t="s">
        <v>2628</v>
      </c>
      <c r="K1391" s="1344"/>
      <c r="L1391" s="1344"/>
      <c r="M1391" s="1344"/>
      <c r="N1391" s="1344"/>
      <c r="O1391" s="1344"/>
      <c r="P1391" s="1344"/>
      <c r="Q1391" s="1344"/>
      <c r="R1391" s="1344"/>
      <c r="S1391" s="1344"/>
      <c r="T1391" s="1344"/>
      <c r="U1391" s="1344"/>
      <c r="V1391" s="1344"/>
      <c r="W1391" s="1344"/>
      <c r="X1391" s="1344"/>
      <c r="Y1391" s="1344"/>
      <c r="Z1391" s="1344"/>
      <c r="AA1391" s="1344"/>
      <c r="AB1391" s="1344"/>
      <c r="AC1391" s="1344"/>
      <c r="AD1391" s="1412"/>
      <c r="AF1391" s="69"/>
      <c r="AK1391" s="11"/>
      <c r="AL1391" s="209"/>
      <c r="AM1391" s="20"/>
      <c r="AN1391" s="20"/>
      <c r="AO1391" s="20"/>
      <c r="AP1391" s="20"/>
      <c r="AQ1391" s="210"/>
      <c r="AR1391" s="72"/>
    </row>
    <row r="1392" spans="1:44" ht="27" customHeight="1">
      <c r="A1392" s="911" t="str">
        <f t="shared" si="30"/>
        <v/>
      </c>
      <c r="B1392" s="65"/>
      <c r="E1392" s="66"/>
      <c r="F1392" s="67"/>
      <c r="H1392" s="657" t="s">
        <v>530</v>
      </c>
      <c r="I1392" s="10" t="s">
        <v>643</v>
      </c>
      <c r="J1392" s="1344" t="s">
        <v>891</v>
      </c>
      <c r="K1392" s="1344"/>
      <c r="L1392" s="1344"/>
      <c r="M1392" s="1344"/>
      <c r="N1392" s="1344"/>
      <c r="O1392" s="1344"/>
      <c r="P1392" s="1344"/>
      <c r="Q1392" s="1344"/>
      <c r="R1392" s="1344"/>
      <c r="S1392" s="1344"/>
      <c r="T1392" s="1344"/>
      <c r="U1392" s="1344"/>
      <c r="V1392" s="1344"/>
      <c r="W1392" s="1344"/>
      <c r="X1392" s="1344"/>
      <c r="Y1392" s="1344"/>
      <c r="Z1392" s="1344"/>
      <c r="AA1392" s="1344"/>
      <c r="AB1392" s="1344"/>
      <c r="AC1392" s="1344"/>
      <c r="AD1392" s="1412"/>
      <c r="AF1392" s="69"/>
      <c r="AK1392" s="11"/>
      <c r="AL1392" s="209"/>
      <c r="AM1392" s="20"/>
      <c r="AN1392" s="20"/>
      <c r="AO1392" s="20"/>
      <c r="AP1392" s="20"/>
      <c r="AQ1392" s="210"/>
      <c r="AR1392" s="72"/>
    </row>
    <row r="1393" spans="1:44" ht="27" customHeight="1">
      <c r="A1393" s="911" t="str">
        <f t="shared" si="30"/>
        <v/>
      </c>
      <c r="B1393" s="65"/>
      <c r="E1393" s="66"/>
      <c r="F1393" s="67"/>
      <c r="H1393" s="657" t="s">
        <v>530</v>
      </c>
      <c r="I1393" s="10" t="s">
        <v>644</v>
      </c>
      <c r="J1393" s="1344" t="s">
        <v>892</v>
      </c>
      <c r="K1393" s="1344"/>
      <c r="L1393" s="1344"/>
      <c r="M1393" s="1344"/>
      <c r="N1393" s="1344"/>
      <c r="O1393" s="1344"/>
      <c r="P1393" s="1344"/>
      <c r="Q1393" s="1344"/>
      <c r="R1393" s="1344"/>
      <c r="S1393" s="1344"/>
      <c r="T1393" s="1344"/>
      <c r="U1393" s="1344"/>
      <c r="V1393" s="1344"/>
      <c r="W1393" s="1344"/>
      <c r="X1393" s="1344"/>
      <c r="Y1393" s="1344"/>
      <c r="Z1393" s="1344"/>
      <c r="AA1393" s="1344"/>
      <c r="AB1393" s="1344"/>
      <c r="AC1393" s="1344"/>
      <c r="AD1393" s="1412"/>
      <c r="AF1393" s="69"/>
      <c r="AK1393" s="11"/>
      <c r="AL1393" s="209"/>
      <c r="AM1393" s="20"/>
      <c r="AN1393" s="20"/>
      <c r="AO1393" s="20"/>
      <c r="AP1393" s="20"/>
      <c r="AQ1393" s="210"/>
      <c r="AR1393" s="72"/>
    </row>
    <row r="1394" spans="1:44" ht="27" customHeight="1">
      <c r="A1394" s="911" t="str">
        <f t="shared" si="30"/>
        <v/>
      </c>
      <c r="B1394" s="65"/>
      <c r="E1394" s="66"/>
      <c r="F1394" s="67"/>
      <c r="H1394" s="657" t="s">
        <v>530</v>
      </c>
      <c r="I1394" s="10" t="s">
        <v>867</v>
      </c>
      <c r="J1394" s="1344" t="s">
        <v>893</v>
      </c>
      <c r="K1394" s="1344"/>
      <c r="L1394" s="1344"/>
      <c r="M1394" s="1344"/>
      <c r="N1394" s="1344"/>
      <c r="O1394" s="1344"/>
      <c r="P1394" s="1344"/>
      <c r="Q1394" s="1344"/>
      <c r="R1394" s="1344"/>
      <c r="S1394" s="1344"/>
      <c r="T1394" s="1344"/>
      <c r="U1394" s="1344"/>
      <c r="V1394" s="1344"/>
      <c r="W1394" s="1344"/>
      <c r="X1394" s="1344"/>
      <c r="Y1394" s="1344"/>
      <c r="Z1394" s="1344"/>
      <c r="AA1394" s="1344"/>
      <c r="AB1394" s="1344"/>
      <c r="AC1394" s="1344"/>
      <c r="AD1394" s="1412"/>
      <c r="AF1394" s="69"/>
      <c r="AK1394" s="11"/>
      <c r="AL1394" s="209"/>
      <c r="AM1394" s="20"/>
      <c r="AN1394" s="20"/>
      <c r="AO1394" s="20"/>
      <c r="AP1394" s="20"/>
      <c r="AQ1394" s="210"/>
      <c r="AR1394" s="72"/>
    </row>
    <row r="1395" spans="1:44" ht="27" customHeight="1">
      <c r="A1395" s="911" t="str">
        <f t="shared" si="30"/>
        <v/>
      </c>
      <c r="B1395" s="65"/>
      <c r="E1395" s="66"/>
      <c r="F1395" s="67"/>
      <c r="H1395" s="657" t="s">
        <v>530</v>
      </c>
      <c r="I1395" s="10" t="s">
        <v>869</v>
      </c>
      <c r="J1395" s="1344" t="s">
        <v>894</v>
      </c>
      <c r="K1395" s="1344"/>
      <c r="L1395" s="1344"/>
      <c r="M1395" s="1344"/>
      <c r="N1395" s="1344"/>
      <c r="O1395" s="1344"/>
      <c r="P1395" s="1344"/>
      <c r="Q1395" s="1344"/>
      <c r="R1395" s="1344"/>
      <c r="S1395" s="1344"/>
      <c r="T1395" s="1344"/>
      <c r="U1395" s="1344"/>
      <c r="V1395" s="1344"/>
      <c r="W1395" s="1344"/>
      <c r="X1395" s="1344"/>
      <c r="Y1395" s="1344"/>
      <c r="Z1395" s="1344"/>
      <c r="AA1395" s="1344"/>
      <c r="AB1395" s="1344"/>
      <c r="AC1395" s="1344"/>
      <c r="AD1395" s="1412"/>
      <c r="AF1395" s="69"/>
      <c r="AK1395" s="11"/>
      <c r="AL1395" s="209"/>
      <c r="AM1395" s="20"/>
      <c r="AN1395" s="20"/>
      <c r="AO1395" s="20"/>
      <c r="AP1395" s="20"/>
      <c r="AQ1395" s="210"/>
      <c r="AR1395" s="72"/>
    </row>
    <row r="1396" spans="1:44" ht="27" customHeight="1" thickBot="1">
      <c r="A1396" s="911" t="str">
        <f t="shared" si="30"/>
        <v/>
      </c>
      <c r="B1396" s="65"/>
      <c r="E1396" s="66"/>
      <c r="F1396" s="67"/>
      <c r="H1396" s="658" t="s">
        <v>530</v>
      </c>
      <c r="I1396" s="6" t="s">
        <v>888</v>
      </c>
      <c r="J1396" s="1081" t="s">
        <v>895</v>
      </c>
      <c r="K1396" s="1081"/>
      <c r="L1396" s="1081"/>
      <c r="M1396" s="1081"/>
      <c r="N1396" s="1081"/>
      <c r="O1396" s="1081"/>
      <c r="P1396" s="1081"/>
      <c r="Q1396" s="1081"/>
      <c r="R1396" s="1081"/>
      <c r="S1396" s="1081"/>
      <c r="T1396" s="1081"/>
      <c r="U1396" s="1081"/>
      <c r="V1396" s="1081"/>
      <c r="W1396" s="1081"/>
      <c r="X1396" s="1081"/>
      <c r="Y1396" s="1081"/>
      <c r="Z1396" s="1081"/>
      <c r="AA1396" s="1081"/>
      <c r="AB1396" s="1081"/>
      <c r="AC1396" s="1081"/>
      <c r="AD1396" s="1082"/>
      <c r="AF1396" s="69"/>
      <c r="AK1396" s="11"/>
      <c r="AL1396" s="209"/>
      <c r="AM1396" s="20"/>
      <c r="AN1396" s="20"/>
      <c r="AO1396" s="20"/>
      <c r="AP1396" s="20"/>
      <c r="AQ1396" s="210"/>
      <c r="AR1396" s="72"/>
    </row>
    <row r="1397" spans="1:44" ht="24" customHeight="1">
      <c r="A1397" s="911" t="str">
        <f t="shared" si="30"/>
        <v/>
      </c>
      <c r="B1397" s="65"/>
      <c r="E1397" s="66"/>
      <c r="F1397" s="67"/>
      <c r="AF1397" s="69"/>
      <c r="AK1397" s="11"/>
      <c r="AL1397" s="209"/>
      <c r="AM1397" s="20"/>
      <c r="AN1397" s="20"/>
      <c r="AO1397" s="20"/>
      <c r="AP1397" s="20"/>
      <c r="AQ1397" s="210"/>
      <c r="AR1397" s="72"/>
    </row>
    <row r="1398" spans="1:44" ht="27" customHeight="1">
      <c r="A1398" s="911">
        <f t="shared" si="30"/>
        <v>211</v>
      </c>
      <c r="B1398" s="65"/>
      <c r="E1398" s="66"/>
      <c r="F1398" s="67"/>
      <c r="H1398" s="1469" t="s">
        <v>896</v>
      </c>
      <c r="I1398" s="1469"/>
      <c r="J1398" s="1469"/>
      <c r="K1398" s="1469"/>
      <c r="L1398" s="1469"/>
      <c r="M1398" s="1469"/>
      <c r="N1398" s="1469"/>
      <c r="O1398" s="1469"/>
      <c r="P1398" s="1469"/>
      <c r="Q1398" s="1469"/>
      <c r="R1398" s="1469"/>
      <c r="S1398" s="1469"/>
      <c r="T1398" s="1469"/>
      <c r="U1398" s="1469"/>
      <c r="V1398" s="1469"/>
      <c r="W1398" s="1469"/>
      <c r="X1398" s="1469"/>
      <c r="Y1398" s="1469"/>
      <c r="Z1398" s="1469"/>
      <c r="AA1398" s="1469"/>
      <c r="AB1398" s="1469"/>
      <c r="AC1398" s="1469"/>
      <c r="AD1398" s="1469"/>
      <c r="AF1398" s="69"/>
      <c r="AG1398" s="304">
        <v>211</v>
      </c>
      <c r="AH1398" s="1113" t="s">
        <v>109</v>
      </c>
      <c r="AI1398" s="1114"/>
      <c r="AJ1398" s="1115"/>
      <c r="AK1398" s="11"/>
      <c r="AL1398" s="1131" t="s">
        <v>2629</v>
      </c>
      <c r="AM1398" s="1132"/>
      <c r="AN1398" s="1132"/>
      <c r="AO1398" s="1132"/>
      <c r="AP1398" s="1132"/>
      <c r="AQ1398" s="1133"/>
      <c r="AR1398" s="1173">
        <f>VLOOKUP(AH1398,$CD$6:$CE$10,2,FALSE)</f>
        <v>0</v>
      </c>
    </row>
    <row r="1399" spans="1:44" ht="27" customHeight="1">
      <c r="A1399" s="911" t="str">
        <f t="shared" si="30"/>
        <v/>
      </c>
      <c r="B1399" s="65"/>
      <c r="E1399" s="66"/>
      <c r="F1399" s="67"/>
      <c r="H1399" s="1070" t="s">
        <v>897</v>
      </c>
      <c r="I1399" s="1070"/>
      <c r="J1399" s="1070"/>
      <c r="K1399" s="1070"/>
      <c r="L1399" s="1070"/>
      <c r="M1399" s="1070"/>
      <c r="N1399" s="1070"/>
      <c r="O1399" s="1070"/>
      <c r="P1399" s="1070"/>
      <c r="Q1399" s="1070"/>
      <c r="R1399" s="1070"/>
      <c r="S1399" s="1070"/>
      <c r="T1399" s="1070"/>
      <c r="U1399" s="1070"/>
      <c r="V1399" s="1070"/>
      <c r="W1399" s="1070"/>
      <c r="X1399" s="1070"/>
      <c r="Y1399" s="1070"/>
      <c r="Z1399" s="1070"/>
      <c r="AA1399" s="1070"/>
      <c r="AB1399" s="1070"/>
      <c r="AC1399" s="1070"/>
      <c r="AD1399" s="1070"/>
      <c r="AF1399" s="69"/>
      <c r="AK1399" s="11"/>
      <c r="AL1399" s="1131"/>
      <c r="AM1399" s="1132"/>
      <c r="AN1399" s="1132"/>
      <c r="AO1399" s="1132"/>
      <c r="AP1399" s="1132"/>
      <c r="AQ1399" s="1133"/>
      <c r="AR1399" s="1173"/>
    </row>
    <row r="1400" spans="1:44" ht="27" customHeight="1">
      <c r="A1400" s="911" t="str">
        <f t="shared" si="30"/>
        <v/>
      </c>
      <c r="B1400" s="65"/>
      <c r="E1400" s="66"/>
      <c r="F1400" s="67"/>
      <c r="H1400" s="1070"/>
      <c r="I1400" s="1070"/>
      <c r="J1400" s="1070"/>
      <c r="K1400" s="1070"/>
      <c r="L1400" s="1070"/>
      <c r="M1400" s="1070"/>
      <c r="N1400" s="1070"/>
      <c r="O1400" s="1070"/>
      <c r="P1400" s="1070"/>
      <c r="Q1400" s="1070"/>
      <c r="R1400" s="1070"/>
      <c r="S1400" s="1070"/>
      <c r="T1400" s="1070"/>
      <c r="U1400" s="1070"/>
      <c r="V1400" s="1070"/>
      <c r="W1400" s="1070"/>
      <c r="X1400" s="1070"/>
      <c r="Y1400" s="1070"/>
      <c r="Z1400" s="1070"/>
      <c r="AA1400" s="1070"/>
      <c r="AB1400" s="1070"/>
      <c r="AC1400" s="1070"/>
      <c r="AD1400" s="1070"/>
      <c r="AF1400" s="69"/>
      <c r="AK1400" s="11"/>
      <c r="AL1400" s="1131"/>
      <c r="AM1400" s="1132"/>
      <c r="AN1400" s="1132"/>
      <c r="AO1400" s="1132"/>
      <c r="AP1400" s="1132"/>
      <c r="AQ1400" s="1133"/>
      <c r="AR1400" s="72"/>
    </row>
    <row r="1401" spans="1:44" ht="27" customHeight="1" thickBot="1">
      <c r="A1401" s="911" t="str">
        <f t="shared" si="30"/>
        <v/>
      </c>
      <c r="B1401" s="65"/>
      <c r="E1401" s="66"/>
      <c r="F1401" s="67"/>
      <c r="AF1401" s="69"/>
      <c r="AK1401" s="11"/>
      <c r="AL1401" s="209"/>
      <c r="AM1401" s="20"/>
      <c r="AN1401" s="20"/>
      <c r="AO1401" s="20"/>
      <c r="AP1401" s="20"/>
      <c r="AQ1401" s="210"/>
      <c r="AR1401" s="72"/>
    </row>
    <row r="1402" spans="1:44" ht="27" customHeight="1">
      <c r="A1402" s="911" t="str">
        <f t="shared" si="30"/>
        <v/>
      </c>
      <c r="B1402" s="65"/>
      <c r="E1402" s="66"/>
      <c r="F1402" s="67"/>
      <c r="H1402" s="47" t="s">
        <v>165</v>
      </c>
      <c r="I1402" s="1524" t="s">
        <v>1235</v>
      </c>
      <c r="J1402" s="1524"/>
      <c r="K1402" s="1524"/>
      <c r="L1402" s="1524"/>
      <c r="M1402" s="1524"/>
      <c r="N1402" s="1524"/>
      <c r="O1402" s="1524"/>
      <c r="P1402" s="1524"/>
      <c r="Q1402" s="1524"/>
      <c r="R1402" s="1524"/>
      <c r="S1402" s="1524"/>
      <c r="T1402" s="1524"/>
      <c r="U1402" s="1524"/>
      <c r="V1402" s="1524"/>
      <c r="W1402" s="1524"/>
      <c r="X1402" s="1524"/>
      <c r="Y1402" s="1524"/>
      <c r="Z1402" s="1524"/>
      <c r="AA1402" s="1524"/>
      <c r="AB1402" s="1524"/>
      <c r="AC1402" s="1524"/>
      <c r="AD1402" s="1525"/>
      <c r="AF1402" s="69"/>
      <c r="AK1402" s="11"/>
      <c r="AL1402" s="209"/>
      <c r="AM1402" s="20"/>
      <c r="AN1402" s="20"/>
      <c r="AO1402" s="20"/>
      <c r="AP1402" s="20"/>
      <c r="AQ1402" s="210"/>
      <c r="AR1402" s="72"/>
    </row>
    <row r="1403" spans="1:44" ht="27" customHeight="1">
      <c r="A1403" s="911" t="str">
        <f t="shared" si="30"/>
        <v/>
      </c>
      <c r="B1403" s="65"/>
      <c r="E1403" s="66"/>
      <c r="F1403" s="67"/>
      <c r="H1403" s="65"/>
      <c r="I1403" s="1379"/>
      <c r="J1403" s="1379"/>
      <c r="K1403" s="1379"/>
      <c r="L1403" s="1379"/>
      <c r="M1403" s="1379"/>
      <c r="N1403" s="1379"/>
      <c r="O1403" s="1379"/>
      <c r="P1403" s="1379"/>
      <c r="Q1403" s="1379"/>
      <c r="R1403" s="1379"/>
      <c r="S1403" s="1379"/>
      <c r="T1403" s="1379"/>
      <c r="U1403" s="1379"/>
      <c r="V1403" s="1379"/>
      <c r="W1403" s="1379"/>
      <c r="X1403" s="1379"/>
      <c r="Y1403" s="1379"/>
      <c r="Z1403" s="1379"/>
      <c r="AA1403" s="1379"/>
      <c r="AB1403" s="1379"/>
      <c r="AC1403" s="1379"/>
      <c r="AD1403" s="1380"/>
      <c r="AF1403" s="69"/>
      <c r="AK1403" s="11"/>
      <c r="AL1403" s="209"/>
      <c r="AM1403" s="20"/>
      <c r="AN1403" s="20"/>
      <c r="AO1403" s="20"/>
      <c r="AP1403" s="20"/>
      <c r="AQ1403" s="210"/>
      <c r="AR1403" s="72"/>
    </row>
    <row r="1404" spans="1:44" ht="27" customHeight="1">
      <c r="A1404" s="911" t="str">
        <f t="shared" si="30"/>
        <v/>
      </c>
      <c r="B1404" s="65"/>
      <c r="E1404" s="66"/>
      <c r="F1404" s="67"/>
      <c r="H1404" s="65" t="s">
        <v>165</v>
      </c>
      <c r="I1404" s="1344" t="s">
        <v>898</v>
      </c>
      <c r="J1404" s="1344"/>
      <c r="K1404" s="1344"/>
      <c r="L1404" s="1344"/>
      <c r="M1404" s="1344"/>
      <c r="N1404" s="1344"/>
      <c r="O1404" s="1344"/>
      <c r="P1404" s="1344"/>
      <c r="Q1404" s="1344"/>
      <c r="R1404" s="1344"/>
      <c r="S1404" s="1344"/>
      <c r="T1404" s="1344"/>
      <c r="U1404" s="1344"/>
      <c r="V1404" s="1344"/>
      <c r="W1404" s="1344"/>
      <c r="X1404" s="1344"/>
      <c r="Y1404" s="1344"/>
      <c r="Z1404" s="1344"/>
      <c r="AA1404" s="1344"/>
      <c r="AB1404" s="1344"/>
      <c r="AC1404" s="1344"/>
      <c r="AD1404" s="1412"/>
      <c r="AF1404" s="69"/>
      <c r="AK1404" s="11"/>
      <c r="AL1404" s="209"/>
      <c r="AM1404" s="20"/>
      <c r="AN1404" s="20"/>
      <c r="AO1404" s="20"/>
      <c r="AP1404" s="20"/>
      <c r="AQ1404" s="210"/>
      <c r="AR1404" s="72"/>
    </row>
    <row r="1405" spans="1:44" ht="27" customHeight="1">
      <c r="A1405" s="911" t="str">
        <f t="shared" si="30"/>
        <v/>
      </c>
      <c r="B1405" s="65"/>
      <c r="E1405" s="66"/>
      <c r="F1405" s="67"/>
      <c r="H1405" s="65" t="s">
        <v>165</v>
      </c>
      <c r="I1405" s="1344" t="s">
        <v>899</v>
      </c>
      <c r="J1405" s="1344"/>
      <c r="K1405" s="1344"/>
      <c r="L1405" s="1344"/>
      <c r="M1405" s="1344"/>
      <c r="N1405" s="1344"/>
      <c r="O1405" s="1344"/>
      <c r="P1405" s="1344"/>
      <c r="Q1405" s="1344"/>
      <c r="R1405" s="1344"/>
      <c r="S1405" s="1344"/>
      <c r="T1405" s="1344"/>
      <c r="U1405" s="1344"/>
      <c r="V1405" s="1344"/>
      <c r="W1405" s="1344"/>
      <c r="X1405" s="1344"/>
      <c r="Y1405" s="1344"/>
      <c r="Z1405" s="1344"/>
      <c r="AA1405" s="1344"/>
      <c r="AB1405" s="1344"/>
      <c r="AC1405" s="1344"/>
      <c r="AD1405" s="1412"/>
      <c r="AF1405" s="69"/>
      <c r="AK1405" s="11"/>
      <c r="AL1405" s="209"/>
      <c r="AM1405" s="20"/>
      <c r="AN1405" s="20"/>
      <c r="AO1405" s="20"/>
      <c r="AP1405" s="20"/>
      <c r="AQ1405" s="210"/>
      <c r="AR1405" s="72"/>
    </row>
    <row r="1406" spans="1:44" ht="27" customHeight="1" thickBot="1">
      <c r="A1406" s="911" t="str">
        <f t="shared" si="30"/>
        <v/>
      </c>
      <c r="B1406" s="65"/>
      <c r="E1406" s="66"/>
      <c r="F1406" s="67"/>
      <c r="H1406" s="56" t="s">
        <v>165</v>
      </c>
      <c r="I1406" s="1081" t="s">
        <v>900</v>
      </c>
      <c r="J1406" s="1081"/>
      <c r="K1406" s="1081"/>
      <c r="L1406" s="1081"/>
      <c r="M1406" s="1081"/>
      <c r="N1406" s="1081"/>
      <c r="O1406" s="1081"/>
      <c r="P1406" s="1081"/>
      <c r="Q1406" s="1081"/>
      <c r="R1406" s="1081"/>
      <c r="S1406" s="1081"/>
      <c r="T1406" s="1081"/>
      <c r="U1406" s="1081"/>
      <c r="V1406" s="1081"/>
      <c r="W1406" s="1081"/>
      <c r="X1406" s="1081"/>
      <c r="Y1406" s="1081"/>
      <c r="Z1406" s="1081"/>
      <c r="AA1406" s="1081"/>
      <c r="AB1406" s="1081"/>
      <c r="AC1406" s="1081"/>
      <c r="AD1406" s="1082"/>
      <c r="AF1406" s="69"/>
      <c r="AK1406" s="11"/>
      <c r="AL1406" s="209"/>
      <c r="AM1406" s="20"/>
      <c r="AN1406" s="20"/>
      <c r="AO1406" s="20"/>
      <c r="AP1406" s="20"/>
      <c r="AQ1406" s="210"/>
      <c r="AR1406" s="72"/>
    </row>
    <row r="1407" spans="1:44" ht="27" customHeight="1">
      <c r="A1407" s="911" t="str">
        <f t="shared" si="30"/>
        <v/>
      </c>
      <c r="B1407" s="65"/>
      <c r="E1407" s="66"/>
      <c r="F1407" s="67"/>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F1407" s="69"/>
      <c r="AK1407" s="11"/>
      <c r="AL1407" s="209"/>
      <c r="AM1407" s="20"/>
      <c r="AN1407" s="20"/>
      <c r="AO1407" s="20"/>
      <c r="AP1407" s="20"/>
      <c r="AQ1407" s="210"/>
      <c r="AR1407" s="72"/>
    </row>
    <row r="1408" spans="1:44" ht="27" customHeight="1">
      <c r="A1408" s="911">
        <f t="shared" si="30"/>
        <v>212</v>
      </c>
      <c r="B1408" s="65"/>
      <c r="E1408" s="66"/>
      <c r="F1408" s="1071" t="s">
        <v>1044</v>
      </c>
      <c r="G1408" s="1072"/>
      <c r="H1408" s="1070" t="s">
        <v>2775</v>
      </c>
      <c r="I1408" s="1070"/>
      <c r="J1408" s="1070"/>
      <c r="K1408" s="1070"/>
      <c r="L1408" s="1070"/>
      <c r="M1408" s="1070"/>
      <c r="N1408" s="1070"/>
      <c r="O1408" s="1070"/>
      <c r="P1408" s="1070"/>
      <c r="Q1408" s="1070"/>
      <c r="R1408" s="1070"/>
      <c r="S1408" s="1070"/>
      <c r="T1408" s="1070"/>
      <c r="U1408" s="1070"/>
      <c r="V1408" s="1070"/>
      <c r="W1408" s="1070"/>
      <c r="X1408" s="1070"/>
      <c r="Y1408" s="1070"/>
      <c r="Z1408" s="1070"/>
      <c r="AA1408" s="1070"/>
      <c r="AB1408" s="1070"/>
      <c r="AC1408" s="1070"/>
      <c r="AD1408" s="1070"/>
      <c r="AF1408" s="69"/>
      <c r="AG1408" s="304">
        <v>212</v>
      </c>
      <c r="AH1408" s="1113" t="s">
        <v>109</v>
      </c>
      <c r="AI1408" s="1114"/>
      <c r="AJ1408" s="1115"/>
      <c r="AK1408" s="11"/>
      <c r="AL1408" s="1131" t="s">
        <v>901</v>
      </c>
      <c r="AM1408" s="1132"/>
      <c r="AN1408" s="1132"/>
      <c r="AO1408" s="1132"/>
      <c r="AP1408" s="1132"/>
      <c r="AQ1408" s="1133"/>
      <c r="AR1408" s="1173">
        <f>VLOOKUP(AH1408,$CD$6:$CE$10,2,FALSE)</f>
        <v>0</v>
      </c>
    </row>
    <row r="1409" spans="1:44" ht="27" customHeight="1">
      <c r="A1409" s="911" t="str">
        <f t="shared" si="30"/>
        <v/>
      </c>
      <c r="B1409" s="65"/>
      <c r="E1409" s="66"/>
      <c r="F1409" s="67"/>
      <c r="H1409" s="1070"/>
      <c r="I1409" s="1070"/>
      <c r="J1409" s="1070"/>
      <c r="K1409" s="1070"/>
      <c r="L1409" s="1070"/>
      <c r="M1409" s="1070"/>
      <c r="N1409" s="1070"/>
      <c r="O1409" s="1070"/>
      <c r="P1409" s="1070"/>
      <c r="Q1409" s="1070"/>
      <c r="R1409" s="1070"/>
      <c r="S1409" s="1070"/>
      <c r="T1409" s="1070"/>
      <c r="U1409" s="1070"/>
      <c r="V1409" s="1070"/>
      <c r="W1409" s="1070"/>
      <c r="X1409" s="1070"/>
      <c r="Y1409" s="1070"/>
      <c r="Z1409" s="1070"/>
      <c r="AA1409" s="1070"/>
      <c r="AB1409" s="1070"/>
      <c r="AC1409" s="1070"/>
      <c r="AD1409" s="1070"/>
      <c r="AF1409" s="69"/>
      <c r="AK1409" s="11"/>
      <c r="AL1409" s="1131"/>
      <c r="AM1409" s="1132"/>
      <c r="AN1409" s="1132"/>
      <c r="AO1409" s="1132"/>
      <c r="AP1409" s="1132"/>
      <c r="AQ1409" s="1133"/>
      <c r="AR1409" s="1173"/>
    </row>
    <row r="1410" spans="1:44" ht="27" customHeight="1">
      <c r="A1410" s="911" t="str">
        <f t="shared" si="30"/>
        <v/>
      </c>
      <c r="B1410" s="65"/>
      <c r="E1410" s="66"/>
      <c r="F1410" s="67"/>
      <c r="H1410" s="109"/>
      <c r="I1410" s="109"/>
      <c r="J1410" s="109"/>
      <c r="K1410" s="109"/>
      <c r="L1410" s="109"/>
      <c r="M1410" s="109"/>
      <c r="N1410" s="109"/>
      <c r="O1410" s="109"/>
      <c r="P1410" s="109"/>
      <c r="Q1410" s="109"/>
      <c r="R1410" s="109"/>
      <c r="S1410" s="109"/>
      <c r="T1410" s="109"/>
      <c r="U1410" s="109"/>
      <c r="V1410" s="109"/>
      <c r="W1410" s="109"/>
      <c r="X1410" s="109"/>
      <c r="Y1410" s="109"/>
      <c r="Z1410" s="109"/>
      <c r="AA1410" s="109"/>
      <c r="AB1410" s="109"/>
      <c r="AC1410" s="109"/>
      <c r="AD1410" s="109"/>
      <c r="AF1410" s="69"/>
      <c r="AK1410" s="11"/>
      <c r="AL1410" s="1131"/>
      <c r="AM1410" s="1132"/>
      <c r="AN1410" s="1132"/>
      <c r="AO1410" s="1132"/>
      <c r="AP1410" s="1132"/>
      <c r="AQ1410" s="1133"/>
      <c r="AR1410" s="72"/>
    </row>
    <row r="1411" spans="1:44" ht="27" customHeight="1">
      <c r="A1411" s="911"/>
      <c r="B1411" s="65"/>
      <c r="E1411" s="66"/>
      <c r="F1411" s="67"/>
      <c r="H1411" s="1180" t="s">
        <v>2630</v>
      </c>
      <c r="I1411" s="1180"/>
      <c r="J1411" s="1180"/>
      <c r="K1411" s="1180"/>
      <c r="L1411" s="1180"/>
      <c r="M1411" s="1180"/>
      <c r="N1411" s="1180"/>
      <c r="O1411" s="1180"/>
      <c r="P1411" s="1180"/>
      <c r="Q1411" s="1180"/>
      <c r="R1411" s="1180"/>
      <c r="S1411" s="1180"/>
      <c r="T1411" s="1180"/>
      <c r="U1411" s="1180"/>
      <c r="V1411" s="1180"/>
      <c r="W1411" s="1180"/>
      <c r="X1411" s="1180"/>
      <c r="Y1411" s="1180"/>
      <c r="Z1411" s="1180"/>
      <c r="AA1411" s="1180"/>
      <c r="AB1411" s="1180"/>
      <c r="AC1411" s="1180"/>
      <c r="AD1411" s="1180"/>
      <c r="AF1411" s="69"/>
      <c r="AK1411" s="11"/>
      <c r="AL1411" s="1170" t="s">
        <v>2524</v>
      </c>
      <c r="AM1411" s="1171"/>
      <c r="AN1411" s="1171"/>
      <c r="AO1411" s="1171"/>
      <c r="AP1411" s="1171"/>
      <c r="AQ1411" s="1172"/>
      <c r="AR1411" s="72"/>
    </row>
    <row r="1412" spans="1:44" ht="27" customHeight="1">
      <c r="A1412" s="911"/>
      <c r="B1412" s="65"/>
      <c r="E1412" s="66"/>
      <c r="F1412" s="67"/>
      <c r="H1412" s="1180"/>
      <c r="I1412" s="1180"/>
      <c r="J1412" s="1180"/>
      <c r="K1412" s="1180"/>
      <c r="L1412" s="1180"/>
      <c r="M1412" s="1180"/>
      <c r="N1412" s="1180"/>
      <c r="O1412" s="1180"/>
      <c r="P1412" s="1180"/>
      <c r="Q1412" s="1180"/>
      <c r="R1412" s="1180"/>
      <c r="S1412" s="1180"/>
      <c r="T1412" s="1180"/>
      <c r="U1412" s="1180"/>
      <c r="V1412" s="1180"/>
      <c r="W1412" s="1180"/>
      <c r="X1412" s="1180"/>
      <c r="Y1412" s="1180"/>
      <c r="Z1412" s="1180"/>
      <c r="AA1412" s="1180"/>
      <c r="AB1412" s="1180"/>
      <c r="AC1412" s="1180"/>
      <c r="AD1412" s="1180"/>
      <c r="AF1412" s="69"/>
      <c r="AK1412" s="11"/>
      <c r="AL1412" s="1170"/>
      <c r="AM1412" s="1171"/>
      <c r="AN1412" s="1171"/>
      <c r="AO1412" s="1171"/>
      <c r="AP1412" s="1171"/>
      <c r="AQ1412" s="1172"/>
      <c r="AR1412" s="72"/>
    </row>
    <row r="1413" spans="1:44" ht="27" customHeight="1">
      <c r="A1413" s="911"/>
      <c r="B1413" s="65"/>
      <c r="E1413" s="66"/>
      <c r="F1413" s="67"/>
      <c r="H1413" s="1180"/>
      <c r="I1413" s="1180"/>
      <c r="J1413" s="1180"/>
      <c r="K1413" s="1180"/>
      <c r="L1413" s="1180"/>
      <c r="M1413" s="1180"/>
      <c r="N1413" s="1180"/>
      <c r="O1413" s="1180"/>
      <c r="P1413" s="1180"/>
      <c r="Q1413" s="1180"/>
      <c r="R1413" s="1180"/>
      <c r="S1413" s="1180"/>
      <c r="T1413" s="1180"/>
      <c r="U1413" s="1180"/>
      <c r="V1413" s="1180"/>
      <c r="W1413" s="1180"/>
      <c r="X1413" s="1180"/>
      <c r="Y1413" s="1180"/>
      <c r="Z1413" s="1180"/>
      <c r="AA1413" s="1180"/>
      <c r="AB1413" s="1180"/>
      <c r="AC1413" s="1180"/>
      <c r="AD1413" s="1180"/>
      <c r="AF1413" s="69"/>
      <c r="AK1413" s="11"/>
      <c r="AL1413" s="203"/>
      <c r="AM1413" s="204"/>
      <c r="AN1413" s="204"/>
      <c r="AO1413" s="204"/>
      <c r="AP1413" s="204"/>
      <c r="AQ1413" s="205"/>
      <c r="AR1413" s="72"/>
    </row>
    <row r="1414" spans="1:44" ht="27" customHeight="1">
      <c r="A1414" s="911"/>
      <c r="B1414" s="65"/>
      <c r="E1414" s="66"/>
      <c r="F1414" s="67"/>
      <c r="H1414" s="96"/>
      <c r="I1414" s="96"/>
      <c r="J1414" s="96"/>
      <c r="K1414" s="96"/>
      <c r="L1414" s="96"/>
      <c r="M1414" s="96"/>
      <c r="N1414" s="96"/>
      <c r="O1414" s="96"/>
      <c r="P1414" s="96"/>
      <c r="Q1414" s="96"/>
      <c r="R1414" s="96"/>
      <c r="S1414" s="96"/>
      <c r="T1414" s="96"/>
      <c r="U1414" s="96"/>
      <c r="V1414" s="96"/>
      <c r="W1414" s="96"/>
      <c r="X1414" s="96"/>
      <c r="Y1414" s="96"/>
      <c r="Z1414" s="96"/>
      <c r="AA1414" s="96"/>
      <c r="AB1414" s="96"/>
      <c r="AC1414" s="96"/>
      <c r="AD1414" s="96"/>
      <c r="AF1414" s="69"/>
      <c r="AK1414" s="11"/>
      <c r="AL1414" s="203"/>
      <c r="AM1414" s="204"/>
      <c r="AN1414" s="204"/>
      <c r="AO1414" s="204"/>
      <c r="AP1414" s="204"/>
      <c r="AQ1414" s="205"/>
      <c r="AR1414" s="72"/>
    </row>
    <row r="1415" spans="1:44" ht="27" customHeight="1">
      <c r="A1415" s="911" t="str">
        <f t="shared" si="30"/>
        <v/>
      </c>
      <c r="B1415" s="65"/>
      <c r="E1415" s="66"/>
      <c r="F1415" s="1068" t="s">
        <v>830</v>
      </c>
      <c r="G1415" s="1069"/>
      <c r="H1415" s="1070" t="s">
        <v>2776</v>
      </c>
      <c r="I1415" s="1070"/>
      <c r="J1415" s="1070"/>
      <c r="K1415" s="1070"/>
      <c r="L1415" s="1070"/>
      <c r="M1415" s="1070"/>
      <c r="N1415" s="1070"/>
      <c r="O1415" s="1070"/>
      <c r="P1415" s="1070"/>
      <c r="Q1415" s="1070"/>
      <c r="R1415" s="1070"/>
      <c r="S1415" s="1070"/>
      <c r="T1415" s="1070"/>
      <c r="U1415" s="1070"/>
      <c r="V1415" s="1070"/>
      <c r="W1415" s="1070"/>
      <c r="X1415" s="1070"/>
      <c r="Y1415" s="1070"/>
      <c r="Z1415" s="1070"/>
      <c r="AA1415" s="1070"/>
      <c r="AB1415" s="1070"/>
      <c r="AC1415" s="1070"/>
      <c r="AD1415" s="1070"/>
      <c r="AF1415" s="69"/>
      <c r="AK1415" s="11"/>
      <c r="AL1415" s="1131" t="s">
        <v>902</v>
      </c>
      <c r="AM1415" s="1132"/>
      <c r="AN1415" s="1132"/>
      <c r="AO1415" s="1132"/>
      <c r="AP1415" s="1132"/>
      <c r="AQ1415" s="1133"/>
      <c r="AR1415" s="72"/>
    </row>
    <row r="1416" spans="1:44" ht="27" customHeight="1">
      <c r="A1416" s="911" t="str">
        <f t="shared" si="30"/>
        <v/>
      </c>
      <c r="B1416" s="65"/>
      <c r="E1416" s="66"/>
      <c r="F1416" s="67"/>
      <c r="H1416" s="1070"/>
      <c r="I1416" s="1070"/>
      <c r="J1416" s="1070"/>
      <c r="K1416" s="1070"/>
      <c r="L1416" s="1070"/>
      <c r="M1416" s="1070"/>
      <c r="N1416" s="1070"/>
      <c r="O1416" s="1070"/>
      <c r="P1416" s="1070"/>
      <c r="Q1416" s="1070"/>
      <c r="R1416" s="1070"/>
      <c r="S1416" s="1070"/>
      <c r="T1416" s="1070"/>
      <c r="U1416" s="1070"/>
      <c r="V1416" s="1070"/>
      <c r="W1416" s="1070"/>
      <c r="X1416" s="1070"/>
      <c r="Y1416" s="1070"/>
      <c r="Z1416" s="1070"/>
      <c r="AA1416" s="1070"/>
      <c r="AB1416" s="1070"/>
      <c r="AC1416" s="1070"/>
      <c r="AD1416" s="1070"/>
      <c r="AF1416" s="69"/>
      <c r="AK1416" s="11"/>
      <c r="AL1416" s="1131"/>
      <c r="AM1416" s="1132"/>
      <c r="AN1416" s="1132"/>
      <c r="AO1416" s="1132"/>
      <c r="AP1416" s="1132"/>
      <c r="AQ1416" s="1133"/>
      <c r="AR1416" s="72"/>
    </row>
    <row r="1417" spans="1:44" ht="24" customHeight="1">
      <c r="A1417" s="911" t="str">
        <f t="shared" si="30"/>
        <v/>
      </c>
      <c r="B1417" s="65"/>
      <c r="E1417" s="66"/>
      <c r="F1417" s="67"/>
      <c r="AF1417" s="69"/>
      <c r="AK1417" s="11"/>
      <c r="AL1417" s="209"/>
      <c r="AM1417" s="20"/>
      <c r="AN1417" s="20"/>
      <c r="AO1417" s="20"/>
      <c r="AP1417" s="20"/>
      <c r="AQ1417" s="210"/>
      <c r="AR1417" s="72"/>
    </row>
    <row r="1418" spans="1:44" ht="27" customHeight="1">
      <c r="A1418" s="911">
        <f t="shared" si="30"/>
        <v>213</v>
      </c>
      <c r="B1418" s="65"/>
      <c r="E1418" s="66"/>
      <c r="F1418" s="67"/>
      <c r="H1418" s="1070" t="s">
        <v>903</v>
      </c>
      <c r="I1418" s="1070"/>
      <c r="J1418" s="1070"/>
      <c r="K1418" s="1070"/>
      <c r="L1418" s="1070"/>
      <c r="M1418" s="1070"/>
      <c r="N1418" s="1070"/>
      <c r="O1418" s="1070"/>
      <c r="P1418" s="1070"/>
      <c r="Q1418" s="1070"/>
      <c r="R1418" s="1070"/>
      <c r="S1418" s="1070"/>
      <c r="T1418" s="1070"/>
      <c r="U1418" s="1070"/>
      <c r="V1418" s="1070"/>
      <c r="W1418" s="1070"/>
      <c r="X1418" s="1070"/>
      <c r="Y1418" s="1070"/>
      <c r="Z1418" s="1070"/>
      <c r="AA1418" s="1070"/>
      <c r="AB1418" s="1070"/>
      <c r="AC1418" s="1070"/>
      <c r="AD1418" s="1070"/>
      <c r="AF1418" s="69"/>
      <c r="AG1418" s="304">
        <v>213</v>
      </c>
      <c r="AH1418" s="1113" t="s">
        <v>109</v>
      </c>
      <c r="AI1418" s="1114"/>
      <c r="AJ1418" s="1115"/>
      <c r="AK1418" s="11"/>
      <c r="AL1418" s="1131" t="s">
        <v>904</v>
      </c>
      <c r="AM1418" s="1132"/>
      <c r="AN1418" s="1132"/>
      <c r="AO1418" s="1132"/>
      <c r="AP1418" s="1132"/>
      <c r="AQ1418" s="1133"/>
      <c r="AR1418" s="1173">
        <f>VLOOKUP(AH1418,$CD$6:$CE$10,2,FALSE)</f>
        <v>0</v>
      </c>
    </row>
    <row r="1419" spans="1:44" ht="27" customHeight="1">
      <c r="A1419" s="911" t="str">
        <f t="shared" si="30"/>
        <v/>
      </c>
      <c r="B1419" s="65"/>
      <c r="E1419" s="66"/>
      <c r="F1419" s="67"/>
      <c r="H1419" s="1070"/>
      <c r="I1419" s="1070"/>
      <c r="J1419" s="1070"/>
      <c r="K1419" s="1070"/>
      <c r="L1419" s="1070"/>
      <c r="M1419" s="1070"/>
      <c r="N1419" s="1070"/>
      <c r="O1419" s="1070"/>
      <c r="P1419" s="1070"/>
      <c r="Q1419" s="1070"/>
      <c r="R1419" s="1070"/>
      <c r="S1419" s="1070"/>
      <c r="T1419" s="1070"/>
      <c r="U1419" s="1070"/>
      <c r="V1419" s="1070"/>
      <c r="W1419" s="1070"/>
      <c r="X1419" s="1070"/>
      <c r="Y1419" s="1070"/>
      <c r="Z1419" s="1070"/>
      <c r="AA1419" s="1070"/>
      <c r="AB1419" s="1070"/>
      <c r="AC1419" s="1070"/>
      <c r="AD1419" s="1070"/>
      <c r="AF1419" s="69"/>
      <c r="AK1419" s="11"/>
      <c r="AL1419" s="1131"/>
      <c r="AM1419" s="1132"/>
      <c r="AN1419" s="1132"/>
      <c r="AO1419" s="1132"/>
      <c r="AP1419" s="1132"/>
      <c r="AQ1419" s="1133"/>
      <c r="AR1419" s="1173"/>
    </row>
    <row r="1420" spans="1:44" ht="27" customHeight="1">
      <c r="A1420" s="911" t="str">
        <f t="shared" si="30"/>
        <v/>
      </c>
      <c r="B1420" s="65"/>
      <c r="E1420" s="66"/>
      <c r="F1420" s="67"/>
      <c r="H1420" s="1070"/>
      <c r="I1420" s="1070"/>
      <c r="J1420" s="1070"/>
      <c r="K1420" s="1070"/>
      <c r="L1420" s="1070"/>
      <c r="M1420" s="1070"/>
      <c r="N1420" s="1070"/>
      <c r="O1420" s="1070"/>
      <c r="P1420" s="1070"/>
      <c r="Q1420" s="1070"/>
      <c r="R1420" s="1070"/>
      <c r="S1420" s="1070"/>
      <c r="T1420" s="1070"/>
      <c r="U1420" s="1070"/>
      <c r="V1420" s="1070"/>
      <c r="W1420" s="1070"/>
      <c r="X1420" s="1070"/>
      <c r="Y1420" s="1070"/>
      <c r="Z1420" s="1070"/>
      <c r="AA1420" s="1070"/>
      <c r="AB1420" s="1070"/>
      <c r="AC1420" s="1070"/>
      <c r="AD1420" s="1070"/>
      <c r="AF1420" s="69"/>
      <c r="AK1420" s="11"/>
      <c r="AL1420" s="84"/>
      <c r="AM1420" s="85"/>
      <c r="AN1420" s="85"/>
      <c r="AO1420" s="85"/>
      <c r="AP1420" s="85"/>
      <c r="AQ1420" s="86"/>
      <c r="AR1420" s="72"/>
    </row>
    <row r="1421" spans="1:44" ht="24" customHeight="1">
      <c r="A1421" s="911" t="str">
        <f t="shared" si="30"/>
        <v/>
      </c>
      <c r="B1421" s="65"/>
      <c r="E1421" s="66"/>
      <c r="F1421" s="67"/>
      <c r="H1421" s="109"/>
      <c r="I1421" s="109"/>
      <c r="J1421" s="109"/>
      <c r="K1421" s="109"/>
      <c r="L1421" s="109"/>
      <c r="M1421" s="109"/>
      <c r="N1421" s="109"/>
      <c r="O1421" s="109"/>
      <c r="P1421" s="109"/>
      <c r="Q1421" s="109"/>
      <c r="R1421" s="109"/>
      <c r="S1421" s="109"/>
      <c r="T1421" s="109"/>
      <c r="U1421" s="109"/>
      <c r="V1421" s="109"/>
      <c r="W1421" s="109"/>
      <c r="X1421" s="109"/>
      <c r="Y1421" s="109"/>
      <c r="Z1421" s="109"/>
      <c r="AA1421" s="109"/>
      <c r="AB1421" s="109"/>
      <c r="AC1421" s="109"/>
      <c r="AD1421" s="109"/>
      <c r="AF1421" s="69"/>
      <c r="AK1421" s="11"/>
      <c r="AL1421" s="209"/>
      <c r="AM1421" s="20"/>
      <c r="AN1421" s="20"/>
      <c r="AO1421" s="20"/>
      <c r="AP1421" s="20"/>
      <c r="AQ1421" s="210"/>
      <c r="AR1421" s="72"/>
    </row>
    <row r="1422" spans="1:44" ht="27" customHeight="1">
      <c r="A1422" s="911">
        <f t="shared" si="30"/>
        <v>214</v>
      </c>
      <c r="B1422" s="65"/>
      <c r="E1422" s="66"/>
      <c r="F1422" s="67"/>
      <c r="H1422" s="1070" t="s">
        <v>905</v>
      </c>
      <c r="I1422" s="1070"/>
      <c r="J1422" s="1070"/>
      <c r="K1422" s="1070"/>
      <c r="L1422" s="1070"/>
      <c r="M1422" s="1070"/>
      <c r="N1422" s="1070"/>
      <c r="O1422" s="1070"/>
      <c r="P1422" s="1070"/>
      <c r="Q1422" s="1070"/>
      <c r="R1422" s="1070"/>
      <c r="S1422" s="1070"/>
      <c r="T1422" s="1070"/>
      <c r="U1422" s="1070"/>
      <c r="V1422" s="1070"/>
      <c r="W1422" s="1070"/>
      <c r="X1422" s="1070"/>
      <c r="Y1422" s="1070"/>
      <c r="Z1422" s="1070"/>
      <c r="AA1422" s="1070"/>
      <c r="AB1422" s="1070"/>
      <c r="AC1422" s="1070"/>
      <c r="AD1422" s="1070"/>
      <c r="AF1422" s="69"/>
      <c r="AG1422" s="304">
        <v>214</v>
      </c>
      <c r="AH1422" s="1113" t="s">
        <v>109</v>
      </c>
      <c r="AI1422" s="1114"/>
      <c r="AJ1422" s="1115"/>
      <c r="AK1422" s="11"/>
      <c r="AL1422" s="1131" t="s">
        <v>906</v>
      </c>
      <c r="AM1422" s="1132"/>
      <c r="AN1422" s="1132"/>
      <c r="AO1422" s="1132"/>
      <c r="AP1422" s="1132"/>
      <c r="AQ1422" s="1133"/>
      <c r="AR1422" s="1173">
        <f>VLOOKUP(AH1422,$CD$6:$CE$10,2,FALSE)</f>
        <v>0</v>
      </c>
    </row>
    <row r="1423" spans="1:44" ht="27" customHeight="1">
      <c r="A1423" s="911" t="str">
        <f t="shared" si="30"/>
        <v/>
      </c>
      <c r="B1423" s="65"/>
      <c r="E1423" s="66"/>
      <c r="F1423" s="67"/>
      <c r="H1423" s="1070"/>
      <c r="I1423" s="1070"/>
      <c r="J1423" s="1070"/>
      <c r="K1423" s="1070"/>
      <c r="L1423" s="1070"/>
      <c r="M1423" s="1070"/>
      <c r="N1423" s="1070"/>
      <c r="O1423" s="1070"/>
      <c r="P1423" s="1070"/>
      <c r="Q1423" s="1070"/>
      <c r="R1423" s="1070"/>
      <c r="S1423" s="1070"/>
      <c r="T1423" s="1070"/>
      <c r="U1423" s="1070"/>
      <c r="V1423" s="1070"/>
      <c r="W1423" s="1070"/>
      <c r="X1423" s="1070"/>
      <c r="Y1423" s="1070"/>
      <c r="Z1423" s="1070"/>
      <c r="AA1423" s="1070"/>
      <c r="AB1423" s="1070"/>
      <c r="AC1423" s="1070"/>
      <c r="AD1423" s="1070"/>
      <c r="AF1423" s="69"/>
      <c r="AK1423" s="11"/>
      <c r="AL1423" s="1131"/>
      <c r="AM1423" s="1132"/>
      <c r="AN1423" s="1132"/>
      <c r="AO1423" s="1132"/>
      <c r="AP1423" s="1132"/>
      <c r="AQ1423" s="1133"/>
      <c r="AR1423" s="1173"/>
    </row>
    <row r="1424" spans="1:44" ht="24" customHeight="1" thickBot="1">
      <c r="A1424" s="911" t="str">
        <f t="shared" si="30"/>
        <v/>
      </c>
      <c r="B1424" s="65"/>
      <c r="E1424" s="66"/>
      <c r="F1424" s="67"/>
      <c r="AF1424" s="69"/>
      <c r="AK1424" s="11"/>
      <c r="AL1424" s="209"/>
      <c r="AM1424" s="20"/>
      <c r="AN1424" s="20"/>
      <c r="AO1424" s="20"/>
      <c r="AP1424" s="20"/>
      <c r="AQ1424" s="210"/>
      <c r="AR1424" s="72"/>
    </row>
    <row r="1425" spans="1:44" ht="27" customHeight="1">
      <c r="A1425" s="911" t="str">
        <f t="shared" si="30"/>
        <v/>
      </c>
      <c r="B1425" s="65"/>
      <c r="E1425" s="66"/>
      <c r="F1425" s="67"/>
      <c r="H1425" s="47" t="s">
        <v>507</v>
      </c>
      <c r="I1425" s="1334" t="s">
        <v>907</v>
      </c>
      <c r="J1425" s="1334"/>
      <c r="K1425" s="1334"/>
      <c r="L1425" s="1334"/>
      <c r="M1425" s="1334"/>
      <c r="N1425" s="1334"/>
      <c r="O1425" s="1334"/>
      <c r="P1425" s="1334"/>
      <c r="Q1425" s="1334"/>
      <c r="R1425" s="1334"/>
      <c r="S1425" s="1334"/>
      <c r="T1425" s="1334"/>
      <c r="U1425" s="1334"/>
      <c r="V1425" s="1334"/>
      <c r="W1425" s="1334"/>
      <c r="X1425" s="1334"/>
      <c r="Y1425" s="1334"/>
      <c r="Z1425" s="1334"/>
      <c r="AA1425" s="1334"/>
      <c r="AB1425" s="1334"/>
      <c r="AC1425" s="1334"/>
      <c r="AD1425" s="1335"/>
      <c r="AF1425" s="69"/>
      <c r="AK1425" s="11"/>
      <c r="AL1425" s="209"/>
      <c r="AM1425" s="20"/>
      <c r="AN1425" s="20"/>
      <c r="AO1425" s="20"/>
      <c r="AP1425" s="20"/>
      <c r="AQ1425" s="210"/>
      <c r="AR1425" s="72"/>
    </row>
    <row r="1426" spans="1:44" ht="27" customHeight="1">
      <c r="A1426" s="911" t="str">
        <f t="shared" si="30"/>
        <v/>
      </c>
      <c r="B1426" s="65"/>
      <c r="E1426" s="66"/>
      <c r="F1426" s="67"/>
      <c r="H1426" s="65" t="s">
        <v>508</v>
      </c>
      <c r="I1426" s="1344" t="s">
        <v>908</v>
      </c>
      <c r="J1426" s="1344"/>
      <c r="K1426" s="1344"/>
      <c r="L1426" s="1344"/>
      <c r="M1426" s="1344"/>
      <c r="N1426" s="1344"/>
      <c r="O1426" s="1344"/>
      <c r="P1426" s="1344"/>
      <c r="Q1426" s="1344"/>
      <c r="R1426" s="1344"/>
      <c r="S1426" s="1344"/>
      <c r="T1426" s="1344"/>
      <c r="U1426" s="1344"/>
      <c r="V1426" s="1344"/>
      <c r="W1426" s="1344"/>
      <c r="X1426" s="1344"/>
      <c r="Y1426" s="1344"/>
      <c r="Z1426" s="1344"/>
      <c r="AA1426" s="1344"/>
      <c r="AB1426" s="1344"/>
      <c r="AC1426" s="1344"/>
      <c r="AD1426" s="1412"/>
      <c r="AF1426" s="69"/>
      <c r="AK1426" s="11"/>
      <c r="AL1426" s="209"/>
      <c r="AM1426" s="20"/>
      <c r="AN1426" s="20"/>
      <c r="AO1426" s="20"/>
      <c r="AP1426" s="20"/>
      <c r="AQ1426" s="210"/>
      <c r="AR1426" s="72"/>
    </row>
    <row r="1427" spans="1:44" ht="27" customHeight="1" thickBot="1">
      <c r="A1427" s="911" t="str">
        <f t="shared" si="30"/>
        <v/>
      </c>
      <c r="B1427" s="65"/>
      <c r="E1427" s="66"/>
      <c r="F1427" s="67"/>
      <c r="H1427" s="56" t="s">
        <v>643</v>
      </c>
      <c r="I1427" s="1081" t="s">
        <v>2777</v>
      </c>
      <c r="J1427" s="1081"/>
      <c r="K1427" s="1081"/>
      <c r="L1427" s="1081"/>
      <c r="M1427" s="1081"/>
      <c r="N1427" s="1081"/>
      <c r="O1427" s="1081"/>
      <c r="P1427" s="1081"/>
      <c r="Q1427" s="1081"/>
      <c r="R1427" s="1081"/>
      <c r="S1427" s="1081"/>
      <c r="T1427" s="1081"/>
      <c r="U1427" s="1081"/>
      <c r="V1427" s="1081"/>
      <c r="W1427" s="1081"/>
      <c r="X1427" s="1081"/>
      <c r="Y1427" s="1081"/>
      <c r="Z1427" s="1081"/>
      <c r="AA1427" s="1081"/>
      <c r="AB1427" s="1081"/>
      <c r="AC1427" s="1081"/>
      <c r="AD1427" s="1082"/>
      <c r="AF1427" s="69"/>
      <c r="AK1427" s="11"/>
      <c r="AL1427" s="209"/>
      <c r="AM1427" s="20"/>
      <c r="AN1427" s="20"/>
      <c r="AO1427" s="20"/>
      <c r="AP1427" s="20"/>
      <c r="AQ1427" s="210"/>
      <c r="AR1427" s="72"/>
    </row>
    <row r="1428" spans="1:44" ht="27" customHeight="1" thickBot="1">
      <c r="A1428" s="911" t="str">
        <f t="shared" si="30"/>
        <v/>
      </c>
      <c r="B1428" s="65"/>
      <c r="E1428" s="66"/>
      <c r="F1428" s="67"/>
      <c r="AF1428" s="69"/>
      <c r="AK1428" s="11"/>
      <c r="AL1428" s="209"/>
      <c r="AM1428" s="20"/>
      <c r="AN1428" s="20"/>
      <c r="AO1428" s="20"/>
      <c r="AP1428" s="20"/>
      <c r="AQ1428" s="210"/>
      <c r="AR1428" s="72"/>
    </row>
    <row r="1429" spans="1:44" ht="27" customHeight="1">
      <c r="A1429" s="911" t="str">
        <f t="shared" si="30"/>
        <v/>
      </c>
      <c r="B1429" s="65"/>
      <c r="E1429" s="66"/>
      <c r="F1429" s="67"/>
      <c r="H1429" s="1333" t="s">
        <v>909</v>
      </c>
      <c r="I1429" s="1334"/>
      <c r="J1429" s="1334"/>
      <c r="K1429" s="1334"/>
      <c r="L1429" s="1334"/>
      <c r="M1429" s="1334"/>
      <c r="N1429" s="1334"/>
      <c r="O1429" s="1334"/>
      <c r="P1429" s="1334"/>
      <c r="Q1429" s="1334"/>
      <c r="R1429" s="1334"/>
      <c r="S1429" s="1334"/>
      <c r="T1429" s="1334"/>
      <c r="U1429" s="1334"/>
      <c r="V1429" s="1334"/>
      <c r="W1429" s="1334"/>
      <c r="X1429" s="1334"/>
      <c r="Y1429" s="1334"/>
      <c r="Z1429" s="1334"/>
      <c r="AA1429" s="1334"/>
      <c r="AB1429" s="1334"/>
      <c r="AC1429" s="1334"/>
      <c r="AD1429" s="1335"/>
      <c r="AF1429" s="69"/>
      <c r="AK1429" s="11"/>
      <c r="AL1429" s="209"/>
      <c r="AM1429" s="20"/>
      <c r="AN1429" s="20"/>
      <c r="AO1429" s="20"/>
      <c r="AP1429" s="20"/>
      <c r="AQ1429" s="210"/>
      <c r="AR1429" s="72"/>
    </row>
    <row r="1430" spans="1:44" ht="27" customHeight="1">
      <c r="A1430" s="911" t="str">
        <f t="shared" si="30"/>
        <v/>
      </c>
      <c r="B1430" s="65"/>
      <c r="E1430" s="66"/>
      <c r="F1430" s="67"/>
      <c r="H1430" s="1378" t="s">
        <v>2778</v>
      </c>
      <c r="I1430" s="1379"/>
      <c r="J1430" s="1379"/>
      <c r="K1430" s="1379"/>
      <c r="L1430" s="1379"/>
      <c r="M1430" s="1379"/>
      <c r="N1430" s="1379"/>
      <c r="O1430" s="1379"/>
      <c r="P1430" s="1379"/>
      <c r="Q1430" s="1379"/>
      <c r="R1430" s="1379"/>
      <c r="S1430" s="1379"/>
      <c r="T1430" s="1379"/>
      <c r="U1430" s="1379"/>
      <c r="V1430" s="1379"/>
      <c r="W1430" s="1379"/>
      <c r="X1430" s="1379"/>
      <c r="Y1430" s="1379"/>
      <c r="Z1430" s="1379"/>
      <c r="AA1430" s="1379"/>
      <c r="AB1430" s="1379"/>
      <c r="AC1430" s="1379"/>
      <c r="AD1430" s="1380"/>
      <c r="AF1430" s="69"/>
      <c r="AK1430" s="11"/>
      <c r="AL1430" s="209"/>
      <c r="AM1430" s="20"/>
      <c r="AN1430" s="20"/>
      <c r="AO1430" s="20"/>
      <c r="AP1430" s="20"/>
      <c r="AQ1430" s="210"/>
      <c r="AR1430" s="72"/>
    </row>
    <row r="1431" spans="1:44" ht="27" customHeight="1">
      <c r="A1431" s="911" t="str">
        <f t="shared" si="30"/>
        <v/>
      </c>
      <c r="B1431" s="65"/>
      <c r="E1431" s="66"/>
      <c r="F1431" s="67"/>
      <c r="H1431" s="1378"/>
      <c r="I1431" s="1379"/>
      <c r="J1431" s="1379"/>
      <c r="K1431" s="1379"/>
      <c r="L1431" s="1379"/>
      <c r="M1431" s="1379"/>
      <c r="N1431" s="1379"/>
      <c r="O1431" s="1379"/>
      <c r="P1431" s="1379"/>
      <c r="Q1431" s="1379"/>
      <c r="R1431" s="1379"/>
      <c r="S1431" s="1379"/>
      <c r="T1431" s="1379"/>
      <c r="U1431" s="1379"/>
      <c r="V1431" s="1379"/>
      <c r="W1431" s="1379"/>
      <c r="X1431" s="1379"/>
      <c r="Y1431" s="1379"/>
      <c r="Z1431" s="1379"/>
      <c r="AA1431" s="1379"/>
      <c r="AB1431" s="1379"/>
      <c r="AC1431" s="1379"/>
      <c r="AD1431" s="1380"/>
      <c r="AF1431" s="69"/>
      <c r="AK1431" s="11"/>
      <c r="AL1431" s="209"/>
      <c r="AM1431" s="20"/>
      <c r="AN1431" s="20"/>
      <c r="AO1431" s="20"/>
      <c r="AP1431" s="20"/>
      <c r="AQ1431" s="210"/>
      <c r="AR1431" s="72"/>
    </row>
    <row r="1432" spans="1:44" ht="27" customHeight="1">
      <c r="A1432" s="911" t="str">
        <f t="shared" si="30"/>
        <v/>
      </c>
      <c r="B1432" s="65"/>
      <c r="E1432" s="66"/>
      <c r="F1432" s="67"/>
      <c r="H1432" s="1078" t="s">
        <v>2810</v>
      </c>
      <c r="I1432" s="1079"/>
      <c r="J1432" s="1079"/>
      <c r="K1432" s="1079"/>
      <c r="L1432" s="1079"/>
      <c r="M1432" s="1079"/>
      <c r="N1432" s="1079"/>
      <c r="O1432" s="1079"/>
      <c r="P1432" s="1079"/>
      <c r="Q1432" s="1079"/>
      <c r="R1432" s="1079"/>
      <c r="S1432" s="1079"/>
      <c r="T1432" s="1079"/>
      <c r="U1432" s="1079"/>
      <c r="V1432" s="1079"/>
      <c r="W1432" s="1079"/>
      <c r="X1432" s="1079"/>
      <c r="Y1432" s="1079"/>
      <c r="Z1432" s="1079"/>
      <c r="AA1432" s="1079"/>
      <c r="AB1432" s="1079"/>
      <c r="AC1432" s="1079"/>
      <c r="AD1432" s="1080"/>
      <c r="AF1432" s="69"/>
      <c r="AK1432" s="11"/>
      <c r="AL1432" s="209"/>
      <c r="AM1432" s="20"/>
      <c r="AN1432" s="20"/>
      <c r="AO1432" s="20"/>
      <c r="AP1432" s="20"/>
      <c r="AQ1432" s="210"/>
      <c r="AR1432" s="72"/>
    </row>
    <row r="1433" spans="1:44" ht="27" customHeight="1">
      <c r="A1433" s="911" t="str">
        <f t="shared" si="30"/>
        <v/>
      </c>
      <c r="B1433" s="65"/>
      <c r="E1433" s="66"/>
      <c r="F1433" s="67"/>
      <c r="H1433" s="1078"/>
      <c r="I1433" s="1079"/>
      <c r="J1433" s="1079"/>
      <c r="K1433" s="1079"/>
      <c r="L1433" s="1079"/>
      <c r="M1433" s="1079"/>
      <c r="N1433" s="1079"/>
      <c r="O1433" s="1079"/>
      <c r="P1433" s="1079"/>
      <c r="Q1433" s="1079"/>
      <c r="R1433" s="1079"/>
      <c r="S1433" s="1079"/>
      <c r="T1433" s="1079"/>
      <c r="U1433" s="1079"/>
      <c r="V1433" s="1079"/>
      <c r="W1433" s="1079"/>
      <c r="X1433" s="1079"/>
      <c r="Y1433" s="1079"/>
      <c r="Z1433" s="1079"/>
      <c r="AA1433" s="1079"/>
      <c r="AB1433" s="1079"/>
      <c r="AC1433" s="1079"/>
      <c r="AD1433" s="1080"/>
      <c r="AF1433" s="69"/>
      <c r="AK1433" s="11"/>
      <c r="AL1433" s="209"/>
      <c r="AM1433" s="20"/>
      <c r="AN1433" s="20"/>
      <c r="AO1433" s="20"/>
      <c r="AP1433" s="20"/>
      <c r="AQ1433" s="210"/>
      <c r="AR1433" s="72"/>
    </row>
    <row r="1434" spans="1:44" ht="27" customHeight="1">
      <c r="A1434" s="911" t="str">
        <f t="shared" si="30"/>
        <v/>
      </c>
      <c r="B1434" s="65"/>
      <c r="E1434" s="66"/>
      <c r="F1434" s="67"/>
      <c r="H1434" s="1078" t="s">
        <v>1049</v>
      </c>
      <c r="I1434" s="1079"/>
      <c r="J1434" s="1079"/>
      <c r="K1434" s="1079"/>
      <c r="L1434" s="1079"/>
      <c r="M1434" s="1079"/>
      <c r="N1434" s="1079"/>
      <c r="O1434" s="1079"/>
      <c r="P1434" s="1079"/>
      <c r="Q1434" s="1079"/>
      <c r="R1434" s="1079"/>
      <c r="S1434" s="1079"/>
      <c r="T1434" s="1079"/>
      <c r="U1434" s="1079"/>
      <c r="V1434" s="1079"/>
      <c r="W1434" s="1079"/>
      <c r="X1434" s="1079"/>
      <c r="Y1434" s="1079"/>
      <c r="Z1434" s="1079"/>
      <c r="AA1434" s="1079"/>
      <c r="AB1434" s="1079"/>
      <c r="AC1434" s="1079"/>
      <c r="AD1434" s="1080"/>
      <c r="AF1434" s="69"/>
      <c r="AK1434" s="11"/>
      <c r="AL1434" s="209"/>
      <c r="AM1434" s="20"/>
      <c r="AN1434" s="20"/>
      <c r="AO1434" s="20"/>
      <c r="AP1434" s="20"/>
      <c r="AQ1434" s="210"/>
      <c r="AR1434" s="72"/>
    </row>
    <row r="1435" spans="1:44" ht="27" customHeight="1" thickBot="1">
      <c r="A1435" s="911" t="str">
        <f t="shared" si="30"/>
        <v/>
      </c>
      <c r="B1435" s="65"/>
      <c r="E1435" s="66"/>
      <c r="F1435" s="67"/>
      <c r="H1435" s="1061"/>
      <c r="I1435" s="1062"/>
      <c r="J1435" s="1062"/>
      <c r="K1435" s="1062"/>
      <c r="L1435" s="1062"/>
      <c r="M1435" s="1062"/>
      <c r="N1435" s="1062"/>
      <c r="O1435" s="1062"/>
      <c r="P1435" s="1062"/>
      <c r="Q1435" s="1062"/>
      <c r="R1435" s="1062"/>
      <c r="S1435" s="1062"/>
      <c r="T1435" s="1062"/>
      <c r="U1435" s="1062"/>
      <c r="V1435" s="1062"/>
      <c r="W1435" s="1062"/>
      <c r="X1435" s="1062"/>
      <c r="Y1435" s="1062"/>
      <c r="Z1435" s="1062"/>
      <c r="AA1435" s="1062"/>
      <c r="AB1435" s="1062"/>
      <c r="AC1435" s="1062"/>
      <c r="AD1435" s="1063"/>
      <c r="AF1435" s="69"/>
      <c r="AK1435" s="11"/>
      <c r="AL1435" s="209"/>
      <c r="AM1435" s="20"/>
      <c r="AN1435" s="20"/>
      <c r="AO1435" s="20"/>
      <c r="AP1435" s="20"/>
      <c r="AQ1435" s="210"/>
      <c r="AR1435" s="72"/>
    </row>
    <row r="1436" spans="1:44" ht="27" customHeight="1">
      <c r="A1436" s="911" t="str">
        <f t="shared" si="30"/>
        <v/>
      </c>
      <c r="B1436" s="65"/>
      <c r="E1436" s="66"/>
      <c r="F1436" s="67"/>
      <c r="AF1436" s="69"/>
      <c r="AK1436" s="11"/>
      <c r="AL1436" s="209"/>
      <c r="AM1436" s="20"/>
      <c r="AN1436" s="20"/>
      <c r="AO1436" s="20"/>
      <c r="AP1436" s="20"/>
      <c r="AQ1436" s="210"/>
      <c r="AR1436" s="72"/>
    </row>
    <row r="1437" spans="1:44" ht="27" customHeight="1">
      <c r="A1437" s="911">
        <f t="shared" si="30"/>
        <v>215</v>
      </c>
      <c r="B1437" s="65"/>
      <c r="E1437" s="66"/>
      <c r="F1437" s="1071" t="s">
        <v>1023</v>
      </c>
      <c r="G1437" s="1072"/>
      <c r="H1437" s="1093" t="s">
        <v>2779</v>
      </c>
      <c r="I1437" s="1093"/>
      <c r="J1437" s="1093"/>
      <c r="K1437" s="1093"/>
      <c r="L1437" s="1093"/>
      <c r="M1437" s="1093"/>
      <c r="N1437" s="1093"/>
      <c r="O1437" s="1093"/>
      <c r="P1437" s="1093"/>
      <c r="Q1437" s="1093"/>
      <c r="R1437" s="1093"/>
      <c r="S1437" s="1093"/>
      <c r="T1437" s="1093"/>
      <c r="U1437" s="1093"/>
      <c r="V1437" s="1093"/>
      <c r="W1437" s="1093"/>
      <c r="X1437" s="1093"/>
      <c r="Y1437" s="1093"/>
      <c r="Z1437" s="1093"/>
      <c r="AA1437" s="1093"/>
      <c r="AB1437" s="1093"/>
      <c r="AC1437" s="1093"/>
      <c r="AD1437" s="1093"/>
      <c r="AF1437" s="69"/>
      <c r="AG1437" s="304">
        <v>215</v>
      </c>
      <c r="AH1437" s="1113" t="s">
        <v>109</v>
      </c>
      <c r="AI1437" s="1114"/>
      <c r="AJ1437" s="1115"/>
      <c r="AK1437" s="11"/>
      <c r="AL1437" s="1131" t="s">
        <v>910</v>
      </c>
      <c r="AM1437" s="1132"/>
      <c r="AN1437" s="1132"/>
      <c r="AO1437" s="1132"/>
      <c r="AP1437" s="1132"/>
      <c r="AQ1437" s="1133"/>
      <c r="AR1437" s="1173">
        <f>VLOOKUP(AH1437,$CD$6:$CE$10,2,FALSE)</f>
        <v>0</v>
      </c>
    </row>
    <row r="1438" spans="1:44" ht="27" customHeight="1">
      <c r="A1438" s="911" t="str">
        <f t="shared" si="30"/>
        <v/>
      </c>
      <c r="B1438" s="65"/>
      <c r="E1438" s="66"/>
      <c r="F1438" s="67"/>
      <c r="H1438" s="1093"/>
      <c r="I1438" s="1093"/>
      <c r="J1438" s="1093"/>
      <c r="K1438" s="1093"/>
      <c r="L1438" s="1093"/>
      <c r="M1438" s="1093"/>
      <c r="N1438" s="1093"/>
      <c r="O1438" s="1093"/>
      <c r="P1438" s="1093"/>
      <c r="Q1438" s="1093"/>
      <c r="R1438" s="1093"/>
      <c r="S1438" s="1093"/>
      <c r="T1438" s="1093"/>
      <c r="U1438" s="1093"/>
      <c r="V1438" s="1093"/>
      <c r="W1438" s="1093"/>
      <c r="X1438" s="1093"/>
      <c r="Y1438" s="1093"/>
      <c r="Z1438" s="1093"/>
      <c r="AA1438" s="1093"/>
      <c r="AB1438" s="1093"/>
      <c r="AC1438" s="1093"/>
      <c r="AD1438" s="1093"/>
      <c r="AF1438" s="69"/>
      <c r="AK1438" s="11"/>
      <c r="AL1438" s="1131"/>
      <c r="AM1438" s="1132"/>
      <c r="AN1438" s="1132"/>
      <c r="AO1438" s="1132"/>
      <c r="AP1438" s="1132"/>
      <c r="AQ1438" s="1133"/>
      <c r="AR1438" s="1173"/>
    </row>
    <row r="1439" spans="1:44" ht="27" customHeight="1">
      <c r="A1439" s="911" t="str">
        <f t="shared" si="30"/>
        <v/>
      </c>
      <c r="B1439" s="65"/>
      <c r="E1439" s="66"/>
      <c r="F1439" s="67"/>
      <c r="H1439" s="1093"/>
      <c r="I1439" s="1093"/>
      <c r="J1439" s="1093"/>
      <c r="K1439" s="1093"/>
      <c r="L1439" s="1093"/>
      <c r="M1439" s="1093"/>
      <c r="N1439" s="1093"/>
      <c r="O1439" s="1093"/>
      <c r="P1439" s="1093"/>
      <c r="Q1439" s="1093"/>
      <c r="R1439" s="1093"/>
      <c r="S1439" s="1093"/>
      <c r="T1439" s="1093"/>
      <c r="U1439" s="1093"/>
      <c r="V1439" s="1093"/>
      <c r="W1439" s="1093"/>
      <c r="X1439" s="1093"/>
      <c r="Y1439" s="1093"/>
      <c r="Z1439" s="1093"/>
      <c r="AA1439" s="1093"/>
      <c r="AB1439" s="1093"/>
      <c r="AC1439" s="1093"/>
      <c r="AD1439" s="1093"/>
      <c r="AF1439" s="69"/>
      <c r="AK1439" s="11"/>
      <c r="AL1439" s="209"/>
      <c r="AM1439" s="20"/>
      <c r="AN1439" s="20"/>
      <c r="AO1439" s="20"/>
      <c r="AP1439" s="20"/>
      <c r="AQ1439" s="210"/>
      <c r="AR1439" s="72"/>
    </row>
    <row r="1440" spans="1:44" ht="27" customHeight="1">
      <c r="A1440" s="911" t="str">
        <f t="shared" si="30"/>
        <v/>
      </c>
      <c r="B1440" s="65"/>
      <c r="E1440" s="66"/>
      <c r="F1440" s="67"/>
      <c r="H1440" s="1093"/>
      <c r="I1440" s="1093"/>
      <c r="J1440" s="1093"/>
      <c r="K1440" s="1093"/>
      <c r="L1440" s="1093"/>
      <c r="M1440" s="1093"/>
      <c r="N1440" s="1093"/>
      <c r="O1440" s="1093"/>
      <c r="P1440" s="1093"/>
      <c r="Q1440" s="1093"/>
      <c r="R1440" s="1093"/>
      <c r="S1440" s="1093"/>
      <c r="T1440" s="1093"/>
      <c r="U1440" s="1093"/>
      <c r="V1440" s="1093"/>
      <c r="W1440" s="1093"/>
      <c r="X1440" s="1093"/>
      <c r="Y1440" s="1093"/>
      <c r="Z1440" s="1093"/>
      <c r="AA1440" s="1093"/>
      <c r="AB1440" s="1093"/>
      <c r="AC1440" s="1093"/>
      <c r="AD1440" s="1093"/>
      <c r="AF1440" s="69"/>
      <c r="AK1440" s="11"/>
      <c r="AL1440" s="209"/>
      <c r="AM1440" s="20"/>
      <c r="AN1440" s="20"/>
      <c r="AO1440" s="20"/>
      <c r="AP1440" s="20"/>
      <c r="AQ1440" s="210"/>
      <c r="AR1440" s="72"/>
    </row>
    <row r="1441" spans="1:44" ht="27" customHeight="1">
      <c r="A1441" s="911" t="str">
        <f t="shared" si="30"/>
        <v/>
      </c>
      <c r="B1441" s="65"/>
      <c r="E1441" s="66"/>
      <c r="F1441" s="67"/>
      <c r="H1441" s="1093"/>
      <c r="I1441" s="1093"/>
      <c r="J1441" s="1093"/>
      <c r="K1441" s="1093"/>
      <c r="L1441" s="1093"/>
      <c r="M1441" s="1093"/>
      <c r="N1441" s="1093"/>
      <c r="O1441" s="1093"/>
      <c r="P1441" s="1093"/>
      <c r="Q1441" s="1093"/>
      <c r="R1441" s="1093"/>
      <c r="S1441" s="1093"/>
      <c r="T1441" s="1093"/>
      <c r="U1441" s="1093"/>
      <c r="V1441" s="1093"/>
      <c r="W1441" s="1093"/>
      <c r="X1441" s="1093"/>
      <c r="Y1441" s="1093"/>
      <c r="Z1441" s="1093"/>
      <c r="AA1441" s="1093"/>
      <c r="AB1441" s="1093"/>
      <c r="AC1441" s="1093"/>
      <c r="AD1441" s="1093"/>
      <c r="AF1441" s="69"/>
      <c r="AK1441" s="11"/>
      <c r="AL1441" s="209"/>
      <c r="AM1441" s="20"/>
      <c r="AN1441" s="20"/>
      <c r="AO1441" s="20"/>
      <c r="AP1441" s="20"/>
      <c r="AQ1441" s="210"/>
      <c r="AR1441" s="72"/>
    </row>
    <row r="1442" spans="1:44" ht="27" customHeight="1" thickBot="1">
      <c r="A1442" s="911" t="str">
        <f t="shared" si="30"/>
        <v/>
      </c>
      <c r="B1442" s="56"/>
      <c r="C1442" s="6"/>
      <c r="D1442" s="6"/>
      <c r="E1442" s="57"/>
      <c r="F1442" s="82"/>
      <c r="G1442" s="60"/>
      <c r="H1442" s="220"/>
      <c r="I1442" s="220"/>
      <c r="J1442" s="220"/>
      <c r="K1442" s="220"/>
      <c r="L1442" s="220"/>
      <c r="M1442" s="220"/>
      <c r="N1442" s="220"/>
      <c r="O1442" s="220"/>
      <c r="P1442" s="220"/>
      <c r="Q1442" s="220"/>
      <c r="R1442" s="220"/>
      <c r="S1442" s="220"/>
      <c r="T1442" s="220"/>
      <c r="U1442" s="220"/>
      <c r="V1442" s="220"/>
      <c r="W1442" s="220"/>
      <c r="X1442" s="220"/>
      <c r="Y1442" s="220"/>
      <c r="Z1442" s="220"/>
      <c r="AA1442" s="220"/>
      <c r="AB1442" s="220"/>
      <c r="AC1442" s="220"/>
      <c r="AD1442" s="220"/>
      <c r="AE1442" s="60"/>
      <c r="AF1442" s="58"/>
      <c r="AG1442" s="307"/>
      <c r="AH1442" s="59"/>
      <c r="AI1442" s="59"/>
      <c r="AJ1442" s="59"/>
      <c r="AK1442" s="15"/>
      <c r="AL1442" s="206"/>
      <c r="AM1442" s="207"/>
      <c r="AN1442" s="207"/>
      <c r="AO1442" s="207"/>
      <c r="AP1442" s="207"/>
      <c r="AQ1442" s="208"/>
      <c r="AR1442" s="72"/>
    </row>
    <row r="1443" spans="1:44" ht="27" customHeight="1">
      <c r="A1443" s="911" t="str">
        <f t="shared" si="30"/>
        <v/>
      </c>
      <c r="B1443" s="65"/>
      <c r="E1443" s="66"/>
      <c r="F1443" s="67"/>
      <c r="AF1443" s="69"/>
      <c r="AK1443" s="11"/>
      <c r="AL1443" s="209"/>
      <c r="AM1443" s="20"/>
      <c r="AN1443" s="20"/>
      <c r="AO1443" s="20"/>
      <c r="AP1443" s="20"/>
      <c r="AQ1443" s="210"/>
      <c r="AR1443" s="72"/>
    </row>
    <row r="1444" spans="1:44" ht="27" customHeight="1">
      <c r="A1444" s="911">
        <f t="shared" si="30"/>
        <v>216</v>
      </c>
      <c r="B1444" s="1078" t="s">
        <v>911</v>
      </c>
      <c r="C1444" s="1079"/>
      <c r="D1444" s="1079"/>
      <c r="E1444" s="1080"/>
      <c r="F1444" s="1064" t="s">
        <v>1011</v>
      </c>
      <c r="G1444" s="1065"/>
      <c r="H1444" s="1070" t="s">
        <v>912</v>
      </c>
      <c r="I1444" s="1070"/>
      <c r="J1444" s="1070"/>
      <c r="K1444" s="1070"/>
      <c r="L1444" s="1070"/>
      <c r="M1444" s="1070"/>
      <c r="N1444" s="1070"/>
      <c r="O1444" s="1070"/>
      <c r="P1444" s="1070"/>
      <c r="Q1444" s="1070"/>
      <c r="R1444" s="1070"/>
      <c r="S1444" s="1070"/>
      <c r="T1444" s="1070"/>
      <c r="U1444" s="1070"/>
      <c r="V1444" s="1070"/>
      <c r="W1444" s="1070"/>
      <c r="X1444" s="1070"/>
      <c r="Y1444" s="1070"/>
      <c r="Z1444" s="1070"/>
      <c r="AA1444" s="1070"/>
      <c r="AB1444" s="1070"/>
      <c r="AC1444" s="1070"/>
      <c r="AD1444" s="1070"/>
      <c r="AF1444" s="69"/>
      <c r="AG1444" s="304">
        <v>216</v>
      </c>
      <c r="AH1444" s="1113" t="s">
        <v>109</v>
      </c>
      <c r="AI1444" s="1114"/>
      <c r="AJ1444" s="1115"/>
      <c r="AK1444" s="11"/>
      <c r="AL1444" s="1131" t="s">
        <v>915</v>
      </c>
      <c r="AM1444" s="1132"/>
      <c r="AN1444" s="1132"/>
      <c r="AO1444" s="1132"/>
      <c r="AP1444" s="1132"/>
      <c r="AQ1444" s="1133"/>
      <c r="AR1444" s="1173">
        <f>VLOOKUP(AH1444,$CD$6:$CE$10,2,FALSE)</f>
        <v>0</v>
      </c>
    </row>
    <row r="1445" spans="1:44" ht="27" customHeight="1">
      <c r="A1445" s="911" t="str">
        <f t="shared" si="30"/>
        <v/>
      </c>
      <c r="B1445" s="1078"/>
      <c r="C1445" s="1079"/>
      <c r="D1445" s="1079"/>
      <c r="E1445" s="1080"/>
      <c r="F1445" s="67"/>
      <c r="H1445" s="1070"/>
      <c r="I1445" s="1070"/>
      <c r="J1445" s="1070"/>
      <c r="K1445" s="1070"/>
      <c r="L1445" s="1070"/>
      <c r="M1445" s="1070"/>
      <c r="N1445" s="1070"/>
      <c r="O1445" s="1070"/>
      <c r="P1445" s="1070"/>
      <c r="Q1445" s="1070"/>
      <c r="R1445" s="1070"/>
      <c r="S1445" s="1070"/>
      <c r="T1445" s="1070"/>
      <c r="U1445" s="1070"/>
      <c r="V1445" s="1070"/>
      <c r="W1445" s="1070"/>
      <c r="X1445" s="1070"/>
      <c r="Y1445" s="1070"/>
      <c r="Z1445" s="1070"/>
      <c r="AA1445" s="1070"/>
      <c r="AB1445" s="1070"/>
      <c r="AC1445" s="1070"/>
      <c r="AD1445" s="1070"/>
      <c r="AF1445" s="69"/>
      <c r="AK1445" s="11"/>
      <c r="AL1445" s="1131"/>
      <c r="AM1445" s="1132"/>
      <c r="AN1445" s="1132"/>
      <c r="AO1445" s="1132"/>
      <c r="AP1445" s="1132"/>
      <c r="AQ1445" s="1133"/>
      <c r="AR1445" s="1173"/>
    </row>
    <row r="1446" spans="1:44" ht="27" customHeight="1">
      <c r="A1446" s="911" t="str">
        <f t="shared" ref="A1446:A1508" si="31">_xlfn.IFS(AG1446=0,"",AG1446&gt;0,AG1446,AG1446&lt;&gt;"","")</f>
        <v/>
      </c>
      <c r="B1446" s="1078"/>
      <c r="C1446" s="1079"/>
      <c r="D1446" s="1079"/>
      <c r="E1446" s="1080"/>
      <c r="F1446" s="67"/>
      <c r="AF1446" s="69"/>
      <c r="AK1446" s="11"/>
      <c r="AL1446" s="209"/>
      <c r="AM1446" s="20"/>
      <c r="AN1446" s="20"/>
      <c r="AO1446" s="20"/>
      <c r="AP1446" s="20"/>
      <c r="AQ1446" s="210"/>
      <c r="AR1446" s="72"/>
    </row>
    <row r="1447" spans="1:44" ht="27" customHeight="1">
      <c r="A1447" s="911">
        <f t="shared" si="31"/>
        <v>217</v>
      </c>
      <c r="B1447" s="65"/>
      <c r="E1447" s="66"/>
      <c r="F1447" s="1064" t="s">
        <v>1042</v>
      </c>
      <c r="G1447" s="1065"/>
      <c r="H1447" s="1070" t="s">
        <v>913</v>
      </c>
      <c r="I1447" s="1070"/>
      <c r="J1447" s="1070"/>
      <c r="K1447" s="1070"/>
      <c r="L1447" s="1070"/>
      <c r="M1447" s="1070"/>
      <c r="N1447" s="1070"/>
      <c r="O1447" s="1070"/>
      <c r="P1447" s="1070"/>
      <c r="Q1447" s="1070"/>
      <c r="R1447" s="1070"/>
      <c r="S1447" s="1070"/>
      <c r="T1447" s="1070"/>
      <c r="U1447" s="1070"/>
      <c r="V1447" s="1070"/>
      <c r="W1447" s="1070"/>
      <c r="X1447" s="1070"/>
      <c r="Y1447" s="1070"/>
      <c r="Z1447" s="1070"/>
      <c r="AA1447" s="1070"/>
      <c r="AB1447" s="1070"/>
      <c r="AC1447" s="1070"/>
      <c r="AD1447" s="1070"/>
      <c r="AF1447" s="69"/>
      <c r="AG1447" s="304">
        <v>217</v>
      </c>
      <c r="AH1447" s="1113" t="s">
        <v>109</v>
      </c>
      <c r="AI1447" s="1114"/>
      <c r="AJ1447" s="1115"/>
      <c r="AK1447" s="11"/>
      <c r="AL1447" s="1131" t="s">
        <v>916</v>
      </c>
      <c r="AM1447" s="1132"/>
      <c r="AN1447" s="1132"/>
      <c r="AO1447" s="1132"/>
      <c r="AP1447" s="1132"/>
      <c r="AQ1447" s="1133"/>
      <c r="AR1447" s="1173">
        <f>VLOOKUP(AH1447,$CD$6:$CE$10,2,FALSE)</f>
        <v>0</v>
      </c>
    </row>
    <row r="1448" spans="1:44" ht="27" customHeight="1">
      <c r="A1448" s="911" t="str">
        <f t="shared" si="31"/>
        <v/>
      </c>
      <c r="B1448" s="65"/>
      <c r="E1448" s="66"/>
      <c r="F1448" s="67"/>
      <c r="H1448" s="1070"/>
      <c r="I1448" s="1070"/>
      <c r="J1448" s="1070"/>
      <c r="K1448" s="1070"/>
      <c r="L1448" s="1070"/>
      <c r="M1448" s="1070"/>
      <c r="N1448" s="1070"/>
      <c r="O1448" s="1070"/>
      <c r="P1448" s="1070"/>
      <c r="Q1448" s="1070"/>
      <c r="R1448" s="1070"/>
      <c r="S1448" s="1070"/>
      <c r="T1448" s="1070"/>
      <c r="U1448" s="1070"/>
      <c r="V1448" s="1070"/>
      <c r="W1448" s="1070"/>
      <c r="X1448" s="1070"/>
      <c r="Y1448" s="1070"/>
      <c r="Z1448" s="1070"/>
      <c r="AA1448" s="1070"/>
      <c r="AB1448" s="1070"/>
      <c r="AC1448" s="1070"/>
      <c r="AD1448" s="1070"/>
      <c r="AF1448" s="69"/>
      <c r="AK1448" s="11"/>
      <c r="AL1448" s="1131"/>
      <c r="AM1448" s="1132"/>
      <c r="AN1448" s="1132"/>
      <c r="AO1448" s="1132"/>
      <c r="AP1448" s="1132"/>
      <c r="AQ1448" s="1133"/>
      <c r="AR1448" s="1173"/>
    </row>
    <row r="1449" spans="1:44" ht="27" customHeight="1">
      <c r="A1449" s="911" t="str">
        <f t="shared" si="31"/>
        <v/>
      </c>
      <c r="B1449" s="65"/>
      <c r="E1449" s="66"/>
      <c r="F1449" s="67"/>
      <c r="H1449" s="1070"/>
      <c r="I1449" s="1070"/>
      <c r="J1449" s="1070"/>
      <c r="K1449" s="1070"/>
      <c r="L1449" s="1070"/>
      <c r="M1449" s="1070"/>
      <c r="N1449" s="1070"/>
      <c r="O1449" s="1070"/>
      <c r="P1449" s="1070"/>
      <c r="Q1449" s="1070"/>
      <c r="R1449" s="1070"/>
      <c r="S1449" s="1070"/>
      <c r="T1449" s="1070"/>
      <c r="U1449" s="1070"/>
      <c r="V1449" s="1070"/>
      <c r="W1449" s="1070"/>
      <c r="X1449" s="1070"/>
      <c r="Y1449" s="1070"/>
      <c r="Z1449" s="1070"/>
      <c r="AA1449" s="1070"/>
      <c r="AB1449" s="1070"/>
      <c r="AC1449" s="1070"/>
      <c r="AD1449" s="1070"/>
      <c r="AF1449" s="69"/>
      <c r="AK1449" s="11"/>
      <c r="AL1449" s="209"/>
      <c r="AM1449" s="20"/>
      <c r="AN1449" s="20"/>
      <c r="AO1449" s="20"/>
      <c r="AP1449" s="20"/>
      <c r="AQ1449" s="210"/>
      <c r="AR1449" s="72"/>
    </row>
    <row r="1450" spans="1:44" ht="27" customHeight="1">
      <c r="A1450" s="911" t="str">
        <f t="shared" si="31"/>
        <v/>
      </c>
      <c r="B1450" s="65"/>
      <c r="E1450" s="66"/>
      <c r="F1450" s="67"/>
      <c r="H1450" s="118"/>
      <c r="I1450" s="118"/>
      <c r="J1450" s="118"/>
      <c r="K1450" s="118"/>
      <c r="L1450" s="118"/>
      <c r="M1450" s="118"/>
      <c r="N1450" s="118"/>
      <c r="O1450" s="118"/>
      <c r="P1450" s="118"/>
      <c r="Q1450" s="118"/>
      <c r="R1450" s="118"/>
      <c r="S1450" s="118"/>
      <c r="T1450" s="118"/>
      <c r="U1450" s="118"/>
      <c r="V1450" s="118"/>
      <c r="W1450" s="118"/>
      <c r="X1450" s="118"/>
      <c r="Y1450" s="118"/>
      <c r="Z1450" s="118"/>
      <c r="AA1450" s="118"/>
      <c r="AB1450" s="118"/>
      <c r="AC1450" s="118"/>
      <c r="AD1450" s="118"/>
      <c r="AF1450" s="69"/>
      <c r="AK1450" s="11"/>
      <c r="AL1450" s="209"/>
      <c r="AM1450" s="20"/>
      <c r="AN1450" s="20"/>
      <c r="AO1450" s="20"/>
      <c r="AP1450" s="20"/>
      <c r="AQ1450" s="210"/>
      <c r="AR1450" s="72"/>
    </row>
    <row r="1451" spans="1:44" ht="27" customHeight="1">
      <c r="A1451" s="911">
        <f t="shared" si="31"/>
        <v>218</v>
      </c>
      <c r="B1451" s="65"/>
      <c r="E1451" s="66"/>
      <c r="F1451" s="1064" t="s">
        <v>1043</v>
      </c>
      <c r="G1451" s="1065"/>
      <c r="H1451" s="1070" t="s">
        <v>914</v>
      </c>
      <c r="I1451" s="1070"/>
      <c r="J1451" s="1070"/>
      <c r="K1451" s="1070"/>
      <c r="L1451" s="1070"/>
      <c r="M1451" s="1070"/>
      <c r="N1451" s="1070"/>
      <c r="O1451" s="1070"/>
      <c r="P1451" s="1070"/>
      <c r="Q1451" s="1070"/>
      <c r="R1451" s="1070"/>
      <c r="S1451" s="1070"/>
      <c r="T1451" s="1070"/>
      <c r="U1451" s="1070"/>
      <c r="V1451" s="1070"/>
      <c r="W1451" s="1070"/>
      <c r="X1451" s="1070"/>
      <c r="Y1451" s="1070"/>
      <c r="Z1451" s="1070"/>
      <c r="AA1451" s="1070"/>
      <c r="AB1451" s="1070"/>
      <c r="AC1451" s="1070"/>
      <c r="AD1451" s="1070"/>
      <c r="AF1451" s="69"/>
      <c r="AG1451" s="304">
        <v>218</v>
      </c>
      <c r="AH1451" s="1113" t="s">
        <v>109</v>
      </c>
      <c r="AI1451" s="1114"/>
      <c r="AJ1451" s="1115"/>
      <c r="AK1451" s="11"/>
      <c r="AL1451" s="1131" t="s">
        <v>917</v>
      </c>
      <c r="AM1451" s="1132"/>
      <c r="AN1451" s="1132"/>
      <c r="AO1451" s="1132"/>
      <c r="AP1451" s="1132"/>
      <c r="AQ1451" s="1133"/>
      <c r="AR1451" s="1173">
        <f>VLOOKUP(AH1451,$CD$6:$CE$10,2,FALSE)</f>
        <v>0</v>
      </c>
    </row>
    <row r="1452" spans="1:44" ht="27" customHeight="1">
      <c r="A1452" s="911" t="str">
        <f t="shared" si="31"/>
        <v/>
      </c>
      <c r="B1452" s="65"/>
      <c r="E1452" s="66"/>
      <c r="F1452" s="67"/>
      <c r="H1452" s="1070"/>
      <c r="I1452" s="1070"/>
      <c r="J1452" s="1070"/>
      <c r="K1452" s="1070"/>
      <c r="L1452" s="1070"/>
      <c r="M1452" s="1070"/>
      <c r="N1452" s="1070"/>
      <c r="O1452" s="1070"/>
      <c r="P1452" s="1070"/>
      <c r="Q1452" s="1070"/>
      <c r="R1452" s="1070"/>
      <c r="S1452" s="1070"/>
      <c r="T1452" s="1070"/>
      <c r="U1452" s="1070"/>
      <c r="V1452" s="1070"/>
      <c r="W1452" s="1070"/>
      <c r="X1452" s="1070"/>
      <c r="Y1452" s="1070"/>
      <c r="Z1452" s="1070"/>
      <c r="AA1452" s="1070"/>
      <c r="AB1452" s="1070"/>
      <c r="AC1452" s="1070"/>
      <c r="AD1452" s="1070"/>
      <c r="AF1452" s="69"/>
      <c r="AK1452" s="11"/>
      <c r="AL1452" s="1131"/>
      <c r="AM1452" s="1132"/>
      <c r="AN1452" s="1132"/>
      <c r="AO1452" s="1132"/>
      <c r="AP1452" s="1132"/>
      <c r="AQ1452" s="1133"/>
      <c r="AR1452" s="1173"/>
    </row>
    <row r="1453" spans="1:44" ht="27" customHeight="1" thickBot="1">
      <c r="A1453" s="911" t="str">
        <f t="shared" si="31"/>
        <v/>
      </c>
      <c r="B1453" s="65"/>
      <c r="E1453" s="66"/>
      <c r="F1453" s="67"/>
      <c r="AF1453" s="69"/>
      <c r="AK1453" s="11"/>
      <c r="AL1453" s="209"/>
      <c r="AM1453" s="20"/>
      <c r="AN1453" s="20"/>
      <c r="AO1453" s="20"/>
      <c r="AP1453" s="20"/>
      <c r="AQ1453" s="210"/>
      <c r="AR1453" s="72"/>
    </row>
    <row r="1454" spans="1:44" ht="27" customHeight="1">
      <c r="A1454" s="911" t="str">
        <f t="shared" si="31"/>
        <v/>
      </c>
      <c r="B1454" s="65"/>
      <c r="E1454" s="66"/>
      <c r="F1454" s="67"/>
      <c r="H1454" s="1336" t="s">
        <v>918</v>
      </c>
      <c r="I1454" s="1337"/>
      <c r="J1454" s="1337"/>
      <c r="K1454" s="1337"/>
      <c r="L1454" s="1337"/>
      <c r="M1454" s="1337"/>
      <c r="N1454" s="1337"/>
      <c r="O1454" s="1337"/>
      <c r="P1454" s="1337"/>
      <c r="Q1454" s="1337"/>
      <c r="R1454" s="1337"/>
      <c r="S1454" s="1337"/>
      <c r="T1454" s="1337"/>
      <c r="U1454" s="1337"/>
      <c r="V1454" s="1337"/>
      <c r="W1454" s="1337"/>
      <c r="X1454" s="1337"/>
      <c r="Y1454" s="1337"/>
      <c r="Z1454" s="1337"/>
      <c r="AA1454" s="1337"/>
      <c r="AB1454" s="1337"/>
      <c r="AC1454" s="1337"/>
      <c r="AD1454" s="1338"/>
      <c r="AF1454" s="69"/>
      <c r="AK1454" s="11"/>
      <c r="AL1454" s="209"/>
      <c r="AM1454" s="20"/>
      <c r="AN1454" s="20"/>
      <c r="AO1454" s="20"/>
      <c r="AP1454" s="20"/>
      <c r="AQ1454" s="210"/>
      <c r="AR1454" s="72"/>
    </row>
    <row r="1455" spans="1:44" ht="27" customHeight="1">
      <c r="A1455" s="911" t="str">
        <f t="shared" si="31"/>
        <v/>
      </c>
      <c r="B1455" s="65"/>
      <c r="E1455" s="66"/>
      <c r="F1455" s="67"/>
      <c r="H1455" s="65" t="s">
        <v>919</v>
      </c>
      <c r="I1455" s="1379" t="s">
        <v>924</v>
      </c>
      <c r="J1455" s="1379"/>
      <c r="K1455" s="1379"/>
      <c r="L1455" s="1379"/>
      <c r="M1455" s="1379"/>
      <c r="N1455" s="1379"/>
      <c r="O1455" s="1379"/>
      <c r="P1455" s="1379"/>
      <c r="Q1455" s="1379"/>
      <c r="R1455" s="1379"/>
      <c r="S1455" s="1379"/>
      <c r="T1455" s="1379"/>
      <c r="U1455" s="1379"/>
      <c r="V1455" s="1379"/>
      <c r="W1455" s="1379"/>
      <c r="X1455" s="1379"/>
      <c r="Y1455" s="1379"/>
      <c r="Z1455" s="1379"/>
      <c r="AA1455" s="1379"/>
      <c r="AB1455" s="1379"/>
      <c r="AC1455" s="1379"/>
      <c r="AD1455" s="1380"/>
      <c r="AF1455" s="69"/>
      <c r="AK1455" s="11"/>
      <c r="AL1455" s="209"/>
      <c r="AM1455" s="20"/>
      <c r="AN1455" s="20"/>
      <c r="AO1455" s="20"/>
      <c r="AP1455" s="20"/>
      <c r="AQ1455" s="210"/>
      <c r="AR1455" s="72"/>
    </row>
    <row r="1456" spans="1:44" ht="27" customHeight="1">
      <c r="A1456" s="911" t="str">
        <f t="shared" si="31"/>
        <v/>
      </c>
      <c r="B1456" s="65"/>
      <c r="E1456" s="66"/>
      <c r="F1456" s="67"/>
      <c r="H1456" s="65" t="s">
        <v>920</v>
      </c>
      <c r="I1456" s="1379" t="s">
        <v>925</v>
      </c>
      <c r="J1456" s="1379"/>
      <c r="K1456" s="1379"/>
      <c r="L1456" s="1379"/>
      <c r="M1456" s="1379"/>
      <c r="N1456" s="1379"/>
      <c r="O1456" s="1379"/>
      <c r="P1456" s="1379"/>
      <c r="Q1456" s="1379"/>
      <c r="R1456" s="1379"/>
      <c r="S1456" s="1379"/>
      <c r="T1456" s="1379"/>
      <c r="U1456" s="1379"/>
      <c r="V1456" s="1379"/>
      <c r="W1456" s="1379"/>
      <c r="X1456" s="1379"/>
      <c r="Y1456" s="1379"/>
      <c r="Z1456" s="1379"/>
      <c r="AA1456" s="1379"/>
      <c r="AB1456" s="1379"/>
      <c r="AC1456" s="1379"/>
      <c r="AD1456" s="1380"/>
      <c r="AF1456" s="69"/>
      <c r="AK1456" s="11"/>
      <c r="AL1456" s="209"/>
      <c r="AM1456" s="20"/>
      <c r="AN1456" s="20"/>
      <c r="AO1456" s="20"/>
      <c r="AP1456" s="20"/>
      <c r="AQ1456" s="210"/>
      <c r="AR1456" s="72"/>
    </row>
    <row r="1457" spans="1:44" ht="27" customHeight="1">
      <c r="A1457" s="911" t="str">
        <f t="shared" si="31"/>
        <v/>
      </c>
      <c r="B1457" s="65"/>
      <c r="E1457" s="66"/>
      <c r="F1457" s="67"/>
      <c r="H1457" s="65"/>
      <c r="I1457" s="1379"/>
      <c r="J1457" s="1379"/>
      <c r="K1457" s="1379"/>
      <c r="L1457" s="1379"/>
      <c r="M1457" s="1379"/>
      <c r="N1457" s="1379"/>
      <c r="O1457" s="1379"/>
      <c r="P1457" s="1379"/>
      <c r="Q1457" s="1379"/>
      <c r="R1457" s="1379"/>
      <c r="S1457" s="1379"/>
      <c r="T1457" s="1379"/>
      <c r="U1457" s="1379"/>
      <c r="V1457" s="1379"/>
      <c r="W1457" s="1379"/>
      <c r="X1457" s="1379"/>
      <c r="Y1457" s="1379"/>
      <c r="Z1457" s="1379"/>
      <c r="AA1457" s="1379"/>
      <c r="AB1457" s="1379"/>
      <c r="AC1457" s="1379"/>
      <c r="AD1457" s="1380"/>
      <c r="AF1457" s="69"/>
      <c r="AK1457" s="11"/>
      <c r="AL1457" s="209"/>
      <c r="AM1457" s="20"/>
      <c r="AN1457" s="20"/>
      <c r="AO1457" s="20"/>
      <c r="AP1457" s="20"/>
      <c r="AQ1457" s="210"/>
      <c r="AR1457" s="72"/>
    </row>
    <row r="1458" spans="1:44" ht="27" customHeight="1">
      <c r="A1458" s="911" t="str">
        <f t="shared" si="31"/>
        <v/>
      </c>
      <c r="B1458" s="65"/>
      <c r="E1458" s="66"/>
      <c r="F1458" s="67"/>
      <c r="H1458" s="65" t="s">
        <v>921</v>
      </c>
      <c r="I1458" s="1379" t="s">
        <v>926</v>
      </c>
      <c r="J1458" s="1379"/>
      <c r="K1458" s="1379"/>
      <c r="L1458" s="1379"/>
      <c r="M1458" s="1379"/>
      <c r="N1458" s="1379"/>
      <c r="O1458" s="1379"/>
      <c r="P1458" s="1379"/>
      <c r="Q1458" s="1379"/>
      <c r="R1458" s="1379"/>
      <c r="S1458" s="1379"/>
      <c r="T1458" s="1379"/>
      <c r="U1458" s="1379"/>
      <c r="V1458" s="1379"/>
      <c r="W1458" s="1379"/>
      <c r="X1458" s="1379"/>
      <c r="Y1458" s="1379"/>
      <c r="Z1458" s="1379"/>
      <c r="AA1458" s="1379"/>
      <c r="AB1458" s="1379"/>
      <c r="AC1458" s="1379"/>
      <c r="AD1458" s="1380"/>
      <c r="AF1458" s="69"/>
      <c r="AK1458" s="11"/>
      <c r="AL1458" s="209"/>
      <c r="AM1458" s="20"/>
      <c r="AN1458" s="20"/>
      <c r="AO1458" s="20"/>
      <c r="AP1458" s="20"/>
      <c r="AQ1458" s="210"/>
      <c r="AR1458" s="72"/>
    </row>
    <row r="1459" spans="1:44" ht="27" customHeight="1">
      <c r="A1459" s="911" t="str">
        <f t="shared" si="31"/>
        <v/>
      </c>
      <c r="B1459" s="65"/>
      <c r="E1459" s="66"/>
      <c r="F1459" s="67"/>
      <c r="H1459" s="65"/>
      <c r="I1459" s="1379"/>
      <c r="J1459" s="1379"/>
      <c r="K1459" s="1379"/>
      <c r="L1459" s="1379"/>
      <c r="M1459" s="1379"/>
      <c r="N1459" s="1379"/>
      <c r="O1459" s="1379"/>
      <c r="P1459" s="1379"/>
      <c r="Q1459" s="1379"/>
      <c r="R1459" s="1379"/>
      <c r="S1459" s="1379"/>
      <c r="T1459" s="1379"/>
      <c r="U1459" s="1379"/>
      <c r="V1459" s="1379"/>
      <c r="W1459" s="1379"/>
      <c r="X1459" s="1379"/>
      <c r="Y1459" s="1379"/>
      <c r="Z1459" s="1379"/>
      <c r="AA1459" s="1379"/>
      <c r="AB1459" s="1379"/>
      <c r="AC1459" s="1379"/>
      <c r="AD1459" s="1380"/>
      <c r="AF1459" s="69"/>
      <c r="AK1459" s="11"/>
      <c r="AL1459" s="209"/>
      <c r="AM1459" s="20"/>
      <c r="AN1459" s="20"/>
      <c r="AO1459" s="20"/>
      <c r="AP1459" s="20"/>
      <c r="AQ1459" s="210"/>
      <c r="AR1459" s="72"/>
    </row>
    <row r="1460" spans="1:44" ht="27" customHeight="1">
      <c r="A1460" s="911" t="str">
        <f t="shared" si="31"/>
        <v/>
      </c>
      <c r="B1460" s="65"/>
      <c r="E1460" s="66"/>
      <c r="F1460" s="67"/>
      <c r="H1460" s="65" t="s">
        <v>922</v>
      </c>
      <c r="I1460" s="1379" t="s">
        <v>927</v>
      </c>
      <c r="J1460" s="1379"/>
      <c r="K1460" s="1379"/>
      <c r="L1460" s="1379"/>
      <c r="M1460" s="1379"/>
      <c r="N1460" s="1379"/>
      <c r="O1460" s="1379"/>
      <c r="P1460" s="1379"/>
      <c r="Q1460" s="1379"/>
      <c r="R1460" s="1379"/>
      <c r="S1460" s="1379"/>
      <c r="T1460" s="1379"/>
      <c r="U1460" s="1379"/>
      <c r="V1460" s="1379"/>
      <c r="W1460" s="1379"/>
      <c r="X1460" s="1379"/>
      <c r="Y1460" s="1379"/>
      <c r="Z1460" s="1379"/>
      <c r="AA1460" s="1379"/>
      <c r="AB1460" s="1379"/>
      <c r="AC1460" s="1379"/>
      <c r="AD1460" s="1380"/>
      <c r="AF1460" s="69"/>
      <c r="AK1460" s="11"/>
      <c r="AL1460" s="209"/>
      <c r="AM1460" s="20"/>
      <c r="AN1460" s="20"/>
      <c r="AO1460" s="20"/>
      <c r="AP1460" s="20"/>
      <c r="AQ1460" s="210"/>
      <c r="AR1460" s="72"/>
    </row>
    <row r="1461" spans="1:44" ht="27" customHeight="1" thickBot="1">
      <c r="A1461" s="911" t="str">
        <f t="shared" si="31"/>
        <v/>
      </c>
      <c r="B1461" s="65"/>
      <c r="E1461" s="66"/>
      <c r="F1461" s="67"/>
      <c r="H1461" s="56" t="s">
        <v>923</v>
      </c>
      <c r="I1461" s="1081" t="s">
        <v>928</v>
      </c>
      <c r="J1461" s="1081"/>
      <c r="K1461" s="1081"/>
      <c r="L1461" s="1081"/>
      <c r="M1461" s="1081"/>
      <c r="N1461" s="1081"/>
      <c r="O1461" s="1081"/>
      <c r="P1461" s="1081"/>
      <c r="Q1461" s="1081"/>
      <c r="R1461" s="1081"/>
      <c r="S1461" s="1081"/>
      <c r="T1461" s="1081"/>
      <c r="U1461" s="1081"/>
      <c r="V1461" s="1081"/>
      <c r="W1461" s="1081"/>
      <c r="X1461" s="1081"/>
      <c r="Y1461" s="1081"/>
      <c r="Z1461" s="1081"/>
      <c r="AA1461" s="1081"/>
      <c r="AB1461" s="1081"/>
      <c r="AC1461" s="1081"/>
      <c r="AD1461" s="1082"/>
      <c r="AF1461" s="69"/>
      <c r="AK1461" s="11"/>
      <c r="AL1461" s="209"/>
      <c r="AM1461" s="20"/>
      <c r="AN1461" s="20"/>
      <c r="AO1461" s="20"/>
      <c r="AP1461" s="20"/>
      <c r="AQ1461" s="210"/>
      <c r="AR1461" s="72"/>
    </row>
    <row r="1462" spans="1:44" ht="27" customHeight="1" thickBot="1">
      <c r="A1462" s="911" t="str">
        <f t="shared" si="31"/>
        <v/>
      </c>
      <c r="B1462" s="65"/>
      <c r="E1462" s="66"/>
      <c r="F1462" s="67"/>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F1462" s="69"/>
      <c r="AK1462" s="11"/>
      <c r="AL1462" s="209"/>
      <c r="AM1462" s="20"/>
      <c r="AN1462" s="20"/>
      <c r="AO1462" s="20"/>
      <c r="AP1462" s="20"/>
      <c r="AQ1462" s="210"/>
      <c r="AR1462" s="72"/>
    </row>
    <row r="1463" spans="1:44" ht="27" customHeight="1">
      <c r="A1463" s="911" t="str">
        <f t="shared" si="31"/>
        <v/>
      </c>
      <c r="B1463" s="65"/>
      <c r="E1463" s="66"/>
      <c r="F1463" s="67"/>
      <c r="H1463" s="1264" t="s">
        <v>929</v>
      </c>
      <c r="I1463" s="1265"/>
      <c r="J1463" s="1265"/>
      <c r="K1463" s="1265"/>
      <c r="L1463" s="1265"/>
      <c r="M1463" s="1265"/>
      <c r="N1463" s="1265"/>
      <c r="O1463" s="1265"/>
      <c r="P1463" s="1265"/>
      <c r="Q1463" s="1265"/>
      <c r="R1463" s="1265"/>
      <c r="S1463" s="1265"/>
      <c r="T1463" s="1265"/>
      <c r="U1463" s="1265"/>
      <c r="V1463" s="1265"/>
      <c r="W1463" s="1265"/>
      <c r="X1463" s="1265"/>
      <c r="Y1463" s="1265"/>
      <c r="Z1463" s="1265"/>
      <c r="AA1463" s="1265"/>
      <c r="AB1463" s="1265"/>
      <c r="AC1463" s="1265"/>
      <c r="AD1463" s="1266"/>
      <c r="AF1463" s="69"/>
      <c r="AK1463" s="11"/>
      <c r="AL1463" s="209"/>
      <c r="AM1463" s="20"/>
      <c r="AN1463" s="20"/>
      <c r="AO1463" s="20"/>
      <c r="AP1463" s="20"/>
      <c r="AQ1463" s="210"/>
      <c r="AR1463" s="72"/>
    </row>
    <row r="1464" spans="1:44" ht="27" customHeight="1">
      <c r="A1464" s="911" t="str">
        <f t="shared" si="31"/>
        <v/>
      </c>
      <c r="B1464" s="65"/>
      <c r="E1464" s="66"/>
      <c r="F1464" s="67"/>
      <c r="H1464" s="1511" t="s">
        <v>930</v>
      </c>
      <c r="I1464" s="1087"/>
      <c r="J1464" s="1087"/>
      <c r="K1464" s="1087"/>
      <c r="L1464" s="1087"/>
      <c r="M1464" s="1087"/>
      <c r="N1464" s="1087"/>
      <c r="O1464" s="1087"/>
      <c r="P1464" s="1087"/>
      <c r="Q1464" s="1087"/>
      <c r="R1464" s="1087"/>
      <c r="S1464" s="1087"/>
      <c r="T1464" s="1087"/>
      <c r="U1464" s="1087"/>
      <c r="V1464" s="1087"/>
      <c r="W1464" s="1087"/>
      <c r="X1464" s="1087"/>
      <c r="Y1464" s="1087"/>
      <c r="Z1464" s="1087"/>
      <c r="AA1464" s="1087"/>
      <c r="AB1464" s="1087"/>
      <c r="AC1464" s="1087"/>
      <c r="AD1464" s="1088"/>
      <c r="AF1464" s="69"/>
      <c r="AK1464" s="11"/>
      <c r="AL1464" s="209"/>
      <c r="AM1464" s="20"/>
      <c r="AN1464" s="20"/>
      <c r="AO1464" s="20"/>
      <c r="AP1464" s="20"/>
      <c r="AQ1464" s="210"/>
      <c r="AR1464" s="72"/>
    </row>
    <row r="1465" spans="1:44" ht="27" customHeight="1">
      <c r="A1465" s="911" t="str">
        <f t="shared" si="31"/>
        <v/>
      </c>
      <c r="B1465" s="65"/>
      <c r="E1465" s="66"/>
      <c r="F1465" s="67"/>
      <c r="H1465" s="1511" t="s">
        <v>931</v>
      </c>
      <c r="I1465" s="1087"/>
      <c r="J1465" s="1087"/>
      <c r="K1465" s="1087"/>
      <c r="L1465" s="1087"/>
      <c r="M1465" s="1087"/>
      <c r="N1465" s="1087"/>
      <c r="O1465" s="1087"/>
      <c r="P1465" s="1087"/>
      <c r="Q1465" s="1087"/>
      <c r="R1465" s="1087"/>
      <c r="S1465" s="1087"/>
      <c r="T1465" s="1087"/>
      <c r="U1465" s="1087"/>
      <c r="V1465" s="1087"/>
      <c r="W1465" s="1087"/>
      <c r="X1465" s="1087"/>
      <c r="Y1465" s="1087"/>
      <c r="Z1465" s="1087"/>
      <c r="AA1465" s="1087"/>
      <c r="AB1465" s="1087"/>
      <c r="AC1465" s="1087"/>
      <c r="AD1465" s="1088"/>
      <c r="AF1465" s="69"/>
      <c r="AK1465" s="11"/>
      <c r="AL1465" s="209"/>
      <c r="AM1465" s="20"/>
      <c r="AN1465" s="20"/>
      <c r="AO1465" s="20"/>
      <c r="AP1465" s="20"/>
      <c r="AQ1465" s="210"/>
      <c r="AR1465" s="72"/>
    </row>
    <row r="1466" spans="1:44" ht="27" customHeight="1" thickBot="1">
      <c r="A1466" s="911" t="str">
        <f t="shared" si="31"/>
        <v/>
      </c>
      <c r="B1466" s="65"/>
      <c r="E1466" s="66"/>
      <c r="F1466" s="67"/>
      <c r="H1466" s="1073"/>
      <c r="I1466" s="1074"/>
      <c r="J1466" s="1074"/>
      <c r="K1466" s="1074"/>
      <c r="L1466" s="1074"/>
      <c r="M1466" s="1074"/>
      <c r="N1466" s="1074"/>
      <c r="O1466" s="1074"/>
      <c r="P1466" s="1074"/>
      <c r="Q1466" s="1074"/>
      <c r="R1466" s="1074"/>
      <c r="S1466" s="1074"/>
      <c r="T1466" s="1074"/>
      <c r="U1466" s="1074"/>
      <c r="V1466" s="1074"/>
      <c r="W1466" s="1074"/>
      <c r="X1466" s="1074"/>
      <c r="Y1466" s="1074"/>
      <c r="Z1466" s="1074"/>
      <c r="AA1466" s="1074"/>
      <c r="AB1466" s="1074"/>
      <c r="AC1466" s="1074"/>
      <c r="AD1466" s="1448"/>
      <c r="AF1466" s="69"/>
      <c r="AK1466" s="11"/>
      <c r="AL1466" s="209"/>
      <c r="AM1466" s="20"/>
      <c r="AN1466" s="20"/>
      <c r="AO1466" s="20"/>
      <c r="AP1466" s="20"/>
      <c r="AQ1466" s="210"/>
      <c r="AR1466" s="72"/>
    </row>
    <row r="1467" spans="1:44" ht="27" customHeight="1">
      <c r="A1467" s="911" t="str">
        <f t="shared" si="31"/>
        <v/>
      </c>
      <c r="B1467" s="65"/>
      <c r="E1467" s="66"/>
      <c r="F1467" s="67"/>
      <c r="AF1467" s="69"/>
      <c r="AK1467" s="11"/>
      <c r="AL1467" s="209"/>
      <c r="AM1467" s="20"/>
      <c r="AN1467" s="20"/>
      <c r="AO1467" s="20"/>
      <c r="AP1467" s="20"/>
      <c r="AQ1467" s="210"/>
      <c r="AR1467" s="72"/>
    </row>
    <row r="1468" spans="1:44" ht="27" customHeight="1">
      <c r="A1468" s="911" t="str">
        <f t="shared" si="31"/>
        <v/>
      </c>
      <c r="B1468" s="65"/>
      <c r="E1468" s="66"/>
      <c r="F1468" s="67"/>
      <c r="H1468" s="1093" t="s">
        <v>1236</v>
      </c>
      <c r="I1468" s="1093"/>
      <c r="J1468" s="1093"/>
      <c r="K1468" s="1093"/>
      <c r="L1468" s="1093"/>
      <c r="M1468" s="1093"/>
      <c r="N1468" s="1093"/>
      <c r="O1468" s="1093"/>
      <c r="P1468" s="1093"/>
      <c r="Q1468" s="1093"/>
      <c r="R1468" s="1093"/>
      <c r="S1468" s="1093"/>
      <c r="T1468" s="1093"/>
      <c r="U1468" s="1093"/>
      <c r="V1468" s="1093"/>
      <c r="W1468" s="1093"/>
      <c r="X1468" s="1093"/>
      <c r="Y1468" s="1093"/>
      <c r="Z1468" s="1093"/>
      <c r="AA1468" s="1093"/>
      <c r="AB1468" s="1093"/>
      <c r="AC1468" s="1093"/>
      <c r="AD1468" s="1093"/>
      <c r="AF1468" s="69"/>
      <c r="AK1468" s="11"/>
      <c r="AL1468" s="1131" t="s">
        <v>932</v>
      </c>
      <c r="AM1468" s="1132"/>
      <c r="AN1468" s="1132"/>
      <c r="AO1468" s="1132"/>
      <c r="AP1468" s="1132"/>
      <c r="AQ1468" s="1133"/>
      <c r="AR1468" s="72"/>
    </row>
    <row r="1469" spans="1:44" ht="27" customHeight="1">
      <c r="A1469" s="911" t="str">
        <f t="shared" si="31"/>
        <v/>
      </c>
      <c r="B1469" s="65"/>
      <c r="E1469" s="66"/>
      <c r="F1469" s="67"/>
      <c r="H1469" s="1093"/>
      <c r="I1469" s="1093"/>
      <c r="J1469" s="1093"/>
      <c r="K1469" s="1093"/>
      <c r="L1469" s="1093"/>
      <c r="M1469" s="1093"/>
      <c r="N1469" s="1093"/>
      <c r="O1469" s="1093"/>
      <c r="P1469" s="1093"/>
      <c r="Q1469" s="1093"/>
      <c r="R1469" s="1093"/>
      <c r="S1469" s="1093"/>
      <c r="T1469" s="1093"/>
      <c r="U1469" s="1093"/>
      <c r="V1469" s="1093"/>
      <c r="W1469" s="1093"/>
      <c r="X1469" s="1093"/>
      <c r="Y1469" s="1093"/>
      <c r="Z1469" s="1093"/>
      <c r="AA1469" s="1093"/>
      <c r="AB1469" s="1093"/>
      <c r="AC1469" s="1093"/>
      <c r="AD1469" s="1093"/>
      <c r="AF1469" s="69"/>
      <c r="AK1469" s="11"/>
      <c r="AL1469" s="1131"/>
      <c r="AM1469" s="1132"/>
      <c r="AN1469" s="1132"/>
      <c r="AO1469" s="1132"/>
      <c r="AP1469" s="1132"/>
      <c r="AQ1469" s="1133"/>
      <c r="AR1469" s="72"/>
    </row>
    <row r="1470" spans="1:44" ht="27" customHeight="1">
      <c r="A1470" s="911" t="str">
        <f t="shared" si="31"/>
        <v/>
      </c>
      <c r="B1470" s="65"/>
      <c r="E1470" s="66"/>
      <c r="F1470" s="67"/>
      <c r="I1470" s="1481"/>
      <c r="J1470" s="1481"/>
      <c r="K1470" s="1481"/>
      <c r="L1470" s="1481"/>
      <c r="M1470" s="1481"/>
      <c r="N1470" s="1481"/>
      <c r="O1470" s="1481"/>
      <c r="P1470" s="1481"/>
      <c r="Q1470" s="1481"/>
      <c r="R1470" s="1481"/>
      <c r="S1470" s="1481"/>
      <c r="T1470" s="1481"/>
      <c r="U1470" s="1481"/>
      <c r="V1470" s="1481"/>
      <c r="W1470" s="1481"/>
      <c r="X1470" s="1481"/>
      <c r="Y1470" s="1481"/>
      <c r="Z1470" s="1481"/>
      <c r="AA1470" s="1481"/>
      <c r="AB1470" s="1481"/>
      <c r="AC1470" s="1481"/>
      <c r="AD1470" s="1481"/>
      <c r="AE1470" s="1481"/>
      <c r="AF1470" s="69"/>
      <c r="AK1470" s="11"/>
      <c r="AL1470" s="1131"/>
      <c r="AM1470" s="1132"/>
      <c r="AN1470" s="1132"/>
      <c r="AO1470" s="1132"/>
      <c r="AP1470" s="1132"/>
      <c r="AQ1470" s="1133"/>
      <c r="AR1470" s="72"/>
    </row>
    <row r="1471" spans="1:44" ht="27" customHeight="1">
      <c r="A1471" s="911">
        <f t="shared" si="31"/>
        <v>219</v>
      </c>
      <c r="B1471" s="65"/>
      <c r="E1471" s="66"/>
      <c r="F1471" s="67"/>
      <c r="H1471" s="17" t="s">
        <v>507</v>
      </c>
      <c r="I1471" s="1098" t="s">
        <v>933</v>
      </c>
      <c r="J1471" s="1098"/>
      <c r="K1471" s="1098"/>
      <c r="L1471" s="1098"/>
      <c r="M1471" s="1098"/>
      <c r="N1471" s="1098"/>
      <c r="O1471" s="1098"/>
      <c r="P1471" s="1098"/>
      <c r="Q1471" s="1098"/>
      <c r="R1471" s="1098"/>
      <c r="S1471" s="1098"/>
      <c r="T1471" s="1098"/>
      <c r="U1471" s="1098"/>
      <c r="V1471" s="1098"/>
      <c r="W1471" s="1098"/>
      <c r="X1471" s="1098"/>
      <c r="Y1471" s="1098"/>
      <c r="Z1471" s="1098"/>
      <c r="AA1471" s="1098"/>
      <c r="AB1471" s="1098"/>
      <c r="AC1471" s="1098"/>
      <c r="AD1471" s="1098"/>
      <c r="AF1471" s="69"/>
      <c r="AG1471" s="304">
        <v>219</v>
      </c>
      <c r="AH1471" s="1113" t="s">
        <v>109</v>
      </c>
      <c r="AI1471" s="1114"/>
      <c r="AJ1471" s="1115"/>
      <c r="AK1471" s="11"/>
      <c r="AL1471" s="1131" t="s">
        <v>934</v>
      </c>
      <c r="AM1471" s="1132"/>
      <c r="AN1471" s="1132"/>
      <c r="AO1471" s="1132"/>
      <c r="AP1471" s="1132"/>
      <c r="AQ1471" s="1133"/>
      <c r="AR1471" s="1173">
        <f>VLOOKUP(AH1471,$CD$6:$CE$10,2,FALSE)</f>
        <v>0</v>
      </c>
    </row>
    <row r="1472" spans="1:44" ht="27" customHeight="1">
      <c r="A1472" s="911" t="str">
        <f t="shared" si="31"/>
        <v/>
      </c>
      <c r="B1472" s="65"/>
      <c r="E1472" s="66"/>
      <c r="F1472" s="67"/>
      <c r="I1472" s="1098"/>
      <c r="J1472" s="1098"/>
      <c r="K1472" s="1098"/>
      <c r="L1472" s="1098"/>
      <c r="M1472" s="1098"/>
      <c r="N1472" s="1098"/>
      <c r="O1472" s="1098"/>
      <c r="P1472" s="1098"/>
      <c r="Q1472" s="1098"/>
      <c r="R1472" s="1098"/>
      <c r="S1472" s="1098"/>
      <c r="T1472" s="1098"/>
      <c r="U1472" s="1098"/>
      <c r="V1472" s="1098"/>
      <c r="W1472" s="1098"/>
      <c r="X1472" s="1098"/>
      <c r="Y1472" s="1098"/>
      <c r="Z1472" s="1098"/>
      <c r="AA1472" s="1098"/>
      <c r="AB1472" s="1098"/>
      <c r="AC1472" s="1098"/>
      <c r="AD1472" s="1098"/>
      <c r="AF1472" s="69"/>
      <c r="AK1472" s="11"/>
      <c r="AL1472" s="1131"/>
      <c r="AM1472" s="1132"/>
      <c r="AN1472" s="1132"/>
      <c r="AO1472" s="1132"/>
      <c r="AP1472" s="1132"/>
      <c r="AQ1472" s="1133"/>
      <c r="AR1472" s="1173"/>
    </row>
    <row r="1473" spans="1:44" ht="27" customHeight="1">
      <c r="A1473" s="911" t="str">
        <f t="shared" si="31"/>
        <v/>
      </c>
      <c r="B1473" s="65"/>
      <c r="E1473" s="66"/>
      <c r="F1473" s="6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F1473" s="69"/>
      <c r="AK1473" s="11"/>
      <c r="AL1473" s="1131"/>
      <c r="AM1473" s="1132"/>
      <c r="AN1473" s="1132"/>
      <c r="AO1473" s="1132"/>
      <c r="AP1473" s="1132"/>
      <c r="AQ1473" s="1133"/>
      <c r="AR1473" s="72"/>
    </row>
    <row r="1474" spans="1:44" ht="27" customHeight="1">
      <c r="A1474" s="911" t="str">
        <f t="shared" si="31"/>
        <v/>
      </c>
      <c r="B1474" s="65"/>
      <c r="E1474" s="66"/>
      <c r="F1474" s="67"/>
      <c r="G1474" s="17" t="s">
        <v>340</v>
      </c>
      <c r="H1474" s="1070" t="s">
        <v>935</v>
      </c>
      <c r="I1474" s="1070"/>
      <c r="J1474" s="1070"/>
      <c r="K1474" s="1070"/>
      <c r="L1474" s="1070"/>
      <c r="M1474" s="1070"/>
      <c r="N1474" s="1070"/>
      <c r="O1474" s="1070"/>
      <c r="P1474" s="1070"/>
      <c r="Q1474" s="1070"/>
      <c r="R1474" s="1070"/>
      <c r="S1474" s="1070"/>
      <c r="T1474" s="1070"/>
      <c r="U1474" s="1070"/>
      <c r="V1474" s="1070"/>
      <c r="W1474" s="1070"/>
      <c r="X1474" s="1070"/>
      <c r="Y1474" s="1070"/>
      <c r="Z1474" s="1070"/>
      <c r="AA1474" s="1070"/>
      <c r="AB1474" s="1070"/>
      <c r="AC1474" s="1070"/>
      <c r="AD1474" s="1070"/>
      <c r="AF1474" s="69"/>
      <c r="AK1474" s="11"/>
      <c r="AL1474" s="209"/>
      <c r="AM1474" s="20"/>
      <c r="AN1474" s="20"/>
      <c r="AO1474" s="20"/>
      <c r="AP1474" s="20"/>
      <c r="AQ1474" s="210"/>
      <c r="AR1474" s="72"/>
    </row>
    <row r="1475" spans="1:44" ht="27" customHeight="1">
      <c r="A1475" s="911" t="str">
        <f t="shared" si="31"/>
        <v/>
      </c>
      <c r="B1475" s="65"/>
      <c r="E1475" s="66"/>
      <c r="F1475" s="67"/>
      <c r="AF1475" s="69"/>
      <c r="AK1475" s="11"/>
      <c r="AL1475" s="209"/>
      <c r="AM1475" s="20"/>
      <c r="AN1475" s="20"/>
      <c r="AO1475" s="20"/>
      <c r="AP1475" s="20"/>
      <c r="AQ1475" s="210"/>
      <c r="AR1475" s="72"/>
    </row>
    <row r="1476" spans="1:44" ht="27" customHeight="1">
      <c r="A1476" s="911" t="str">
        <f t="shared" si="31"/>
        <v/>
      </c>
      <c r="B1476" s="65"/>
      <c r="E1476" s="66"/>
      <c r="F1476" s="67"/>
      <c r="G1476" s="17" t="s">
        <v>340</v>
      </c>
      <c r="H1476" s="1070" t="s">
        <v>936</v>
      </c>
      <c r="I1476" s="1070"/>
      <c r="J1476" s="1070"/>
      <c r="K1476" s="1070"/>
      <c r="L1476" s="1070"/>
      <c r="M1476" s="1070"/>
      <c r="N1476" s="1070"/>
      <c r="O1476" s="1070"/>
      <c r="P1476" s="1070"/>
      <c r="Q1476" s="1070"/>
      <c r="R1476" s="1070"/>
      <c r="S1476" s="1070"/>
      <c r="T1476" s="1070"/>
      <c r="U1476" s="1070"/>
      <c r="V1476" s="1070"/>
      <c r="W1476" s="1070"/>
      <c r="X1476" s="1070"/>
      <c r="Y1476" s="1070"/>
      <c r="Z1476" s="1070"/>
      <c r="AA1476" s="1070"/>
      <c r="AB1476" s="1070"/>
      <c r="AC1476" s="1070"/>
      <c r="AD1476" s="1070"/>
      <c r="AF1476" s="69"/>
      <c r="AK1476" s="11"/>
      <c r="AL1476" s="209"/>
      <c r="AM1476" s="20"/>
      <c r="AN1476" s="20"/>
      <c r="AO1476" s="20"/>
      <c r="AP1476" s="20"/>
      <c r="AQ1476" s="210"/>
      <c r="AR1476" s="72"/>
    </row>
    <row r="1477" spans="1:44" ht="27" customHeight="1">
      <c r="A1477" s="911" t="str">
        <f t="shared" si="31"/>
        <v/>
      </c>
      <c r="B1477" s="65"/>
      <c r="E1477" s="66"/>
      <c r="F1477" s="67"/>
      <c r="H1477" s="1070"/>
      <c r="I1477" s="1070"/>
      <c r="J1477" s="1070"/>
      <c r="K1477" s="1070"/>
      <c r="L1477" s="1070"/>
      <c r="M1477" s="1070"/>
      <c r="N1477" s="1070"/>
      <c r="O1477" s="1070"/>
      <c r="P1477" s="1070"/>
      <c r="Q1477" s="1070"/>
      <c r="R1477" s="1070"/>
      <c r="S1477" s="1070"/>
      <c r="T1477" s="1070"/>
      <c r="U1477" s="1070"/>
      <c r="V1477" s="1070"/>
      <c r="W1477" s="1070"/>
      <c r="X1477" s="1070"/>
      <c r="Y1477" s="1070"/>
      <c r="Z1477" s="1070"/>
      <c r="AA1477" s="1070"/>
      <c r="AB1477" s="1070"/>
      <c r="AC1477" s="1070"/>
      <c r="AD1477" s="1070"/>
      <c r="AF1477" s="69"/>
      <c r="AK1477" s="11"/>
      <c r="AL1477" s="209"/>
      <c r="AM1477" s="20"/>
      <c r="AN1477" s="20"/>
      <c r="AO1477" s="20"/>
      <c r="AP1477" s="20"/>
      <c r="AQ1477" s="210"/>
      <c r="AR1477" s="72"/>
    </row>
    <row r="1478" spans="1:44" ht="27" customHeight="1">
      <c r="A1478" s="911" t="str">
        <f t="shared" si="31"/>
        <v/>
      </c>
      <c r="B1478" s="65"/>
      <c r="E1478" s="66"/>
      <c r="F1478" s="67"/>
      <c r="H1478" s="1070"/>
      <c r="I1478" s="1070"/>
      <c r="J1478" s="1070"/>
      <c r="K1478" s="1070"/>
      <c r="L1478" s="1070"/>
      <c r="M1478" s="1070"/>
      <c r="N1478" s="1070"/>
      <c r="O1478" s="1070"/>
      <c r="P1478" s="1070"/>
      <c r="Q1478" s="1070"/>
      <c r="R1478" s="1070"/>
      <c r="S1478" s="1070"/>
      <c r="T1478" s="1070"/>
      <c r="U1478" s="1070"/>
      <c r="V1478" s="1070"/>
      <c r="W1478" s="1070"/>
      <c r="X1478" s="1070"/>
      <c r="Y1478" s="1070"/>
      <c r="Z1478" s="1070"/>
      <c r="AA1478" s="1070"/>
      <c r="AB1478" s="1070"/>
      <c r="AC1478" s="1070"/>
      <c r="AD1478" s="1070"/>
      <c r="AF1478" s="69"/>
      <c r="AK1478" s="11"/>
      <c r="AL1478" s="209"/>
      <c r="AM1478" s="20"/>
      <c r="AN1478" s="20"/>
      <c r="AO1478" s="20"/>
      <c r="AP1478" s="20"/>
      <c r="AQ1478" s="210"/>
      <c r="AR1478" s="72"/>
    </row>
    <row r="1479" spans="1:44" ht="27" customHeight="1">
      <c r="A1479" s="911" t="str">
        <f t="shared" si="31"/>
        <v/>
      </c>
      <c r="B1479" s="65"/>
      <c r="E1479" s="66"/>
      <c r="F1479" s="67"/>
      <c r="H1479" s="1070"/>
      <c r="I1479" s="1070"/>
      <c r="J1479" s="1070"/>
      <c r="K1479" s="1070"/>
      <c r="L1479" s="1070"/>
      <c r="M1479" s="1070"/>
      <c r="N1479" s="1070"/>
      <c r="O1479" s="1070"/>
      <c r="P1479" s="1070"/>
      <c r="Q1479" s="1070"/>
      <c r="R1479" s="1070"/>
      <c r="S1479" s="1070"/>
      <c r="T1479" s="1070"/>
      <c r="U1479" s="1070"/>
      <c r="V1479" s="1070"/>
      <c r="W1479" s="1070"/>
      <c r="X1479" s="1070"/>
      <c r="Y1479" s="1070"/>
      <c r="Z1479" s="1070"/>
      <c r="AA1479" s="1070"/>
      <c r="AB1479" s="1070"/>
      <c r="AC1479" s="1070"/>
      <c r="AD1479" s="1070"/>
      <c r="AF1479" s="69"/>
      <c r="AK1479" s="11"/>
      <c r="AL1479" s="209"/>
      <c r="AM1479" s="20"/>
      <c r="AN1479" s="20"/>
      <c r="AO1479" s="20"/>
      <c r="AP1479" s="20"/>
      <c r="AQ1479" s="210"/>
      <c r="AR1479" s="72"/>
    </row>
    <row r="1480" spans="1:44" ht="27" customHeight="1">
      <c r="A1480" s="911" t="str">
        <f t="shared" si="31"/>
        <v/>
      </c>
      <c r="B1480" s="65"/>
      <c r="E1480" s="66"/>
      <c r="F1480" s="67"/>
      <c r="H1480" s="1070"/>
      <c r="I1480" s="1070"/>
      <c r="J1480" s="1070"/>
      <c r="K1480" s="1070"/>
      <c r="L1480" s="1070"/>
      <c r="M1480" s="1070"/>
      <c r="N1480" s="1070"/>
      <c r="O1480" s="1070"/>
      <c r="P1480" s="1070"/>
      <c r="Q1480" s="1070"/>
      <c r="R1480" s="1070"/>
      <c r="S1480" s="1070"/>
      <c r="T1480" s="1070"/>
      <c r="U1480" s="1070"/>
      <c r="V1480" s="1070"/>
      <c r="W1480" s="1070"/>
      <c r="X1480" s="1070"/>
      <c r="Y1480" s="1070"/>
      <c r="Z1480" s="1070"/>
      <c r="AA1480" s="1070"/>
      <c r="AB1480" s="1070"/>
      <c r="AC1480" s="1070"/>
      <c r="AD1480" s="1070"/>
      <c r="AF1480" s="69"/>
      <c r="AK1480" s="11"/>
      <c r="AL1480" s="209"/>
      <c r="AM1480" s="20"/>
      <c r="AN1480" s="20"/>
      <c r="AO1480" s="20"/>
      <c r="AP1480" s="20"/>
      <c r="AQ1480" s="210"/>
      <c r="AR1480" s="72"/>
    </row>
    <row r="1481" spans="1:44" ht="27" customHeight="1">
      <c r="A1481" s="911" t="str">
        <f t="shared" si="31"/>
        <v/>
      </c>
      <c r="B1481" s="65"/>
      <c r="E1481" s="66"/>
      <c r="F1481" s="67"/>
      <c r="AF1481" s="69"/>
      <c r="AK1481" s="11"/>
      <c r="AL1481" s="209"/>
      <c r="AM1481" s="20"/>
      <c r="AN1481" s="20"/>
      <c r="AO1481" s="20"/>
      <c r="AP1481" s="20"/>
      <c r="AQ1481" s="210"/>
      <c r="AR1481" s="72"/>
    </row>
    <row r="1482" spans="1:44" ht="27" customHeight="1">
      <c r="A1482" s="911" t="str">
        <f t="shared" si="31"/>
        <v/>
      </c>
      <c r="B1482" s="65"/>
      <c r="E1482" s="66"/>
      <c r="F1482" s="67"/>
      <c r="G1482" s="17" t="s">
        <v>340</v>
      </c>
      <c r="H1482" s="1093" t="s">
        <v>937</v>
      </c>
      <c r="I1482" s="1093"/>
      <c r="J1482" s="1093"/>
      <c r="K1482" s="1093"/>
      <c r="L1482" s="1093"/>
      <c r="M1482" s="1093"/>
      <c r="N1482" s="1093"/>
      <c r="O1482" s="1093"/>
      <c r="P1482" s="1093"/>
      <c r="Q1482" s="1093"/>
      <c r="R1482" s="1093"/>
      <c r="S1482" s="1093"/>
      <c r="T1482" s="1093"/>
      <c r="U1482" s="1093"/>
      <c r="V1482" s="1093"/>
      <c r="W1482" s="1093"/>
      <c r="X1482" s="1093"/>
      <c r="Y1482" s="1093"/>
      <c r="Z1482" s="1093"/>
      <c r="AA1482" s="1093"/>
      <c r="AB1482" s="1093"/>
      <c r="AC1482" s="1093"/>
      <c r="AD1482" s="1093"/>
      <c r="AF1482" s="69"/>
      <c r="AK1482" s="11"/>
      <c r="AL1482" s="209"/>
      <c r="AM1482" s="20"/>
      <c r="AN1482" s="20"/>
      <c r="AO1482" s="20"/>
      <c r="AP1482" s="20"/>
      <c r="AQ1482" s="210"/>
      <c r="AR1482" s="72"/>
    </row>
    <row r="1483" spans="1:44" ht="27" customHeight="1">
      <c r="A1483" s="911" t="str">
        <f t="shared" si="31"/>
        <v/>
      </c>
      <c r="B1483" s="65"/>
      <c r="E1483" s="66"/>
      <c r="F1483" s="67"/>
      <c r="H1483" s="1093"/>
      <c r="I1483" s="1093"/>
      <c r="J1483" s="1093"/>
      <c r="K1483" s="1093"/>
      <c r="L1483" s="1093"/>
      <c r="M1483" s="1093"/>
      <c r="N1483" s="1093"/>
      <c r="O1483" s="1093"/>
      <c r="P1483" s="1093"/>
      <c r="Q1483" s="1093"/>
      <c r="R1483" s="1093"/>
      <c r="S1483" s="1093"/>
      <c r="T1483" s="1093"/>
      <c r="U1483" s="1093"/>
      <c r="V1483" s="1093"/>
      <c r="W1483" s="1093"/>
      <c r="X1483" s="1093"/>
      <c r="Y1483" s="1093"/>
      <c r="Z1483" s="1093"/>
      <c r="AA1483" s="1093"/>
      <c r="AB1483" s="1093"/>
      <c r="AC1483" s="1093"/>
      <c r="AD1483" s="1093"/>
      <c r="AF1483" s="69"/>
      <c r="AK1483" s="11"/>
      <c r="AL1483" s="209"/>
      <c r="AM1483" s="20"/>
      <c r="AN1483" s="20"/>
      <c r="AO1483" s="20"/>
      <c r="AP1483" s="20"/>
      <c r="AQ1483" s="210"/>
      <c r="AR1483" s="72"/>
    </row>
    <row r="1484" spans="1:44" ht="27" customHeight="1">
      <c r="A1484" s="911" t="str">
        <f t="shared" si="31"/>
        <v/>
      </c>
      <c r="B1484" s="65"/>
      <c r="E1484" s="66"/>
      <c r="F1484" s="67"/>
      <c r="H1484" s="1093"/>
      <c r="I1484" s="1093"/>
      <c r="J1484" s="1093"/>
      <c r="K1484" s="1093"/>
      <c r="L1484" s="1093"/>
      <c r="M1484" s="1093"/>
      <c r="N1484" s="1093"/>
      <c r="O1484" s="1093"/>
      <c r="P1484" s="1093"/>
      <c r="Q1484" s="1093"/>
      <c r="R1484" s="1093"/>
      <c r="S1484" s="1093"/>
      <c r="T1484" s="1093"/>
      <c r="U1484" s="1093"/>
      <c r="V1484" s="1093"/>
      <c r="W1484" s="1093"/>
      <c r="X1484" s="1093"/>
      <c r="Y1484" s="1093"/>
      <c r="Z1484" s="1093"/>
      <c r="AA1484" s="1093"/>
      <c r="AB1484" s="1093"/>
      <c r="AC1484" s="1093"/>
      <c r="AD1484" s="1093"/>
      <c r="AF1484" s="69"/>
      <c r="AK1484" s="11"/>
      <c r="AL1484" s="209"/>
      <c r="AM1484" s="20"/>
      <c r="AN1484" s="20"/>
      <c r="AO1484" s="20"/>
      <c r="AP1484" s="20"/>
      <c r="AQ1484" s="210"/>
      <c r="AR1484" s="72"/>
    </row>
    <row r="1485" spans="1:44" ht="27" customHeight="1">
      <c r="A1485" s="911" t="str">
        <f t="shared" si="31"/>
        <v/>
      </c>
      <c r="B1485" s="65"/>
      <c r="E1485" s="66"/>
      <c r="F1485" s="67"/>
      <c r="H1485" s="96"/>
      <c r="I1485" s="96"/>
      <c r="J1485" s="96"/>
      <c r="K1485" s="96"/>
      <c r="L1485" s="96"/>
      <c r="M1485" s="96"/>
      <c r="N1485" s="96"/>
      <c r="O1485" s="96"/>
      <c r="P1485" s="96"/>
      <c r="Q1485" s="96"/>
      <c r="R1485" s="96"/>
      <c r="S1485" s="96"/>
      <c r="T1485" s="96"/>
      <c r="U1485" s="96"/>
      <c r="V1485" s="96"/>
      <c r="W1485" s="96"/>
      <c r="X1485" s="96"/>
      <c r="Y1485" s="96"/>
      <c r="Z1485" s="96"/>
      <c r="AA1485" s="96"/>
      <c r="AB1485" s="96"/>
      <c r="AC1485" s="96"/>
      <c r="AD1485" s="96"/>
      <c r="AF1485" s="69"/>
      <c r="AK1485" s="11"/>
      <c r="AL1485" s="209"/>
      <c r="AM1485" s="20"/>
      <c r="AN1485" s="20"/>
      <c r="AO1485" s="20"/>
      <c r="AP1485" s="20"/>
      <c r="AQ1485" s="210"/>
      <c r="AR1485" s="72"/>
    </row>
    <row r="1486" spans="1:44" ht="18" customHeight="1" thickBot="1">
      <c r="A1486" s="911" t="str">
        <f t="shared" si="31"/>
        <v/>
      </c>
      <c r="B1486" s="65"/>
      <c r="E1486" s="66"/>
      <c r="F1486" s="67"/>
      <c r="H1486" s="109"/>
      <c r="I1486" s="109"/>
      <c r="J1486" s="109"/>
      <c r="K1486" s="109"/>
      <c r="L1486" s="109"/>
      <c r="M1486" s="109"/>
      <c r="N1486" s="109"/>
      <c r="O1486" s="109"/>
      <c r="P1486" s="109"/>
      <c r="Q1486" s="109"/>
      <c r="R1486" s="109"/>
      <c r="S1486" s="109"/>
      <c r="T1486" s="109"/>
      <c r="U1486" s="109"/>
      <c r="V1486" s="109"/>
      <c r="W1486" s="109"/>
      <c r="X1486" s="109"/>
      <c r="Y1486" s="109"/>
      <c r="Z1486" s="109"/>
      <c r="AA1486" s="109"/>
      <c r="AB1486" s="109"/>
      <c r="AC1486" s="109"/>
      <c r="AD1486" s="109"/>
      <c r="AF1486" s="69"/>
      <c r="AK1486" s="11"/>
      <c r="AL1486" s="209"/>
      <c r="AM1486" s="20"/>
      <c r="AN1486" s="20"/>
      <c r="AO1486" s="20"/>
      <c r="AP1486" s="20"/>
      <c r="AQ1486" s="210"/>
      <c r="AR1486" s="72"/>
    </row>
    <row r="1487" spans="1:44" ht="27" customHeight="1" thickBot="1">
      <c r="A1487" s="911" t="str">
        <f t="shared" si="31"/>
        <v>実 施 月</v>
      </c>
      <c r="B1487" s="65"/>
      <c r="E1487" s="66"/>
      <c r="F1487" s="67"/>
      <c r="G1487" s="838" t="s">
        <v>340</v>
      </c>
      <c r="H1487" s="838" t="s">
        <v>1433</v>
      </c>
      <c r="I1487" s="838"/>
      <c r="J1487" s="838"/>
      <c r="K1487" s="838"/>
      <c r="L1487" s="838"/>
      <c r="M1487" s="838"/>
      <c r="N1487" s="838"/>
      <c r="O1487" s="838"/>
      <c r="P1487" s="838"/>
      <c r="Q1487" s="838"/>
      <c r="R1487" s="838"/>
      <c r="S1487" s="838"/>
      <c r="T1487" s="838"/>
      <c r="U1487" s="838"/>
      <c r="V1487" s="838"/>
      <c r="W1487" s="838"/>
      <c r="X1487" s="838"/>
      <c r="Y1487" s="838"/>
      <c r="Z1487" s="838"/>
      <c r="AA1487" s="838"/>
      <c r="AB1487" s="838"/>
      <c r="AC1487" s="838"/>
      <c r="AD1487" s="838"/>
      <c r="AE1487" s="838"/>
      <c r="AF1487" s="839"/>
      <c r="AG1487" s="1250" t="s">
        <v>2381</v>
      </c>
      <c r="AH1487" s="1251"/>
      <c r="AI1487" s="1251"/>
      <c r="AJ1487" s="1252"/>
      <c r="AK1487" s="840"/>
      <c r="AL1487" s="841"/>
      <c r="AM1487" s="20"/>
      <c r="AN1487" s="20"/>
      <c r="AO1487" s="20"/>
      <c r="AP1487" s="20"/>
      <c r="AQ1487" s="210"/>
      <c r="AR1487" s="72"/>
    </row>
    <row r="1488" spans="1:44" ht="27" customHeight="1" thickBot="1">
      <c r="A1488" s="911" t="str">
        <f t="shared" si="31"/>
        <v>　</v>
      </c>
      <c r="B1488" s="65"/>
      <c r="E1488" s="66"/>
      <c r="F1488" s="67"/>
      <c r="G1488" s="838"/>
      <c r="H1488" s="1195" t="s">
        <v>875</v>
      </c>
      <c r="I1488" s="1196"/>
      <c r="J1488" s="1196"/>
      <c r="K1488" s="1196"/>
      <c r="L1488" s="1196"/>
      <c r="M1488" s="1297"/>
      <c r="N1488" s="1306"/>
      <c r="O1488" s="1199"/>
      <c r="P1488" s="1199"/>
      <c r="Q1488" s="1199"/>
      <c r="R1488" s="1199"/>
      <c r="S1488" s="1199"/>
      <c r="T1488" s="1199"/>
      <c r="U1488" s="1199"/>
      <c r="V1488" s="1199"/>
      <c r="W1488" s="1199"/>
      <c r="X1488" s="1199"/>
      <c r="Y1488" s="1199"/>
      <c r="Z1488" s="1199"/>
      <c r="AA1488" s="1199"/>
      <c r="AB1488" s="1199"/>
      <c r="AC1488" s="1199"/>
      <c r="AD1488" s="1200"/>
      <c r="AE1488" s="838"/>
      <c r="AF1488" s="839"/>
      <c r="AG1488" s="834" t="s">
        <v>530</v>
      </c>
      <c r="AH1488" s="835" t="s">
        <v>37</v>
      </c>
      <c r="AI1488" s="836" t="s">
        <v>530</v>
      </c>
      <c r="AJ1488" s="837" t="s">
        <v>37</v>
      </c>
      <c r="AK1488" s="840"/>
      <c r="AL1488" s="841"/>
      <c r="AM1488" s="20"/>
      <c r="AN1488" s="20"/>
      <c r="AO1488" s="20"/>
      <c r="AP1488" s="20"/>
      <c r="AQ1488" s="210"/>
      <c r="AR1488" s="72"/>
    </row>
    <row r="1489" spans="1:44" ht="27" customHeight="1" thickBot="1">
      <c r="A1489" s="911" t="str">
        <f t="shared" si="31"/>
        <v>　</v>
      </c>
      <c r="B1489" s="65"/>
      <c r="E1489" s="66"/>
      <c r="F1489" s="67"/>
      <c r="G1489" s="838"/>
      <c r="H1489" s="1308" t="s">
        <v>876</v>
      </c>
      <c r="I1489" s="1309"/>
      <c r="J1489" s="1309"/>
      <c r="K1489" s="1309"/>
      <c r="L1489" s="1309"/>
      <c r="M1489" s="1310"/>
      <c r="N1489" s="1195" t="s">
        <v>877</v>
      </c>
      <c r="O1489" s="1196"/>
      <c r="P1489" s="1196"/>
      <c r="Q1489" s="1197"/>
      <c r="R1489" s="1196"/>
      <c r="S1489" s="1196"/>
      <c r="T1489" s="1196"/>
      <c r="U1489" s="1196"/>
      <c r="V1489" s="1196"/>
      <c r="W1489" s="1196"/>
      <c r="X1489" s="1196"/>
      <c r="Y1489" s="1196"/>
      <c r="Z1489" s="1196"/>
      <c r="AA1489" s="1196"/>
      <c r="AB1489" s="1196"/>
      <c r="AC1489" s="1196"/>
      <c r="AD1489" s="1297"/>
      <c r="AE1489" s="838"/>
      <c r="AF1489" s="839"/>
      <c r="AG1489" s="834" t="s">
        <v>530</v>
      </c>
      <c r="AH1489" s="835" t="s">
        <v>37</v>
      </c>
      <c r="AI1489" s="836" t="s">
        <v>530</v>
      </c>
      <c r="AJ1489" s="837" t="s">
        <v>37</v>
      </c>
      <c r="AK1489" s="840"/>
      <c r="AL1489" s="841"/>
      <c r="AM1489" s="20"/>
      <c r="AN1489" s="20"/>
      <c r="AO1489" s="20"/>
      <c r="AP1489" s="20"/>
      <c r="AQ1489" s="210"/>
      <c r="AR1489" s="72"/>
    </row>
    <row r="1490" spans="1:44" ht="27" customHeight="1" thickBot="1">
      <c r="A1490" s="911" t="str">
        <f t="shared" si="31"/>
        <v>　</v>
      </c>
      <c r="B1490" s="65"/>
      <c r="E1490" s="66"/>
      <c r="F1490" s="67"/>
      <c r="G1490" s="838"/>
      <c r="H1490" s="1311"/>
      <c r="I1490" s="1312"/>
      <c r="J1490" s="1312"/>
      <c r="K1490" s="1312"/>
      <c r="L1490" s="1312"/>
      <c r="M1490" s="1313"/>
      <c r="N1490" s="1195" t="s">
        <v>878</v>
      </c>
      <c r="O1490" s="1196"/>
      <c r="P1490" s="1196"/>
      <c r="Q1490" s="1197"/>
      <c r="R1490" s="1196" t="s">
        <v>515</v>
      </c>
      <c r="S1490" s="1196"/>
      <c r="T1490" s="1196"/>
      <c r="U1490" s="1196"/>
      <c r="V1490" s="1196"/>
      <c r="W1490" s="1302" t="s">
        <v>530</v>
      </c>
      <c r="X1490" s="1302"/>
      <c r="Y1490" s="1302"/>
      <c r="Z1490" s="1302"/>
      <c r="AA1490" s="1196" t="s">
        <v>514</v>
      </c>
      <c r="AB1490" s="1196"/>
      <c r="AC1490" s="1196"/>
      <c r="AD1490" s="1297"/>
      <c r="AE1490" s="838"/>
      <c r="AF1490" s="839"/>
      <c r="AG1490" s="834" t="s">
        <v>530</v>
      </c>
      <c r="AH1490" s="835" t="s">
        <v>37</v>
      </c>
      <c r="AI1490" s="836" t="s">
        <v>530</v>
      </c>
      <c r="AJ1490" s="837" t="s">
        <v>37</v>
      </c>
      <c r="AK1490" s="840"/>
      <c r="AL1490" s="841"/>
      <c r="AM1490" s="20"/>
      <c r="AN1490" s="20"/>
      <c r="AO1490" s="20"/>
      <c r="AP1490" s="20"/>
      <c r="AQ1490" s="210"/>
      <c r="AR1490" s="72"/>
    </row>
    <row r="1491" spans="1:44" ht="27" customHeight="1" thickBot="1">
      <c r="A1491" s="911" t="str">
        <f t="shared" si="31"/>
        <v>　</v>
      </c>
      <c r="B1491" s="65"/>
      <c r="E1491" s="66"/>
      <c r="F1491" s="67"/>
      <c r="G1491" s="838"/>
      <c r="H1491" s="1195" t="s">
        <v>874</v>
      </c>
      <c r="I1491" s="1196"/>
      <c r="J1491" s="1196"/>
      <c r="K1491" s="1196"/>
      <c r="L1491" s="1298" t="s">
        <v>879</v>
      </c>
      <c r="M1491" s="1298"/>
      <c r="N1491" s="1298"/>
      <c r="O1491" s="1298"/>
      <c r="P1491" s="1298"/>
      <c r="Q1491" s="1298"/>
      <c r="R1491" s="1298"/>
      <c r="S1491" s="1298"/>
      <c r="T1491" s="1298"/>
      <c r="U1491" s="1199"/>
      <c r="V1491" s="1199"/>
      <c r="W1491" s="1199"/>
      <c r="X1491" s="1199"/>
      <c r="Y1491" s="1199"/>
      <c r="Z1491" s="1199"/>
      <c r="AA1491" s="1199"/>
      <c r="AB1491" s="1199"/>
      <c r="AC1491" s="1199"/>
      <c r="AD1491" s="1200"/>
      <c r="AE1491" s="838"/>
      <c r="AF1491" s="839"/>
      <c r="AG1491" s="834" t="s">
        <v>530</v>
      </c>
      <c r="AH1491" s="835" t="s">
        <v>37</v>
      </c>
      <c r="AI1491" s="836" t="s">
        <v>530</v>
      </c>
      <c r="AJ1491" s="837" t="s">
        <v>37</v>
      </c>
      <c r="AK1491" s="840"/>
      <c r="AL1491" s="841"/>
      <c r="AM1491" s="20"/>
      <c r="AN1491" s="20"/>
      <c r="AO1491" s="20"/>
      <c r="AP1491" s="20"/>
      <c r="AQ1491" s="210"/>
      <c r="AR1491" s="72"/>
    </row>
    <row r="1492" spans="1:44" ht="21" customHeight="1">
      <c r="A1492" s="911" t="str">
        <f t="shared" si="31"/>
        <v>　</v>
      </c>
      <c r="B1492" s="65"/>
      <c r="E1492" s="66"/>
      <c r="G1492" s="838"/>
      <c r="H1492" s="1256"/>
      <c r="I1492" s="1257"/>
      <c r="J1492" s="1257"/>
      <c r="K1492" s="1257"/>
      <c r="L1492" s="1257"/>
      <c r="M1492" s="1257"/>
      <c r="N1492" s="1257"/>
      <c r="O1492" s="1257"/>
      <c r="P1492" s="1257"/>
      <c r="Q1492" s="1257"/>
      <c r="R1492" s="1257"/>
      <c r="S1492" s="1257"/>
      <c r="T1492" s="1257"/>
      <c r="U1492" s="1257"/>
      <c r="V1492" s="1257"/>
      <c r="W1492" s="1257"/>
      <c r="X1492" s="1257"/>
      <c r="Y1492" s="1257"/>
      <c r="Z1492" s="1257"/>
      <c r="AA1492" s="1257"/>
      <c r="AB1492" s="1257"/>
      <c r="AC1492" s="1257"/>
      <c r="AD1492" s="1258"/>
      <c r="AE1492" s="838"/>
      <c r="AF1492" s="839"/>
      <c r="AG1492" s="834" t="s">
        <v>530</v>
      </c>
      <c r="AH1492" s="835" t="s">
        <v>37</v>
      </c>
      <c r="AI1492" s="836" t="s">
        <v>530</v>
      </c>
      <c r="AJ1492" s="837" t="s">
        <v>37</v>
      </c>
      <c r="AK1492" s="840"/>
      <c r="AL1492" s="841"/>
      <c r="AM1492" s="20"/>
      <c r="AN1492" s="20"/>
      <c r="AO1492" s="20"/>
      <c r="AP1492" s="20"/>
      <c r="AQ1492" s="210"/>
      <c r="AR1492" s="72"/>
    </row>
    <row r="1493" spans="1:44" ht="27" customHeight="1">
      <c r="A1493" s="911" t="str">
        <f t="shared" si="31"/>
        <v>　</v>
      </c>
      <c r="B1493" s="65"/>
      <c r="E1493" s="66"/>
      <c r="G1493" s="838"/>
      <c r="H1493" s="842"/>
      <c r="I1493" s="843" t="s">
        <v>530</v>
      </c>
      <c r="J1493" s="1512" t="s">
        <v>518</v>
      </c>
      <c r="K1493" s="1220"/>
      <c r="L1493" s="1220"/>
      <c r="M1493" s="1513"/>
      <c r="N1493" s="843" t="s">
        <v>530</v>
      </c>
      <c r="O1493" s="1512" t="s">
        <v>519</v>
      </c>
      <c r="P1493" s="1220"/>
      <c r="Q1493" s="1513"/>
      <c r="R1493" s="843" t="s">
        <v>530</v>
      </c>
      <c r="S1493" s="1512" t="s">
        <v>520</v>
      </c>
      <c r="T1493" s="1220"/>
      <c r="U1493" s="1513"/>
      <c r="V1493" s="843" t="s">
        <v>530</v>
      </c>
      <c r="W1493" s="1512" t="s">
        <v>521</v>
      </c>
      <c r="X1493" s="1220"/>
      <c r="Y1493" s="1513"/>
      <c r="Z1493" s="843" t="s">
        <v>530</v>
      </c>
      <c r="AA1493" s="1512" t="s">
        <v>522</v>
      </c>
      <c r="AB1493" s="1220"/>
      <c r="AC1493" s="1220"/>
      <c r="AD1493" s="840"/>
      <c r="AE1493" s="838"/>
      <c r="AF1493" s="839"/>
      <c r="AG1493" s="834" t="s">
        <v>530</v>
      </c>
      <c r="AH1493" s="835" t="s">
        <v>37</v>
      </c>
      <c r="AI1493" s="836" t="s">
        <v>530</v>
      </c>
      <c r="AJ1493" s="837" t="s">
        <v>37</v>
      </c>
      <c r="AK1493" s="840"/>
      <c r="AL1493" s="841"/>
      <c r="AM1493" s="20"/>
      <c r="AN1493" s="20"/>
      <c r="AO1493" s="20"/>
      <c r="AP1493" s="20"/>
      <c r="AQ1493" s="210"/>
      <c r="AR1493" s="72"/>
    </row>
    <row r="1494" spans="1:44" ht="27" customHeight="1" thickBot="1">
      <c r="A1494" s="911" t="str">
        <f t="shared" si="31"/>
        <v>（実施月を選択）</v>
      </c>
      <c r="B1494" s="65"/>
      <c r="E1494" s="66"/>
      <c r="G1494" s="838"/>
      <c r="H1494" s="842"/>
      <c r="I1494" s="843" t="s">
        <v>530</v>
      </c>
      <c r="J1494" s="1512" t="s">
        <v>523</v>
      </c>
      <c r="K1494" s="1220"/>
      <c r="L1494" s="1220"/>
      <c r="M1494" s="1513"/>
      <c r="N1494" s="843" t="s">
        <v>530</v>
      </c>
      <c r="O1494" s="1512" t="s">
        <v>524</v>
      </c>
      <c r="P1494" s="1220"/>
      <c r="Q1494" s="1220"/>
      <c r="R1494" s="1220"/>
      <c r="S1494" s="1513"/>
      <c r="T1494" s="843" t="s">
        <v>530</v>
      </c>
      <c r="U1494" s="1512" t="s">
        <v>817</v>
      </c>
      <c r="V1494" s="1220"/>
      <c r="W1494" s="1220"/>
      <c r="X1494" s="1220"/>
      <c r="Y1494" s="1513"/>
      <c r="Z1494" s="843" t="s">
        <v>530</v>
      </c>
      <c r="AA1494" s="1512" t="s">
        <v>818</v>
      </c>
      <c r="AB1494" s="1220"/>
      <c r="AC1494" s="1220"/>
      <c r="AD1494" s="840"/>
      <c r="AE1494" s="838"/>
      <c r="AF1494" s="839"/>
      <c r="AG1494" s="1253" t="s">
        <v>2382</v>
      </c>
      <c r="AH1494" s="1254"/>
      <c r="AI1494" s="1254"/>
      <c r="AJ1494" s="1255"/>
      <c r="AK1494" s="840"/>
      <c r="AL1494" s="841"/>
      <c r="AM1494" s="20"/>
      <c r="AN1494" s="20"/>
      <c r="AO1494" s="20"/>
      <c r="AP1494" s="20"/>
      <c r="AQ1494" s="210"/>
      <c r="AR1494" s="72"/>
    </row>
    <row r="1495" spans="1:44" ht="27" customHeight="1">
      <c r="A1495" s="911" t="str">
        <f t="shared" si="31"/>
        <v/>
      </c>
      <c r="B1495" s="65"/>
      <c r="E1495" s="66"/>
      <c r="G1495" s="838"/>
      <c r="H1495" s="842"/>
      <c r="I1495" s="843" t="s">
        <v>530</v>
      </c>
      <c r="J1495" s="1512" t="s">
        <v>880</v>
      </c>
      <c r="K1495" s="1220"/>
      <c r="L1495" s="1220"/>
      <c r="M1495" s="1513"/>
      <c r="N1495" s="843" t="s">
        <v>530</v>
      </c>
      <c r="O1495" s="1512" t="s">
        <v>819</v>
      </c>
      <c r="P1495" s="1220"/>
      <c r="Q1495" s="1220"/>
      <c r="R1495" s="1220"/>
      <c r="S1495" s="1513"/>
      <c r="T1495" s="843" t="s">
        <v>530</v>
      </c>
      <c r="U1495" s="844" t="s">
        <v>526</v>
      </c>
      <c r="V1495" s="844"/>
      <c r="W1495" s="844"/>
      <c r="X1495" s="1220"/>
      <c r="Y1495" s="1220"/>
      <c r="Z1495" s="1220"/>
      <c r="AA1495" s="1220"/>
      <c r="AB1495" s="1220"/>
      <c r="AC1495" s="844" t="s">
        <v>66</v>
      </c>
      <c r="AD1495" s="840"/>
      <c r="AE1495" s="838"/>
      <c r="AF1495" s="839"/>
      <c r="AG1495" s="660"/>
      <c r="AH1495" s="845"/>
      <c r="AI1495" s="845"/>
      <c r="AJ1495" s="845"/>
      <c r="AK1495" s="840"/>
      <c r="AL1495" s="841"/>
      <c r="AM1495" s="20"/>
      <c r="AN1495" s="20"/>
      <c r="AO1495" s="20"/>
      <c r="AP1495" s="20"/>
      <c r="AQ1495" s="210"/>
      <c r="AR1495" s="72"/>
    </row>
    <row r="1496" spans="1:44" ht="27" customHeight="1" thickBot="1">
      <c r="A1496" s="911" t="str">
        <f t="shared" si="31"/>
        <v/>
      </c>
      <c r="B1496" s="65"/>
      <c r="E1496" s="66"/>
      <c r="G1496" s="838"/>
      <c r="H1496" s="1224"/>
      <c r="I1496" s="1225"/>
      <c r="J1496" s="1225"/>
      <c r="K1496" s="1225"/>
      <c r="L1496" s="1225"/>
      <c r="M1496" s="1225"/>
      <c r="N1496" s="1225"/>
      <c r="O1496" s="1225"/>
      <c r="P1496" s="1225"/>
      <c r="Q1496" s="1225"/>
      <c r="R1496" s="1225"/>
      <c r="S1496" s="1225"/>
      <c r="T1496" s="1225"/>
      <c r="U1496" s="1857" t="s">
        <v>528</v>
      </c>
      <c r="V1496" s="1857"/>
      <c r="W1496" s="1857"/>
      <c r="X1496" s="1857"/>
      <c r="Y1496" s="1857"/>
      <c r="Z1496" s="1857"/>
      <c r="AA1496" s="1857"/>
      <c r="AB1496" s="1857"/>
      <c r="AC1496" s="1857"/>
      <c r="AD1496" s="846"/>
      <c r="AE1496" s="838"/>
      <c r="AF1496" s="839"/>
      <c r="AG1496" s="660"/>
      <c r="AH1496" s="845"/>
      <c r="AI1496" s="845"/>
      <c r="AJ1496" s="845"/>
      <c r="AK1496" s="840"/>
      <c r="AL1496" s="841"/>
      <c r="AM1496" s="20"/>
      <c r="AN1496" s="20"/>
      <c r="AO1496" s="20"/>
      <c r="AP1496" s="20"/>
      <c r="AQ1496" s="210"/>
      <c r="AR1496" s="72"/>
    </row>
    <row r="1497" spans="1:44" ht="27" customHeight="1" thickBot="1">
      <c r="A1497" s="911" t="str">
        <f t="shared" si="31"/>
        <v>研修実施月</v>
      </c>
      <c r="B1497" s="65"/>
      <c r="E1497" s="66"/>
      <c r="G1497" s="838"/>
      <c r="H1497" s="1485" t="s">
        <v>1551</v>
      </c>
      <c r="I1497" s="1486"/>
      <c r="J1497" s="1486"/>
      <c r="K1497" s="1486"/>
      <c r="L1497" s="1486"/>
      <c r="M1497" s="1486"/>
      <c r="N1497" s="1486"/>
      <c r="O1497" s="1486"/>
      <c r="P1497" s="1486"/>
      <c r="Q1497" s="1486"/>
      <c r="R1497" s="1486"/>
      <c r="S1497" s="1486"/>
      <c r="T1497" s="1486"/>
      <c r="U1497" s="1487"/>
      <c r="V1497" s="1488"/>
      <c r="W1497" s="1489"/>
      <c r="X1497" s="1489"/>
      <c r="Y1497" s="1489"/>
      <c r="Z1497" s="1489"/>
      <c r="AA1497" s="1489"/>
      <c r="AB1497" s="1489"/>
      <c r="AC1497" s="1489"/>
      <c r="AD1497" s="1490"/>
      <c r="AE1497" s="838"/>
      <c r="AF1497" s="839"/>
      <c r="AG1497" s="1303" t="s">
        <v>2383</v>
      </c>
      <c r="AH1497" s="1304"/>
      <c r="AI1497" s="1304"/>
      <c r="AJ1497" s="1305"/>
      <c r="AK1497" s="840"/>
      <c r="AL1497" s="841"/>
      <c r="AM1497" s="20"/>
      <c r="AN1497" s="20"/>
      <c r="AO1497" s="20"/>
      <c r="AP1497" s="20"/>
      <c r="AQ1497" s="210"/>
      <c r="AR1497" s="72"/>
    </row>
    <row r="1498" spans="1:44" ht="27" customHeight="1" thickBot="1">
      <c r="A1498" s="911" t="str">
        <f t="shared" si="31"/>
        <v>　</v>
      </c>
      <c r="B1498" s="65"/>
      <c r="E1498" s="66"/>
      <c r="F1498" s="67"/>
      <c r="G1498" s="838"/>
      <c r="H1498" s="1306" t="s">
        <v>881</v>
      </c>
      <c r="I1498" s="1199"/>
      <c r="J1498" s="1199"/>
      <c r="K1498" s="1199"/>
      <c r="L1498" s="1199"/>
      <c r="M1498" s="1199"/>
      <c r="N1498" s="1199"/>
      <c r="O1498" s="1199"/>
      <c r="P1498" s="1199"/>
      <c r="Q1498" s="1199"/>
      <c r="R1498" s="1199"/>
      <c r="S1498" s="1199"/>
      <c r="T1498" s="1199"/>
      <c r="U1498" s="1307"/>
      <c r="V1498" s="847"/>
      <c r="W1498" s="1302" t="s">
        <v>530</v>
      </c>
      <c r="X1498" s="1302"/>
      <c r="Y1498" s="1302"/>
      <c r="Z1498" s="1302"/>
      <c r="AA1498" s="1196" t="s">
        <v>514</v>
      </c>
      <c r="AB1498" s="1196"/>
      <c r="AC1498" s="1196"/>
      <c r="AD1498" s="1297"/>
      <c r="AE1498" s="838"/>
      <c r="AF1498" s="839"/>
      <c r="AG1498" s="834" t="s">
        <v>530</v>
      </c>
      <c r="AH1498" s="835" t="s">
        <v>37</v>
      </c>
      <c r="AI1498" s="836" t="s">
        <v>530</v>
      </c>
      <c r="AJ1498" s="837" t="s">
        <v>37</v>
      </c>
      <c r="AK1498" s="840"/>
      <c r="AL1498" s="841"/>
      <c r="AM1498" s="20"/>
      <c r="AN1498" s="20"/>
      <c r="AO1498" s="20"/>
      <c r="AP1498" s="20"/>
      <c r="AQ1498" s="210"/>
      <c r="AR1498" s="72"/>
    </row>
    <row r="1499" spans="1:44" ht="17.55" customHeight="1" thickBot="1">
      <c r="A1499" s="911" t="str">
        <f t="shared" si="31"/>
        <v>（実施月を選択）</v>
      </c>
      <c r="B1499" s="65"/>
      <c r="E1499" s="66"/>
      <c r="F1499" s="67"/>
      <c r="G1499" s="838"/>
      <c r="H1499" s="838"/>
      <c r="I1499" s="838"/>
      <c r="J1499" s="838"/>
      <c r="K1499" s="838"/>
      <c r="L1499" s="838"/>
      <c r="M1499" s="838"/>
      <c r="N1499" s="838"/>
      <c r="O1499" s="838"/>
      <c r="P1499" s="838"/>
      <c r="Q1499" s="838"/>
      <c r="R1499" s="838"/>
      <c r="S1499" s="838"/>
      <c r="T1499" s="838"/>
      <c r="U1499" s="838"/>
      <c r="V1499" s="838"/>
      <c r="W1499" s="838"/>
      <c r="X1499" s="838"/>
      <c r="Y1499" s="838"/>
      <c r="Z1499" s="838"/>
      <c r="AA1499" s="838"/>
      <c r="AB1499" s="838"/>
      <c r="AC1499" s="838"/>
      <c r="AD1499" s="838"/>
      <c r="AE1499" s="838"/>
      <c r="AF1499" s="839"/>
      <c r="AG1499" s="1253" t="s">
        <v>2382</v>
      </c>
      <c r="AH1499" s="1254"/>
      <c r="AI1499" s="1254"/>
      <c r="AJ1499" s="1255"/>
      <c r="AK1499" s="840"/>
      <c r="AL1499" s="841"/>
      <c r="AM1499" s="20"/>
      <c r="AN1499" s="20"/>
      <c r="AO1499" s="20"/>
      <c r="AP1499" s="20"/>
      <c r="AQ1499" s="210"/>
      <c r="AR1499" s="72"/>
    </row>
    <row r="1500" spans="1:44" ht="25.2" customHeight="1">
      <c r="A1500" s="911" t="str">
        <f t="shared" si="31"/>
        <v/>
      </c>
      <c r="B1500" s="65"/>
      <c r="E1500" s="66"/>
      <c r="F1500" s="67"/>
      <c r="H1500" s="1264" t="s">
        <v>938</v>
      </c>
      <c r="I1500" s="1265"/>
      <c r="J1500" s="1265"/>
      <c r="K1500" s="1265"/>
      <c r="L1500" s="1265"/>
      <c r="M1500" s="1265"/>
      <c r="N1500" s="1265"/>
      <c r="O1500" s="1265"/>
      <c r="P1500" s="1265"/>
      <c r="Q1500" s="1265"/>
      <c r="R1500" s="1265"/>
      <c r="S1500" s="1265"/>
      <c r="T1500" s="1265"/>
      <c r="U1500" s="1265"/>
      <c r="V1500" s="1265"/>
      <c r="W1500" s="1265"/>
      <c r="X1500" s="1265"/>
      <c r="Y1500" s="1265"/>
      <c r="Z1500" s="1265"/>
      <c r="AA1500" s="1265"/>
      <c r="AB1500" s="1265"/>
      <c r="AC1500" s="1265"/>
      <c r="AD1500" s="1266"/>
      <c r="AF1500" s="69"/>
      <c r="AK1500" s="11"/>
      <c r="AL1500" s="209"/>
      <c r="AM1500" s="20"/>
      <c r="AN1500" s="20"/>
      <c r="AO1500" s="20"/>
      <c r="AP1500" s="20"/>
      <c r="AQ1500" s="210"/>
      <c r="AR1500" s="72"/>
    </row>
    <row r="1501" spans="1:44" ht="25.2" customHeight="1">
      <c r="A1501" s="911" t="str">
        <f t="shared" si="31"/>
        <v/>
      </c>
      <c r="B1501" s="65"/>
      <c r="E1501" s="66"/>
      <c r="F1501" s="67"/>
      <c r="H1501" s="67" t="s">
        <v>939</v>
      </c>
      <c r="I1501" s="1087" t="s">
        <v>946</v>
      </c>
      <c r="J1501" s="1087"/>
      <c r="K1501" s="1087"/>
      <c r="L1501" s="1087"/>
      <c r="M1501" s="1087"/>
      <c r="N1501" s="1087"/>
      <c r="O1501" s="1087"/>
      <c r="P1501" s="1087"/>
      <c r="Q1501" s="1087"/>
      <c r="R1501" s="1087"/>
      <c r="S1501" s="1087"/>
      <c r="T1501" s="1087"/>
      <c r="U1501" s="1087"/>
      <c r="V1501" s="1087"/>
      <c r="W1501" s="1087"/>
      <c r="X1501" s="1087"/>
      <c r="Y1501" s="1087"/>
      <c r="Z1501" s="1087"/>
      <c r="AA1501" s="1087"/>
      <c r="AB1501" s="1087"/>
      <c r="AC1501" s="1087"/>
      <c r="AD1501" s="1088"/>
      <c r="AF1501" s="69"/>
      <c r="AK1501" s="11"/>
      <c r="AL1501" s="209"/>
      <c r="AM1501" s="20"/>
      <c r="AN1501" s="20"/>
      <c r="AO1501" s="20"/>
      <c r="AP1501" s="20"/>
      <c r="AQ1501" s="210"/>
      <c r="AR1501" s="72"/>
    </row>
    <row r="1502" spans="1:44" ht="25.2" customHeight="1">
      <c r="A1502" s="911" t="str">
        <f t="shared" si="31"/>
        <v/>
      </c>
      <c r="B1502" s="65"/>
      <c r="E1502" s="66"/>
      <c r="F1502" s="67"/>
      <c r="H1502" s="67" t="s">
        <v>940</v>
      </c>
      <c r="I1502" s="1087" t="s">
        <v>947</v>
      </c>
      <c r="J1502" s="1087"/>
      <c r="K1502" s="1087"/>
      <c r="L1502" s="1087"/>
      <c r="M1502" s="1087"/>
      <c r="N1502" s="1087"/>
      <c r="O1502" s="1087"/>
      <c r="P1502" s="1087"/>
      <c r="Q1502" s="1087"/>
      <c r="R1502" s="1087"/>
      <c r="S1502" s="1087"/>
      <c r="T1502" s="1087"/>
      <c r="U1502" s="1087"/>
      <c r="V1502" s="1087"/>
      <c r="W1502" s="1087"/>
      <c r="X1502" s="1087"/>
      <c r="Y1502" s="1087"/>
      <c r="Z1502" s="1087"/>
      <c r="AA1502" s="1087"/>
      <c r="AB1502" s="1087"/>
      <c r="AC1502" s="1087"/>
      <c r="AD1502" s="1088"/>
      <c r="AF1502" s="69"/>
      <c r="AK1502" s="11"/>
      <c r="AL1502" s="209"/>
      <c r="AM1502" s="20"/>
      <c r="AN1502" s="20"/>
      <c r="AO1502" s="20"/>
      <c r="AP1502" s="20"/>
      <c r="AQ1502" s="210"/>
      <c r="AR1502" s="72"/>
    </row>
    <row r="1503" spans="1:44" ht="25.2" customHeight="1">
      <c r="A1503" s="911" t="str">
        <f t="shared" si="31"/>
        <v/>
      </c>
      <c r="B1503" s="65"/>
      <c r="E1503" s="66"/>
      <c r="F1503" s="67"/>
      <c r="H1503" s="67" t="s">
        <v>941</v>
      </c>
      <c r="I1503" s="1087" t="s">
        <v>948</v>
      </c>
      <c r="J1503" s="1087"/>
      <c r="K1503" s="1087"/>
      <c r="L1503" s="1087"/>
      <c r="M1503" s="1087"/>
      <c r="N1503" s="1087"/>
      <c r="O1503" s="1087"/>
      <c r="P1503" s="1087"/>
      <c r="Q1503" s="1087"/>
      <c r="R1503" s="1087"/>
      <c r="S1503" s="1087"/>
      <c r="T1503" s="1087"/>
      <c r="U1503" s="1087"/>
      <c r="V1503" s="1087"/>
      <c r="W1503" s="1087"/>
      <c r="X1503" s="1087"/>
      <c r="Y1503" s="1087"/>
      <c r="Z1503" s="1087"/>
      <c r="AA1503" s="1087"/>
      <c r="AB1503" s="1087"/>
      <c r="AC1503" s="1087"/>
      <c r="AD1503" s="1088"/>
      <c r="AF1503" s="69"/>
      <c r="AK1503" s="11"/>
      <c r="AL1503" s="209"/>
      <c r="AM1503" s="20"/>
      <c r="AN1503" s="20"/>
      <c r="AO1503" s="20"/>
      <c r="AP1503" s="20"/>
      <c r="AQ1503" s="210"/>
      <c r="AR1503" s="72"/>
    </row>
    <row r="1504" spans="1:44" ht="25.2" customHeight="1">
      <c r="A1504" s="911" t="str">
        <f t="shared" si="31"/>
        <v/>
      </c>
      <c r="B1504" s="65"/>
      <c r="E1504" s="66"/>
      <c r="F1504" s="67"/>
      <c r="H1504" s="67" t="s">
        <v>942</v>
      </c>
      <c r="I1504" s="1087" t="s">
        <v>949</v>
      </c>
      <c r="J1504" s="1087"/>
      <c r="K1504" s="1087"/>
      <c r="L1504" s="1087"/>
      <c r="M1504" s="1087"/>
      <c r="N1504" s="1087"/>
      <c r="O1504" s="1087"/>
      <c r="P1504" s="1087"/>
      <c r="Q1504" s="1087"/>
      <c r="R1504" s="1087"/>
      <c r="S1504" s="1087"/>
      <c r="T1504" s="1087"/>
      <c r="U1504" s="1087"/>
      <c r="V1504" s="1087"/>
      <c r="W1504" s="1087"/>
      <c r="X1504" s="1087"/>
      <c r="Y1504" s="1087"/>
      <c r="Z1504" s="1087"/>
      <c r="AA1504" s="1087"/>
      <c r="AB1504" s="1087"/>
      <c r="AC1504" s="1087"/>
      <c r="AD1504" s="1088"/>
      <c r="AF1504" s="69"/>
      <c r="AK1504" s="11"/>
      <c r="AL1504" s="209"/>
      <c r="AM1504" s="20"/>
      <c r="AN1504" s="20"/>
      <c r="AO1504" s="20"/>
      <c r="AP1504" s="20"/>
      <c r="AQ1504" s="210"/>
      <c r="AR1504" s="72"/>
    </row>
    <row r="1505" spans="1:44" ht="25.2" customHeight="1">
      <c r="A1505" s="911" t="str">
        <f t="shared" si="31"/>
        <v/>
      </c>
      <c r="B1505" s="65"/>
      <c r="E1505" s="66"/>
      <c r="F1505" s="67"/>
      <c r="H1505" s="67" t="s">
        <v>943</v>
      </c>
      <c r="I1505" s="1093" t="s">
        <v>950</v>
      </c>
      <c r="J1505" s="1093"/>
      <c r="K1505" s="1093"/>
      <c r="L1505" s="1093"/>
      <c r="M1505" s="1093"/>
      <c r="N1505" s="1093"/>
      <c r="O1505" s="1093"/>
      <c r="P1505" s="1093"/>
      <c r="Q1505" s="1093"/>
      <c r="R1505" s="1093"/>
      <c r="S1505" s="1093"/>
      <c r="T1505" s="1093"/>
      <c r="U1505" s="1093"/>
      <c r="V1505" s="1093"/>
      <c r="W1505" s="1093"/>
      <c r="X1505" s="1093"/>
      <c r="Y1505" s="1093"/>
      <c r="Z1505" s="1093"/>
      <c r="AA1505" s="1093"/>
      <c r="AB1505" s="1093"/>
      <c r="AC1505" s="1093"/>
      <c r="AD1505" s="1094"/>
      <c r="AF1505" s="69"/>
      <c r="AK1505" s="11"/>
      <c r="AL1505" s="209"/>
      <c r="AM1505" s="20"/>
      <c r="AN1505" s="20"/>
      <c r="AO1505" s="20"/>
      <c r="AP1505" s="20"/>
      <c r="AQ1505" s="210"/>
      <c r="AR1505" s="72"/>
    </row>
    <row r="1506" spans="1:44" ht="25.2" customHeight="1">
      <c r="A1506" s="911" t="str">
        <f t="shared" si="31"/>
        <v/>
      </c>
      <c r="B1506" s="65"/>
      <c r="E1506" s="66"/>
      <c r="F1506" s="67"/>
      <c r="H1506" s="67"/>
      <c r="I1506" s="1093"/>
      <c r="J1506" s="1093"/>
      <c r="K1506" s="1093"/>
      <c r="L1506" s="1093"/>
      <c r="M1506" s="1093"/>
      <c r="N1506" s="1093"/>
      <c r="O1506" s="1093"/>
      <c r="P1506" s="1093"/>
      <c r="Q1506" s="1093"/>
      <c r="R1506" s="1093"/>
      <c r="S1506" s="1093"/>
      <c r="T1506" s="1093"/>
      <c r="U1506" s="1093"/>
      <c r="V1506" s="1093"/>
      <c r="W1506" s="1093"/>
      <c r="X1506" s="1093"/>
      <c r="Y1506" s="1093"/>
      <c r="Z1506" s="1093"/>
      <c r="AA1506" s="1093"/>
      <c r="AB1506" s="1093"/>
      <c r="AC1506" s="1093"/>
      <c r="AD1506" s="1094"/>
      <c r="AF1506" s="69"/>
      <c r="AK1506" s="11"/>
      <c r="AL1506" s="209"/>
      <c r="AM1506" s="20"/>
      <c r="AN1506" s="20"/>
      <c r="AO1506" s="20"/>
      <c r="AP1506" s="20"/>
      <c r="AQ1506" s="210"/>
      <c r="AR1506" s="72"/>
    </row>
    <row r="1507" spans="1:44" ht="25.2" customHeight="1">
      <c r="A1507" s="911" t="str">
        <f t="shared" si="31"/>
        <v/>
      </c>
      <c r="B1507" s="65"/>
      <c r="E1507" s="66"/>
      <c r="F1507" s="67"/>
      <c r="H1507" s="67" t="s">
        <v>944</v>
      </c>
      <c r="I1507" s="1093" t="s">
        <v>951</v>
      </c>
      <c r="J1507" s="1093"/>
      <c r="K1507" s="1093"/>
      <c r="L1507" s="1093"/>
      <c r="M1507" s="1093"/>
      <c r="N1507" s="1093"/>
      <c r="O1507" s="1093"/>
      <c r="P1507" s="1093"/>
      <c r="Q1507" s="1093"/>
      <c r="R1507" s="1093"/>
      <c r="S1507" s="1093"/>
      <c r="T1507" s="1093"/>
      <c r="U1507" s="1093"/>
      <c r="V1507" s="1093"/>
      <c r="W1507" s="1093"/>
      <c r="X1507" s="1093"/>
      <c r="Y1507" s="1093"/>
      <c r="Z1507" s="1093"/>
      <c r="AA1507" s="1093"/>
      <c r="AB1507" s="1093"/>
      <c r="AC1507" s="1093"/>
      <c r="AD1507" s="1094"/>
      <c r="AF1507" s="69"/>
      <c r="AK1507" s="11"/>
      <c r="AL1507" s="209"/>
      <c r="AM1507" s="20"/>
      <c r="AN1507" s="20"/>
      <c r="AO1507" s="20"/>
      <c r="AP1507" s="20"/>
      <c r="AQ1507" s="210"/>
      <c r="AR1507" s="72"/>
    </row>
    <row r="1508" spans="1:44" ht="25.2" customHeight="1">
      <c r="A1508" s="911" t="str">
        <f t="shared" si="31"/>
        <v/>
      </c>
      <c r="B1508" s="65"/>
      <c r="E1508" s="66"/>
      <c r="F1508" s="67"/>
      <c r="H1508" s="67"/>
      <c r="I1508" s="1093"/>
      <c r="J1508" s="1093"/>
      <c r="K1508" s="1093"/>
      <c r="L1508" s="1093"/>
      <c r="M1508" s="1093"/>
      <c r="N1508" s="1093"/>
      <c r="O1508" s="1093"/>
      <c r="P1508" s="1093"/>
      <c r="Q1508" s="1093"/>
      <c r="R1508" s="1093"/>
      <c r="S1508" s="1093"/>
      <c r="T1508" s="1093"/>
      <c r="U1508" s="1093"/>
      <c r="V1508" s="1093"/>
      <c r="W1508" s="1093"/>
      <c r="X1508" s="1093"/>
      <c r="Y1508" s="1093"/>
      <c r="Z1508" s="1093"/>
      <c r="AA1508" s="1093"/>
      <c r="AB1508" s="1093"/>
      <c r="AC1508" s="1093"/>
      <c r="AD1508" s="1094"/>
      <c r="AF1508" s="69"/>
      <c r="AK1508" s="11"/>
      <c r="AL1508" s="209"/>
      <c r="AM1508" s="20"/>
      <c r="AN1508" s="20"/>
      <c r="AO1508" s="20"/>
      <c r="AP1508" s="20"/>
      <c r="AQ1508" s="210"/>
      <c r="AR1508" s="72"/>
    </row>
    <row r="1509" spans="1:44" ht="25.2" customHeight="1" thickBot="1">
      <c r="A1509" s="911" t="str">
        <f t="shared" ref="A1509:A1633" si="32">_xlfn.IFS(AG1509=0,"",AG1509&gt;0,AG1509,AG1509&lt;&gt;"","")</f>
        <v/>
      </c>
      <c r="B1509" s="65"/>
      <c r="E1509" s="66"/>
      <c r="F1509" s="67"/>
      <c r="H1509" s="82" t="s">
        <v>945</v>
      </c>
      <c r="I1509" s="1248" t="s">
        <v>952</v>
      </c>
      <c r="J1509" s="1248"/>
      <c r="K1509" s="1248"/>
      <c r="L1509" s="1248"/>
      <c r="M1509" s="1248"/>
      <c r="N1509" s="1248"/>
      <c r="O1509" s="1248"/>
      <c r="P1509" s="1248"/>
      <c r="Q1509" s="1248"/>
      <c r="R1509" s="1248"/>
      <c r="S1509" s="1248"/>
      <c r="T1509" s="1248"/>
      <c r="U1509" s="1248"/>
      <c r="V1509" s="1248"/>
      <c r="W1509" s="1248"/>
      <c r="X1509" s="1248"/>
      <c r="Y1509" s="1248"/>
      <c r="Z1509" s="1248"/>
      <c r="AA1509" s="1248"/>
      <c r="AB1509" s="1248"/>
      <c r="AC1509" s="1248"/>
      <c r="AD1509" s="1249"/>
      <c r="AF1509" s="69"/>
      <c r="AK1509" s="11"/>
      <c r="AL1509" s="209"/>
      <c r="AM1509" s="20"/>
      <c r="AN1509" s="20"/>
      <c r="AO1509" s="20"/>
      <c r="AP1509" s="20"/>
      <c r="AQ1509" s="210"/>
      <c r="AR1509" s="72"/>
    </row>
    <row r="1510" spans="1:44" ht="27" customHeight="1">
      <c r="A1510" s="911" t="str">
        <f t="shared" si="32"/>
        <v/>
      </c>
      <c r="B1510" s="65"/>
      <c r="E1510" s="66"/>
      <c r="F1510" s="67"/>
      <c r="AF1510" s="69"/>
      <c r="AK1510" s="11"/>
      <c r="AL1510" s="209"/>
      <c r="AM1510" s="20"/>
      <c r="AN1510" s="20"/>
      <c r="AO1510" s="20"/>
      <c r="AP1510" s="20"/>
      <c r="AQ1510" s="210"/>
      <c r="AR1510" s="72"/>
    </row>
    <row r="1511" spans="1:44" ht="27" customHeight="1">
      <c r="A1511" s="911">
        <f t="shared" si="32"/>
        <v>220</v>
      </c>
      <c r="B1511" s="65"/>
      <c r="E1511" s="66"/>
      <c r="F1511" s="67"/>
      <c r="H1511" s="17" t="s">
        <v>953</v>
      </c>
      <c r="I1511" s="1087" t="s">
        <v>955</v>
      </c>
      <c r="J1511" s="1087"/>
      <c r="K1511" s="1087"/>
      <c r="L1511" s="1087"/>
      <c r="M1511" s="1087"/>
      <c r="N1511" s="1087"/>
      <c r="O1511" s="1087"/>
      <c r="P1511" s="1087"/>
      <c r="Q1511" s="1087"/>
      <c r="R1511" s="1087"/>
      <c r="S1511" s="1087"/>
      <c r="T1511" s="1087"/>
      <c r="U1511" s="1087"/>
      <c r="V1511" s="1087"/>
      <c r="W1511" s="1087"/>
      <c r="X1511" s="1087"/>
      <c r="Y1511" s="1087"/>
      <c r="Z1511" s="1087"/>
      <c r="AA1511" s="1087"/>
      <c r="AB1511" s="1087"/>
      <c r="AC1511" s="1087"/>
      <c r="AD1511" s="1087"/>
      <c r="AF1511" s="69"/>
      <c r="AG1511" s="304">
        <v>220</v>
      </c>
      <c r="AH1511" s="1113" t="s">
        <v>109</v>
      </c>
      <c r="AI1511" s="1114"/>
      <c r="AJ1511" s="1115"/>
      <c r="AK1511" s="11"/>
      <c r="AL1511" s="1131" t="s">
        <v>957</v>
      </c>
      <c r="AM1511" s="1132"/>
      <c r="AN1511" s="1132"/>
      <c r="AO1511" s="1132"/>
      <c r="AP1511" s="1132"/>
      <c r="AQ1511" s="1133"/>
      <c r="AR1511" s="1173">
        <f>VLOOKUP(AH1511,$CD$6:$CE$10,2,FALSE)</f>
        <v>0</v>
      </c>
    </row>
    <row r="1512" spans="1:44" ht="21" customHeight="1">
      <c r="A1512" s="911" t="str">
        <f t="shared" si="32"/>
        <v/>
      </c>
      <c r="B1512" s="65"/>
      <c r="E1512" s="66"/>
      <c r="F1512" s="67"/>
      <c r="AF1512" s="69"/>
      <c r="AK1512" s="11"/>
      <c r="AL1512" s="1131"/>
      <c r="AM1512" s="1132"/>
      <c r="AN1512" s="1132"/>
      <c r="AO1512" s="1132"/>
      <c r="AP1512" s="1132"/>
      <c r="AQ1512" s="1133"/>
      <c r="AR1512" s="1173"/>
    </row>
    <row r="1513" spans="1:44" ht="21" customHeight="1">
      <c r="A1513" s="911" t="str">
        <f t="shared" si="32"/>
        <v/>
      </c>
      <c r="B1513" s="65"/>
      <c r="E1513" s="66"/>
      <c r="F1513" s="67"/>
      <c r="AF1513" s="69"/>
      <c r="AK1513" s="11"/>
      <c r="AL1513" s="1131"/>
      <c r="AM1513" s="1132"/>
      <c r="AN1513" s="1132"/>
      <c r="AO1513" s="1132"/>
      <c r="AP1513" s="1132"/>
      <c r="AQ1513" s="1133"/>
      <c r="AR1513" s="213"/>
    </row>
    <row r="1514" spans="1:44" ht="27" customHeight="1">
      <c r="A1514" s="911">
        <f t="shared" si="32"/>
        <v>221</v>
      </c>
      <c r="B1514" s="65"/>
      <c r="E1514" s="66"/>
      <c r="F1514" s="67"/>
      <c r="H1514" s="17" t="s">
        <v>954</v>
      </c>
      <c r="I1514" s="1087" t="s">
        <v>956</v>
      </c>
      <c r="J1514" s="1087"/>
      <c r="K1514" s="1087"/>
      <c r="L1514" s="1087"/>
      <c r="M1514" s="1087"/>
      <c r="N1514" s="1087"/>
      <c r="O1514" s="1087"/>
      <c r="P1514" s="1087"/>
      <c r="Q1514" s="1087"/>
      <c r="R1514" s="1087"/>
      <c r="S1514" s="1087"/>
      <c r="T1514" s="1087"/>
      <c r="U1514" s="1087"/>
      <c r="V1514" s="1087"/>
      <c r="W1514" s="1087"/>
      <c r="X1514" s="1087"/>
      <c r="Y1514" s="1087"/>
      <c r="Z1514" s="1087"/>
      <c r="AA1514" s="1087"/>
      <c r="AB1514" s="1087"/>
      <c r="AC1514" s="1087"/>
      <c r="AD1514" s="1087"/>
      <c r="AF1514" s="69"/>
      <c r="AG1514" s="304">
        <v>221</v>
      </c>
      <c r="AH1514" s="1113" t="s">
        <v>109</v>
      </c>
      <c r="AI1514" s="1114"/>
      <c r="AJ1514" s="1115"/>
      <c r="AK1514" s="11"/>
      <c r="AL1514" s="1131" t="s">
        <v>958</v>
      </c>
      <c r="AM1514" s="1132"/>
      <c r="AN1514" s="1132"/>
      <c r="AO1514" s="1132"/>
      <c r="AP1514" s="1132"/>
      <c r="AQ1514" s="1133"/>
      <c r="AR1514" s="1173">
        <f>VLOOKUP(AH1514,$CD$6:$CE$10,2,FALSE)</f>
        <v>0</v>
      </c>
    </row>
    <row r="1515" spans="1:44" ht="20.55" customHeight="1">
      <c r="A1515" s="911" t="str">
        <f t="shared" si="32"/>
        <v/>
      </c>
      <c r="B1515" s="65"/>
      <c r="E1515" s="66"/>
      <c r="F1515" s="67"/>
      <c r="AF1515" s="69"/>
      <c r="AK1515" s="11"/>
      <c r="AL1515" s="1131"/>
      <c r="AM1515" s="1132"/>
      <c r="AN1515" s="1132"/>
      <c r="AO1515" s="1132"/>
      <c r="AP1515" s="1132"/>
      <c r="AQ1515" s="1133"/>
      <c r="AR1515" s="1173"/>
    </row>
    <row r="1516" spans="1:44" ht="20.55" customHeight="1" thickBot="1">
      <c r="A1516" s="911" t="str">
        <f t="shared" si="32"/>
        <v/>
      </c>
      <c r="B1516" s="65"/>
      <c r="E1516" s="66"/>
      <c r="F1516" s="67"/>
      <c r="H1516" s="1086" t="s">
        <v>2783</v>
      </c>
      <c r="I1516" s="1086"/>
      <c r="J1516" s="1086"/>
      <c r="K1516" s="1086"/>
      <c r="L1516" s="1086"/>
      <c r="M1516" s="1086"/>
      <c r="N1516" s="1086"/>
      <c r="O1516" s="1086"/>
      <c r="P1516" s="1086"/>
      <c r="Q1516" s="1086"/>
      <c r="R1516" s="1086"/>
      <c r="S1516" s="1086"/>
      <c r="T1516" s="1086"/>
      <c r="U1516" s="1086"/>
      <c r="V1516" s="1086"/>
      <c r="W1516" s="1086"/>
      <c r="X1516" s="1086"/>
      <c r="Y1516" s="1086"/>
      <c r="Z1516" s="1086"/>
      <c r="AA1516" s="1086"/>
      <c r="AB1516" s="1086"/>
      <c r="AC1516" s="1086"/>
      <c r="AD1516" s="1086"/>
      <c r="AF1516" s="69"/>
      <c r="AK1516" s="11"/>
      <c r="AL1516" s="1131"/>
      <c r="AM1516" s="1132"/>
      <c r="AN1516" s="1132"/>
      <c r="AO1516" s="1132"/>
      <c r="AP1516" s="1132"/>
      <c r="AQ1516" s="1133"/>
      <c r="AR1516" s="72"/>
    </row>
    <row r="1517" spans="1:44" ht="27" customHeight="1">
      <c r="A1517" s="911" t="str">
        <f t="shared" si="32"/>
        <v/>
      </c>
      <c r="B1517" s="65"/>
      <c r="E1517" s="66"/>
      <c r="F1517" s="67"/>
      <c r="H1517" s="1264" t="s">
        <v>2384</v>
      </c>
      <c r="I1517" s="1265"/>
      <c r="J1517" s="1265"/>
      <c r="K1517" s="1265"/>
      <c r="L1517" s="1265"/>
      <c r="M1517" s="1265"/>
      <c r="N1517" s="1265"/>
      <c r="O1517" s="1265"/>
      <c r="P1517" s="1265"/>
      <c r="Q1517" s="1265"/>
      <c r="R1517" s="1265"/>
      <c r="S1517" s="1265"/>
      <c r="T1517" s="1265"/>
      <c r="U1517" s="1265"/>
      <c r="V1517" s="1265"/>
      <c r="W1517" s="1265"/>
      <c r="X1517" s="1265"/>
      <c r="Y1517" s="1265"/>
      <c r="Z1517" s="1265"/>
      <c r="AA1517" s="1265"/>
      <c r="AB1517" s="1265"/>
      <c r="AC1517" s="1265"/>
      <c r="AD1517" s="1266"/>
      <c r="AF1517" s="69"/>
      <c r="AK1517" s="11"/>
      <c r="AL1517" s="209"/>
      <c r="AM1517" s="20"/>
      <c r="AN1517" s="20"/>
      <c r="AO1517" s="20"/>
      <c r="AP1517" s="20"/>
      <c r="AQ1517" s="210"/>
      <c r="AR1517" s="72"/>
    </row>
    <row r="1518" spans="1:44" ht="27" customHeight="1">
      <c r="A1518" s="911" t="str">
        <f t="shared" si="32"/>
        <v/>
      </c>
      <c r="B1518" s="65"/>
      <c r="E1518" s="66"/>
      <c r="F1518" s="67"/>
      <c r="H1518" s="657" t="s">
        <v>530</v>
      </c>
      <c r="I1518" s="17" t="s">
        <v>919</v>
      </c>
      <c r="J1518" s="1087" t="s">
        <v>961</v>
      </c>
      <c r="K1518" s="1087"/>
      <c r="L1518" s="1087"/>
      <c r="M1518" s="1087"/>
      <c r="N1518" s="1087"/>
      <c r="O1518" s="1087"/>
      <c r="P1518" s="1087"/>
      <c r="Q1518" s="1087"/>
      <c r="R1518" s="1087"/>
      <c r="S1518" s="1087"/>
      <c r="T1518" s="1087"/>
      <c r="U1518" s="1087"/>
      <c r="V1518" s="1087"/>
      <c r="W1518" s="1087"/>
      <c r="X1518" s="1087"/>
      <c r="Y1518" s="1087"/>
      <c r="Z1518" s="1087"/>
      <c r="AA1518" s="1087"/>
      <c r="AB1518" s="1087"/>
      <c r="AC1518" s="1087"/>
      <c r="AD1518" s="1088"/>
      <c r="AF1518" s="69"/>
      <c r="AK1518" s="11"/>
      <c r="AL1518" s="209"/>
      <c r="AM1518" s="20"/>
      <c r="AN1518" s="20"/>
      <c r="AO1518" s="20"/>
      <c r="AP1518" s="20"/>
      <c r="AQ1518" s="210"/>
      <c r="AR1518" s="72"/>
    </row>
    <row r="1519" spans="1:44" ht="27" customHeight="1">
      <c r="A1519" s="911" t="str">
        <f t="shared" si="32"/>
        <v/>
      </c>
      <c r="B1519" s="65"/>
      <c r="E1519" s="66"/>
      <c r="F1519" s="67"/>
      <c r="H1519" s="657" t="s">
        <v>530</v>
      </c>
      <c r="I1519" s="17" t="s">
        <v>920</v>
      </c>
      <c r="J1519" s="1087" t="s">
        <v>962</v>
      </c>
      <c r="K1519" s="1087"/>
      <c r="L1519" s="1087"/>
      <c r="M1519" s="1087"/>
      <c r="N1519" s="1087"/>
      <c r="O1519" s="1087"/>
      <c r="P1519" s="1087"/>
      <c r="Q1519" s="1087"/>
      <c r="R1519" s="1087"/>
      <c r="S1519" s="1087"/>
      <c r="T1519" s="1087"/>
      <c r="U1519" s="1087"/>
      <c r="V1519" s="1087"/>
      <c r="W1519" s="1087"/>
      <c r="X1519" s="1087"/>
      <c r="Y1519" s="1087"/>
      <c r="Z1519" s="1087"/>
      <c r="AA1519" s="1087"/>
      <c r="AB1519" s="1087"/>
      <c r="AC1519" s="1087"/>
      <c r="AD1519" s="1088"/>
      <c r="AF1519" s="69"/>
      <c r="AK1519" s="11"/>
      <c r="AL1519" s="209"/>
      <c r="AM1519" s="20"/>
      <c r="AN1519" s="20"/>
      <c r="AO1519" s="20"/>
      <c r="AP1519" s="20"/>
      <c r="AQ1519" s="210"/>
      <c r="AR1519" s="72"/>
    </row>
    <row r="1520" spans="1:44" ht="27" customHeight="1">
      <c r="A1520" s="911" t="str">
        <f t="shared" si="32"/>
        <v/>
      </c>
      <c r="B1520" s="65"/>
      <c r="E1520" s="66"/>
      <c r="F1520" s="67"/>
      <c r="H1520" s="657" t="s">
        <v>530</v>
      </c>
      <c r="I1520" s="17" t="s">
        <v>921</v>
      </c>
      <c r="J1520" s="1087" t="s">
        <v>963</v>
      </c>
      <c r="K1520" s="1087"/>
      <c r="L1520" s="1087"/>
      <c r="M1520" s="1087"/>
      <c r="N1520" s="1087"/>
      <c r="O1520" s="1087"/>
      <c r="P1520" s="1087"/>
      <c r="Q1520" s="1087"/>
      <c r="R1520" s="1087"/>
      <c r="S1520" s="1087"/>
      <c r="T1520" s="1087"/>
      <c r="U1520" s="1087"/>
      <c r="V1520" s="1087"/>
      <c r="W1520" s="1087"/>
      <c r="X1520" s="1087"/>
      <c r="Y1520" s="1087"/>
      <c r="Z1520" s="1087"/>
      <c r="AA1520" s="1087"/>
      <c r="AB1520" s="1087"/>
      <c r="AC1520" s="1087"/>
      <c r="AD1520" s="1088"/>
      <c r="AF1520" s="69"/>
      <c r="AK1520" s="11"/>
      <c r="AL1520" s="209"/>
      <c r="AM1520" s="20"/>
      <c r="AN1520" s="20"/>
      <c r="AO1520" s="20"/>
      <c r="AP1520" s="20"/>
      <c r="AQ1520" s="210"/>
      <c r="AR1520" s="72"/>
    </row>
    <row r="1521" spans="1:44" ht="27" customHeight="1">
      <c r="A1521" s="911" t="str">
        <f t="shared" si="32"/>
        <v/>
      </c>
      <c r="B1521" s="65"/>
      <c r="E1521" s="66"/>
      <c r="F1521" s="67"/>
      <c r="H1521" s="657" t="s">
        <v>530</v>
      </c>
      <c r="I1521" s="17" t="s">
        <v>922</v>
      </c>
      <c r="J1521" s="1087" t="s">
        <v>964</v>
      </c>
      <c r="K1521" s="1087"/>
      <c r="L1521" s="1087"/>
      <c r="M1521" s="1087"/>
      <c r="N1521" s="1087"/>
      <c r="O1521" s="1087"/>
      <c r="P1521" s="1087"/>
      <c r="Q1521" s="1087"/>
      <c r="R1521" s="1087"/>
      <c r="S1521" s="1087"/>
      <c r="T1521" s="1087"/>
      <c r="U1521" s="1087"/>
      <c r="V1521" s="1087"/>
      <c r="W1521" s="1087"/>
      <c r="X1521" s="1087"/>
      <c r="Y1521" s="1087"/>
      <c r="Z1521" s="1087"/>
      <c r="AA1521" s="1087"/>
      <c r="AB1521" s="1087"/>
      <c r="AC1521" s="1087"/>
      <c r="AD1521" s="1088"/>
      <c r="AF1521" s="69"/>
      <c r="AK1521" s="11"/>
      <c r="AL1521" s="209"/>
      <c r="AM1521" s="20"/>
      <c r="AN1521" s="20"/>
      <c r="AO1521" s="20"/>
      <c r="AP1521" s="20"/>
      <c r="AQ1521" s="210"/>
      <c r="AR1521" s="72"/>
    </row>
    <row r="1522" spans="1:44" ht="27" customHeight="1">
      <c r="A1522" s="911" t="str">
        <f t="shared" si="32"/>
        <v/>
      </c>
      <c r="B1522" s="65"/>
      <c r="E1522" s="66"/>
      <c r="F1522" s="67"/>
      <c r="H1522" s="657" t="s">
        <v>530</v>
      </c>
      <c r="I1522" s="17" t="s">
        <v>923</v>
      </c>
      <c r="J1522" s="1087" t="s">
        <v>965</v>
      </c>
      <c r="K1522" s="1087"/>
      <c r="L1522" s="1087"/>
      <c r="M1522" s="1087"/>
      <c r="N1522" s="1087"/>
      <c r="O1522" s="1087"/>
      <c r="P1522" s="1087"/>
      <c r="Q1522" s="1087"/>
      <c r="R1522" s="1087"/>
      <c r="S1522" s="1087"/>
      <c r="T1522" s="1087"/>
      <c r="U1522" s="1087"/>
      <c r="V1522" s="1087"/>
      <c r="W1522" s="1087"/>
      <c r="X1522" s="1087"/>
      <c r="Y1522" s="1087"/>
      <c r="Z1522" s="1087"/>
      <c r="AA1522" s="1087"/>
      <c r="AB1522" s="1087"/>
      <c r="AC1522" s="1087"/>
      <c r="AD1522" s="1088"/>
      <c r="AF1522" s="69"/>
      <c r="AK1522" s="11"/>
      <c r="AL1522" s="209"/>
      <c r="AM1522" s="20"/>
      <c r="AN1522" s="20"/>
      <c r="AO1522" s="20"/>
      <c r="AP1522" s="20"/>
      <c r="AQ1522" s="210"/>
      <c r="AR1522" s="72"/>
    </row>
    <row r="1523" spans="1:44" ht="27" customHeight="1">
      <c r="A1523" s="911" t="str">
        <f t="shared" si="32"/>
        <v/>
      </c>
      <c r="B1523" s="65"/>
      <c r="E1523" s="66"/>
      <c r="F1523" s="67"/>
      <c r="H1523" s="657" t="s">
        <v>530</v>
      </c>
      <c r="I1523" s="17" t="s">
        <v>944</v>
      </c>
      <c r="J1523" s="1087" t="s">
        <v>966</v>
      </c>
      <c r="K1523" s="1087"/>
      <c r="L1523" s="1087"/>
      <c r="M1523" s="1087"/>
      <c r="N1523" s="1087"/>
      <c r="O1523" s="1087"/>
      <c r="P1523" s="1087"/>
      <c r="Q1523" s="1087"/>
      <c r="R1523" s="1087"/>
      <c r="S1523" s="1087"/>
      <c r="T1523" s="1087"/>
      <c r="U1523" s="1087"/>
      <c r="V1523" s="1087"/>
      <c r="W1523" s="1087"/>
      <c r="X1523" s="1087"/>
      <c r="Y1523" s="1087"/>
      <c r="Z1523" s="1087"/>
      <c r="AA1523" s="1087"/>
      <c r="AB1523" s="1087"/>
      <c r="AC1523" s="1087"/>
      <c r="AD1523" s="1088"/>
      <c r="AF1523" s="69"/>
      <c r="AK1523" s="11"/>
      <c r="AL1523" s="209"/>
      <c r="AM1523" s="20"/>
      <c r="AN1523" s="20"/>
      <c r="AO1523" s="20"/>
      <c r="AP1523" s="20"/>
      <c r="AQ1523" s="210"/>
      <c r="AR1523" s="72"/>
    </row>
    <row r="1524" spans="1:44" ht="27" customHeight="1">
      <c r="A1524" s="911" t="str">
        <f t="shared" si="32"/>
        <v/>
      </c>
      <c r="B1524" s="65"/>
      <c r="E1524" s="66"/>
      <c r="F1524" s="67"/>
      <c r="H1524" s="657" t="s">
        <v>530</v>
      </c>
      <c r="I1524" s="17" t="s">
        <v>945</v>
      </c>
      <c r="J1524" s="1087" t="s">
        <v>967</v>
      </c>
      <c r="K1524" s="1087"/>
      <c r="L1524" s="1087"/>
      <c r="M1524" s="1087"/>
      <c r="N1524" s="1087"/>
      <c r="O1524" s="1087"/>
      <c r="P1524" s="1087"/>
      <c r="Q1524" s="1087"/>
      <c r="R1524" s="1087"/>
      <c r="S1524" s="1087"/>
      <c r="T1524" s="1087"/>
      <c r="U1524" s="1087"/>
      <c r="V1524" s="1087"/>
      <c r="W1524" s="1087"/>
      <c r="X1524" s="1087"/>
      <c r="Y1524" s="1087"/>
      <c r="Z1524" s="1087"/>
      <c r="AA1524" s="1087"/>
      <c r="AB1524" s="1087"/>
      <c r="AC1524" s="1087"/>
      <c r="AD1524" s="1088"/>
      <c r="AF1524" s="69"/>
      <c r="AK1524" s="11"/>
      <c r="AL1524" s="209"/>
      <c r="AM1524" s="20"/>
      <c r="AN1524" s="20"/>
      <c r="AO1524" s="20"/>
      <c r="AP1524" s="20"/>
      <c r="AQ1524" s="210"/>
      <c r="AR1524" s="72"/>
    </row>
    <row r="1525" spans="1:44" ht="27" customHeight="1">
      <c r="A1525" s="911" t="str">
        <f t="shared" si="32"/>
        <v/>
      </c>
      <c r="B1525" s="65"/>
      <c r="E1525" s="66"/>
      <c r="F1525" s="67"/>
      <c r="H1525" s="657" t="s">
        <v>530</v>
      </c>
      <c r="I1525" s="17" t="s">
        <v>959</v>
      </c>
      <c r="J1525" s="1087" t="s">
        <v>968</v>
      </c>
      <c r="K1525" s="1087"/>
      <c r="L1525" s="1087"/>
      <c r="M1525" s="1087"/>
      <c r="N1525" s="1087"/>
      <c r="O1525" s="1087"/>
      <c r="P1525" s="1087"/>
      <c r="Q1525" s="1087"/>
      <c r="R1525" s="1087"/>
      <c r="S1525" s="1087"/>
      <c r="T1525" s="1087"/>
      <c r="U1525" s="1087"/>
      <c r="V1525" s="1087"/>
      <c r="W1525" s="1087"/>
      <c r="X1525" s="1087"/>
      <c r="Y1525" s="1087"/>
      <c r="Z1525" s="1087"/>
      <c r="AA1525" s="1087"/>
      <c r="AB1525" s="1087"/>
      <c r="AC1525" s="1087"/>
      <c r="AD1525" s="1088"/>
      <c r="AF1525" s="69"/>
      <c r="AK1525" s="11"/>
      <c r="AL1525" s="209"/>
      <c r="AM1525" s="20"/>
      <c r="AN1525" s="20"/>
      <c r="AO1525" s="20"/>
      <c r="AP1525" s="20"/>
      <c r="AQ1525" s="210"/>
      <c r="AR1525" s="72"/>
    </row>
    <row r="1526" spans="1:44" ht="27" customHeight="1" thickBot="1">
      <c r="A1526" s="911" t="str">
        <f t="shared" si="32"/>
        <v/>
      </c>
      <c r="B1526" s="65"/>
      <c r="E1526" s="66"/>
      <c r="F1526" s="67"/>
      <c r="H1526" s="658" t="s">
        <v>530</v>
      </c>
      <c r="I1526" s="60" t="s">
        <v>960</v>
      </c>
      <c r="J1526" s="1248" t="s">
        <v>969</v>
      </c>
      <c r="K1526" s="1248"/>
      <c r="L1526" s="1248"/>
      <c r="M1526" s="1248"/>
      <c r="N1526" s="1248"/>
      <c r="O1526" s="1248"/>
      <c r="P1526" s="1248"/>
      <c r="Q1526" s="1248"/>
      <c r="R1526" s="1248"/>
      <c r="S1526" s="1248"/>
      <c r="T1526" s="1248"/>
      <c r="U1526" s="1248"/>
      <c r="V1526" s="1248"/>
      <c r="W1526" s="1248"/>
      <c r="X1526" s="1248"/>
      <c r="Y1526" s="1248"/>
      <c r="Z1526" s="1248"/>
      <c r="AA1526" s="1248"/>
      <c r="AB1526" s="1248"/>
      <c r="AC1526" s="1248"/>
      <c r="AD1526" s="1249"/>
      <c r="AF1526" s="69"/>
      <c r="AK1526" s="11"/>
      <c r="AL1526" s="209"/>
      <c r="AM1526" s="20"/>
      <c r="AN1526" s="20"/>
      <c r="AO1526" s="20"/>
      <c r="AP1526" s="20"/>
      <c r="AQ1526" s="210"/>
      <c r="AR1526" s="72"/>
    </row>
    <row r="1527" spans="1:44" ht="21" customHeight="1">
      <c r="A1527" s="911" t="str">
        <f t="shared" si="32"/>
        <v/>
      </c>
      <c r="B1527" s="65"/>
      <c r="E1527" s="66"/>
      <c r="F1527" s="67"/>
      <c r="AF1527" s="69"/>
      <c r="AK1527" s="11"/>
      <c r="AL1527" s="209"/>
      <c r="AM1527" s="20"/>
      <c r="AN1527" s="20"/>
      <c r="AO1527" s="20"/>
      <c r="AP1527" s="20"/>
      <c r="AQ1527" s="210"/>
      <c r="AR1527" s="72"/>
    </row>
    <row r="1528" spans="1:44" ht="27" customHeight="1">
      <c r="A1528" s="911">
        <f t="shared" si="32"/>
        <v>222</v>
      </c>
      <c r="B1528" s="65"/>
      <c r="E1528" s="66"/>
      <c r="F1528" s="67"/>
      <c r="H1528" s="17" t="s">
        <v>970</v>
      </c>
      <c r="I1528" s="1070" t="s">
        <v>972</v>
      </c>
      <c r="J1528" s="1070"/>
      <c r="K1528" s="1070"/>
      <c r="L1528" s="1070"/>
      <c r="M1528" s="1070"/>
      <c r="N1528" s="1070"/>
      <c r="O1528" s="1070"/>
      <c r="P1528" s="1070"/>
      <c r="Q1528" s="1070"/>
      <c r="R1528" s="1070"/>
      <c r="S1528" s="1070"/>
      <c r="T1528" s="1070"/>
      <c r="U1528" s="1070"/>
      <c r="V1528" s="1070"/>
      <c r="W1528" s="1070"/>
      <c r="X1528" s="1070"/>
      <c r="Y1528" s="1070"/>
      <c r="Z1528" s="1070"/>
      <c r="AA1528" s="1070"/>
      <c r="AB1528" s="1070"/>
      <c r="AC1528" s="1070"/>
      <c r="AD1528" s="1070"/>
      <c r="AF1528" s="69"/>
      <c r="AG1528" s="304">
        <v>222</v>
      </c>
      <c r="AH1528" s="1113" t="s">
        <v>109</v>
      </c>
      <c r="AI1528" s="1114"/>
      <c r="AJ1528" s="1115"/>
      <c r="AK1528" s="11"/>
      <c r="AL1528" s="1131" t="s">
        <v>976</v>
      </c>
      <c r="AM1528" s="1132"/>
      <c r="AN1528" s="1132"/>
      <c r="AO1528" s="1132"/>
      <c r="AP1528" s="1132"/>
      <c r="AQ1528" s="1133"/>
      <c r="AR1528" s="1173">
        <f>VLOOKUP(AH1528,$CD$6:$CE$10,2,FALSE)</f>
        <v>0</v>
      </c>
    </row>
    <row r="1529" spans="1:44" ht="27" customHeight="1">
      <c r="A1529" s="911" t="str">
        <f t="shared" si="32"/>
        <v/>
      </c>
      <c r="B1529" s="65"/>
      <c r="E1529" s="66"/>
      <c r="F1529" s="67"/>
      <c r="I1529" s="1070"/>
      <c r="J1529" s="1070"/>
      <c r="K1529" s="1070"/>
      <c r="L1529" s="1070"/>
      <c r="M1529" s="1070"/>
      <c r="N1529" s="1070"/>
      <c r="O1529" s="1070"/>
      <c r="P1529" s="1070"/>
      <c r="Q1529" s="1070"/>
      <c r="R1529" s="1070"/>
      <c r="S1529" s="1070"/>
      <c r="T1529" s="1070"/>
      <c r="U1529" s="1070"/>
      <c r="V1529" s="1070"/>
      <c r="W1529" s="1070"/>
      <c r="X1529" s="1070"/>
      <c r="Y1529" s="1070"/>
      <c r="Z1529" s="1070"/>
      <c r="AA1529" s="1070"/>
      <c r="AB1529" s="1070"/>
      <c r="AC1529" s="1070"/>
      <c r="AD1529" s="1070"/>
      <c r="AF1529" s="69"/>
      <c r="AK1529" s="11"/>
      <c r="AL1529" s="1131"/>
      <c r="AM1529" s="1132"/>
      <c r="AN1529" s="1132"/>
      <c r="AO1529" s="1132"/>
      <c r="AP1529" s="1132"/>
      <c r="AQ1529" s="1133"/>
      <c r="AR1529" s="1173"/>
    </row>
    <row r="1530" spans="1:44" ht="24" customHeight="1">
      <c r="A1530" s="911" t="str">
        <f t="shared" si="32"/>
        <v/>
      </c>
      <c r="B1530" s="65"/>
      <c r="E1530" s="66"/>
      <c r="F1530" s="67"/>
      <c r="AF1530" s="69"/>
      <c r="AK1530" s="11"/>
      <c r="AL1530" s="1131"/>
      <c r="AM1530" s="1132"/>
      <c r="AN1530" s="1132"/>
      <c r="AO1530" s="1132"/>
      <c r="AP1530" s="1132"/>
      <c r="AQ1530" s="1133"/>
      <c r="AR1530" s="213"/>
    </row>
    <row r="1531" spans="1:44" ht="24" customHeight="1">
      <c r="A1531" s="911" t="str">
        <f t="shared" si="32"/>
        <v/>
      </c>
      <c r="B1531" s="65"/>
      <c r="E1531" s="66"/>
      <c r="F1531" s="67"/>
      <c r="AF1531" s="69"/>
      <c r="AK1531" s="11"/>
      <c r="AL1531" s="1131"/>
      <c r="AM1531" s="1132"/>
      <c r="AN1531" s="1132"/>
      <c r="AO1531" s="1132"/>
      <c r="AP1531" s="1132"/>
      <c r="AQ1531" s="1133"/>
      <c r="AR1531" s="213"/>
    </row>
    <row r="1532" spans="1:44" ht="27" customHeight="1">
      <c r="A1532" s="911">
        <f t="shared" si="32"/>
        <v>223</v>
      </c>
      <c r="B1532" s="65"/>
      <c r="E1532" s="66"/>
      <c r="F1532" s="67"/>
      <c r="H1532" s="17" t="s">
        <v>971</v>
      </c>
      <c r="I1532" s="1070" t="s">
        <v>973</v>
      </c>
      <c r="J1532" s="1070"/>
      <c r="K1532" s="1070"/>
      <c r="L1532" s="1070"/>
      <c r="M1532" s="1070"/>
      <c r="N1532" s="1070"/>
      <c r="O1532" s="1070"/>
      <c r="P1532" s="1070"/>
      <c r="Q1532" s="1070"/>
      <c r="R1532" s="1070"/>
      <c r="S1532" s="1070"/>
      <c r="T1532" s="1070"/>
      <c r="U1532" s="1070"/>
      <c r="V1532" s="1070"/>
      <c r="W1532" s="1070"/>
      <c r="X1532" s="1070"/>
      <c r="Y1532" s="1070"/>
      <c r="Z1532" s="1070"/>
      <c r="AA1532" s="1070"/>
      <c r="AB1532" s="1070"/>
      <c r="AC1532" s="1070"/>
      <c r="AD1532" s="1070"/>
      <c r="AF1532" s="69"/>
      <c r="AG1532" s="304">
        <v>223</v>
      </c>
      <c r="AH1532" s="1113" t="s">
        <v>109</v>
      </c>
      <c r="AI1532" s="1114"/>
      <c r="AJ1532" s="1115"/>
      <c r="AK1532" s="11"/>
      <c r="AL1532" s="1131" t="s">
        <v>977</v>
      </c>
      <c r="AM1532" s="1132"/>
      <c r="AN1532" s="1132"/>
      <c r="AO1532" s="1132"/>
      <c r="AP1532" s="1132"/>
      <c r="AQ1532" s="1133"/>
      <c r="AR1532" s="1173">
        <f>VLOOKUP(AH1532,$CD$6:$CE$10,2,FALSE)</f>
        <v>0</v>
      </c>
    </row>
    <row r="1533" spans="1:44" ht="27" customHeight="1">
      <c r="A1533" s="911" t="str">
        <f t="shared" si="32"/>
        <v/>
      </c>
      <c r="B1533" s="65"/>
      <c r="E1533" s="66"/>
      <c r="F1533" s="67"/>
      <c r="I1533" s="1070"/>
      <c r="J1533" s="1070"/>
      <c r="K1533" s="1070"/>
      <c r="L1533" s="1070"/>
      <c r="M1533" s="1070"/>
      <c r="N1533" s="1070"/>
      <c r="O1533" s="1070"/>
      <c r="P1533" s="1070"/>
      <c r="Q1533" s="1070"/>
      <c r="R1533" s="1070"/>
      <c r="S1533" s="1070"/>
      <c r="T1533" s="1070"/>
      <c r="U1533" s="1070"/>
      <c r="V1533" s="1070"/>
      <c r="W1533" s="1070"/>
      <c r="X1533" s="1070"/>
      <c r="Y1533" s="1070"/>
      <c r="Z1533" s="1070"/>
      <c r="AA1533" s="1070"/>
      <c r="AB1533" s="1070"/>
      <c r="AC1533" s="1070"/>
      <c r="AD1533" s="1070"/>
      <c r="AF1533" s="69"/>
      <c r="AK1533" s="11"/>
      <c r="AL1533" s="1131"/>
      <c r="AM1533" s="1132"/>
      <c r="AN1533" s="1132"/>
      <c r="AO1533" s="1132"/>
      <c r="AP1533" s="1132"/>
      <c r="AQ1533" s="1133"/>
      <c r="AR1533" s="1173"/>
    </row>
    <row r="1534" spans="1:44" ht="27" customHeight="1">
      <c r="A1534" s="911" t="str">
        <f t="shared" si="32"/>
        <v/>
      </c>
      <c r="B1534" s="65"/>
      <c r="E1534" s="66"/>
      <c r="F1534" s="67"/>
      <c r="I1534" s="1070"/>
      <c r="J1534" s="1070"/>
      <c r="K1534" s="1070"/>
      <c r="L1534" s="1070"/>
      <c r="M1534" s="1070"/>
      <c r="N1534" s="1070"/>
      <c r="O1534" s="1070"/>
      <c r="P1534" s="1070"/>
      <c r="Q1534" s="1070"/>
      <c r="R1534" s="1070"/>
      <c r="S1534" s="1070"/>
      <c r="T1534" s="1070"/>
      <c r="U1534" s="1070"/>
      <c r="V1534" s="1070"/>
      <c r="W1534" s="1070"/>
      <c r="X1534" s="1070"/>
      <c r="Y1534" s="1070"/>
      <c r="Z1534" s="1070"/>
      <c r="AA1534" s="1070"/>
      <c r="AB1534" s="1070"/>
      <c r="AC1534" s="1070"/>
      <c r="AD1534" s="1070"/>
      <c r="AF1534" s="69"/>
      <c r="AK1534" s="11"/>
      <c r="AL1534" s="1131"/>
      <c r="AM1534" s="1132"/>
      <c r="AN1534" s="1132"/>
      <c r="AO1534" s="1132"/>
      <c r="AP1534" s="1132"/>
      <c r="AQ1534" s="1133"/>
      <c r="AR1534" s="213"/>
    </row>
    <row r="1535" spans="1:44" ht="27" customHeight="1">
      <c r="A1535" s="911"/>
      <c r="B1535" s="65"/>
      <c r="E1535" s="66"/>
      <c r="F1535" s="67"/>
      <c r="I1535" s="832"/>
      <c r="J1535" s="832"/>
      <c r="K1535" s="832"/>
      <c r="L1535" s="832"/>
      <c r="M1535" s="832"/>
      <c r="N1535" s="832"/>
      <c r="O1535" s="832"/>
      <c r="P1535" s="832"/>
      <c r="Q1535" s="832"/>
      <c r="R1535" s="832"/>
      <c r="S1535" s="832"/>
      <c r="T1535" s="832"/>
      <c r="U1535" s="832"/>
      <c r="V1535" s="832"/>
      <c r="W1535" s="832"/>
      <c r="X1535" s="832"/>
      <c r="Y1535" s="832"/>
      <c r="Z1535" s="832"/>
      <c r="AA1535" s="832"/>
      <c r="AB1535" s="832"/>
      <c r="AC1535" s="832"/>
      <c r="AD1535" s="832"/>
      <c r="AF1535" s="69"/>
      <c r="AK1535" s="11"/>
      <c r="AL1535" s="203"/>
      <c r="AM1535" s="204"/>
      <c r="AN1535" s="204"/>
      <c r="AO1535" s="204"/>
      <c r="AP1535" s="204"/>
      <c r="AQ1535" s="205"/>
      <c r="AR1535" s="213"/>
    </row>
    <row r="1536" spans="1:44" ht="27" customHeight="1">
      <c r="A1536" s="911"/>
      <c r="B1536" s="65"/>
      <c r="E1536" s="66"/>
      <c r="F1536" s="67"/>
      <c r="I1536" s="832"/>
      <c r="J1536" s="832"/>
      <c r="K1536" s="832"/>
      <c r="L1536" s="832"/>
      <c r="M1536" s="832"/>
      <c r="N1536" s="832"/>
      <c r="O1536" s="832"/>
      <c r="P1536" s="832"/>
      <c r="Q1536" s="832"/>
      <c r="R1536" s="832"/>
      <c r="S1536" s="832"/>
      <c r="T1536" s="832"/>
      <c r="U1536" s="832"/>
      <c r="V1536" s="832"/>
      <c r="W1536" s="832"/>
      <c r="X1536" s="832"/>
      <c r="Y1536" s="832"/>
      <c r="Z1536" s="832"/>
      <c r="AA1536" s="832"/>
      <c r="AB1536" s="832"/>
      <c r="AC1536" s="832"/>
      <c r="AD1536" s="832"/>
      <c r="AF1536" s="69"/>
      <c r="AK1536" s="11"/>
      <c r="AL1536" s="203"/>
      <c r="AM1536" s="204"/>
      <c r="AN1536" s="204"/>
      <c r="AO1536" s="204"/>
      <c r="AP1536" s="204"/>
      <c r="AQ1536" s="205"/>
      <c r="AR1536" s="213"/>
    </row>
    <row r="1537" spans="1:44" ht="27" customHeight="1">
      <c r="A1537" s="911"/>
      <c r="B1537" s="65"/>
      <c r="E1537" s="66"/>
      <c r="F1537" s="67"/>
      <c r="I1537" s="1122" t="s">
        <v>2519</v>
      </c>
      <c r="J1537" s="1122"/>
      <c r="K1537" s="1122"/>
      <c r="L1537" s="1122"/>
      <c r="M1537" s="1122"/>
      <c r="N1537" s="1122"/>
      <c r="O1537" s="1122"/>
      <c r="P1537" s="1122"/>
      <c r="Q1537" s="1122"/>
      <c r="R1537" s="1122"/>
      <c r="S1537" s="1122"/>
      <c r="T1537" s="1122"/>
      <c r="U1537" s="1122"/>
      <c r="V1537" s="1122"/>
      <c r="W1537" s="1122"/>
      <c r="X1537" s="1122"/>
      <c r="Y1537" s="1122"/>
      <c r="Z1537" s="1122"/>
      <c r="AA1537" s="1122"/>
      <c r="AB1537" s="1122"/>
      <c r="AC1537" s="1122"/>
      <c r="AD1537" s="1122"/>
      <c r="AF1537" s="69"/>
      <c r="AK1537" s="11"/>
      <c r="AL1537" s="1170" t="s">
        <v>2518</v>
      </c>
      <c r="AM1537" s="1171"/>
      <c r="AN1537" s="1171"/>
      <c r="AO1537" s="1171"/>
      <c r="AP1537" s="1171"/>
      <c r="AQ1537" s="1172"/>
      <c r="AR1537" s="213"/>
    </row>
    <row r="1538" spans="1:44" ht="27" customHeight="1">
      <c r="A1538" s="911"/>
      <c r="B1538" s="65"/>
      <c r="E1538" s="66"/>
      <c r="F1538" s="67"/>
      <c r="I1538" s="1122"/>
      <c r="J1538" s="1122"/>
      <c r="K1538" s="1122"/>
      <c r="L1538" s="1122"/>
      <c r="M1538" s="1122"/>
      <c r="N1538" s="1122"/>
      <c r="O1538" s="1122"/>
      <c r="P1538" s="1122"/>
      <c r="Q1538" s="1122"/>
      <c r="R1538" s="1122"/>
      <c r="S1538" s="1122"/>
      <c r="T1538" s="1122"/>
      <c r="U1538" s="1122"/>
      <c r="V1538" s="1122"/>
      <c r="W1538" s="1122"/>
      <c r="X1538" s="1122"/>
      <c r="Y1538" s="1122"/>
      <c r="Z1538" s="1122"/>
      <c r="AA1538" s="1122"/>
      <c r="AB1538" s="1122"/>
      <c r="AC1538" s="1122"/>
      <c r="AD1538" s="1122"/>
      <c r="AF1538" s="69"/>
      <c r="AK1538" s="11"/>
      <c r="AL1538" s="1170"/>
      <c r="AM1538" s="1171"/>
      <c r="AN1538" s="1171"/>
      <c r="AO1538" s="1171"/>
      <c r="AP1538" s="1171"/>
      <c r="AQ1538" s="1172"/>
      <c r="AR1538" s="213"/>
    </row>
    <row r="1539" spans="1:44" ht="27" customHeight="1">
      <c r="A1539" s="911"/>
      <c r="B1539" s="65"/>
      <c r="E1539" s="66"/>
      <c r="F1539" s="67"/>
      <c r="I1539" s="1122"/>
      <c r="J1539" s="1122"/>
      <c r="K1539" s="1122"/>
      <c r="L1539" s="1122"/>
      <c r="M1539" s="1122"/>
      <c r="N1539" s="1122"/>
      <c r="O1539" s="1122"/>
      <c r="P1539" s="1122"/>
      <c r="Q1539" s="1122"/>
      <c r="R1539" s="1122"/>
      <c r="S1539" s="1122"/>
      <c r="T1539" s="1122"/>
      <c r="U1539" s="1122"/>
      <c r="V1539" s="1122"/>
      <c r="W1539" s="1122"/>
      <c r="X1539" s="1122"/>
      <c r="Y1539" s="1122"/>
      <c r="Z1539" s="1122"/>
      <c r="AA1539" s="1122"/>
      <c r="AB1539" s="1122"/>
      <c r="AC1539" s="1122"/>
      <c r="AD1539" s="1122"/>
      <c r="AF1539" s="69"/>
      <c r="AK1539" s="11"/>
      <c r="AL1539" s="203"/>
      <c r="AM1539" s="204"/>
      <c r="AN1539" s="204"/>
      <c r="AO1539" s="204"/>
      <c r="AP1539" s="204"/>
      <c r="AQ1539" s="205"/>
      <c r="AR1539" s="213"/>
    </row>
    <row r="1540" spans="1:44" ht="27" customHeight="1">
      <c r="A1540" s="911"/>
      <c r="B1540" s="65"/>
      <c r="E1540" s="66"/>
      <c r="F1540" s="67"/>
      <c r="I1540" s="1122"/>
      <c r="J1540" s="1122"/>
      <c r="K1540" s="1122"/>
      <c r="L1540" s="1122"/>
      <c r="M1540" s="1122"/>
      <c r="N1540" s="1122"/>
      <c r="O1540" s="1122"/>
      <c r="P1540" s="1122"/>
      <c r="Q1540" s="1122"/>
      <c r="R1540" s="1122"/>
      <c r="S1540" s="1122"/>
      <c r="T1540" s="1122"/>
      <c r="U1540" s="1122"/>
      <c r="V1540" s="1122"/>
      <c r="W1540" s="1122"/>
      <c r="X1540" s="1122"/>
      <c r="Y1540" s="1122"/>
      <c r="Z1540" s="1122"/>
      <c r="AA1540" s="1122"/>
      <c r="AB1540" s="1122"/>
      <c r="AC1540" s="1122"/>
      <c r="AD1540" s="1122"/>
      <c r="AF1540" s="69"/>
      <c r="AK1540" s="11"/>
      <c r="AL1540" s="203"/>
      <c r="AM1540" s="204"/>
      <c r="AN1540" s="204"/>
      <c r="AO1540" s="204"/>
      <c r="AP1540" s="204"/>
      <c r="AQ1540" s="205"/>
      <c r="AR1540" s="213"/>
    </row>
    <row r="1541" spans="1:44" ht="27" customHeight="1">
      <c r="A1541" s="911"/>
      <c r="B1541" s="65"/>
      <c r="E1541" s="66"/>
      <c r="F1541" s="67"/>
      <c r="I1541" s="1122"/>
      <c r="J1541" s="1122"/>
      <c r="K1541" s="1122"/>
      <c r="L1541" s="1122"/>
      <c r="M1541" s="1122"/>
      <c r="N1541" s="1122"/>
      <c r="O1541" s="1122"/>
      <c r="P1541" s="1122"/>
      <c r="Q1541" s="1122"/>
      <c r="R1541" s="1122"/>
      <c r="S1541" s="1122"/>
      <c r="T1541" s="1122"/>
      <c r="U1541" s="1122"/>
      <c r="V1541" s="1122"/>
      <c r="W1541" s="1122"/>
      <c r="X1541" s="1122"/>
      <c r="Y1541" s="1122"/>
      <c r="Z1541" s="1122"/>
      <c r="AA1541" s="1122"/>
      <c r="AB1541" s="1122"/>
      <c r="AC1541" s="1122"/>
      <c r="AD1541" s="1122"/>
      <c r="AF1541" s="69"/>
      <c r="AK1541" s="11"/>
      <c r="AL1541" s="203"/>
      <c r="AM1541" s="204"/>
      <c r="AN1541" s="204"/>
      <c r="AO1541" s="204"/>
      <c r="AP1541" s="204"/>
      <c r="AQ1541" s="205"/>
      <c r="AR1541" s="213"/>
    </row>
    <row r="1542" spans="1:44" ht="27" customHeight="1">
      <c r="A1542" s="911"/>
      <c r="B1542" s="65"/>
      <c r="E1542" s="66"/>
      <c r="F1542" s="67"/>
      <c r="I1542" s="1122"/>
      <c r="J1542" s="1122"/>
      <c r="K1542" s="1122"/>
      <c r="L1542" s="1122"/>
      <c r="M1542" s="1122"/>
      <c r="N1542" s="1122"/>
      <c r="O1542" s="1122"/>
      <c r="P1542" s="1122"/>
      <c r="Q1542" s="1122"/>
      <c r="R1542" s="1122"/>
      <c r="S1542" s="1122"/>
      <c r="T1542" s="1122"/>
      <c r="U1542" s="1122"/>
      <c r="V1542" s="1122"/>
      <c r="W1542" s="1122"/>
      <c r="X1542" s="1122"/>
      <c r="Y1542" s="1122"/>
      <c r="Z1542" s="1122"/>
      <c r="AA1542" s="1122"/>
      <c r="AB1542" s="1122"/>
      <c r="AC1542" s="1122"/>
      <c r="AD1542" s="1122"/>
      <c r="AF1542" s="69"/>
      <c r="AK1542" s="11"/>
      <c r="AL1542" s="203"/>
      <c r="AM1542" s="204"/>
      <c r="AN1542" s="204"/>
      <c r="AO1542" s="204"/>
      <c r="AP1542" s="204"/>
      <c r="AQ1542" s="205"/>
      <c r="AR1542" s="213"/>
    </row>
    <row r="1543" spans="1:44" ht="27" customHeight="1">
      <c r="A1543" s="911"/>
      <c r="B1543" s="65"/>
      <c r="E1543" s="66"/>
      <c r="F1543" s="67"/>
      <c r="I1543" s="1122"/>
      <c r="J1543" s="1122"/>
      <c r="K1543" s="1122"/>
      <c r="L1543" s="1122"/>
      <c r="M1543" s="1122"/>
      <c r="N1543" s="1122"/>
      <c r="O1543" s="1122"/>
      <c r="P1543" s="1122"/>
      <c r="Q1543" s="1122"/>
      <c r="R1543" s="1122"/>
      <c r="S1543" s="1122"/>
      <c r="T1543" s="1122"/>
      <c r="U1543" s="1122"/>
      <c r="V1543" s="1122"/>
      <c r="W1543" s="1122"/>
      <c r="X1543" s="1122"/>
      <c r="Y1543" s="1122"/>
      <c r="Z1543" s="1122"/>
      <c r="AA1543" s="1122"/>
      <c r="AB1543" s="1122"/>
      <c r="AC1543" s="1122"/>
      <c r="AD1543" s="1122"/>
      <c r="AF1543" s="69"/>
      <c r="AK1543" s="11"/>
      <c r="AL1543" s="203"/>
      <c r="AM1543" s="204"/>
      <c r="AN1543" s="204"/>
      <c r="AO1543" s="204"/>
      <c r="AP1543" s="204"/>
      <c r="AQ1543" s="205"/>
      <c r="AR1543" s="213"/>
    </row>
    <row r="1544" spans="1:44" ht="27" customHeight="1">
      <c r="A1544" s="911"/>
      <c r="B1544" s="65"/>
      <c r="E1544" s="66"/>
      <c r="F1544" s="67"/>
      <c r="I1544" s="1122"/>
      <c r="J1544" s="1122"/>
      <c r="K1544" s="1122"/>
      <c r="L1544" s="1122"/>
      <c r="M1544" s="1122"/>
      <c r="N1544" s="1122"/>
      <c r="O1544" s="1122"/>
      <c r="P1544" s="1122"/>
      <c r="Q1544" s="1122"/>
      <c r="R1544" s="1122"/>
      <c r="S1544" s="1122"/>
      <c r="T1544" s="1122"/>
      <c r="U1544" s="1122"/>
      <c r="V1544" s="1122"/>
      <c r="W1544" s="1122"/>
      <c r="X1544" s="1122"/>
      <c r="Y1544" s="1122"/>
      <c r="Z1544" s="1122"/>
      <c r="AA1544" s="1122"/>
      <c r="AB1544" s="1122"/>
      <c r="AC1544" s="1122"/>
      <c r="AD1544" s="1122"/>
      <c r="AF1544" s="69"/>
      <c r="AK1544" s="11"/>
      <c r="AL1544" s="203"/>
      <c r="AM1544" s="204"/>
      <c r="AN1544" s="204"/>
      <c r="AO1544" s="204"/>
      <c r="AP1544" s="204"/>
      <c r="AQ1544" s="205"/>
      <c r="AR1544" s="213"/>
    </row>
    <row r="1545" spans="1:44" ht="27" customHeight="1">
      <c r="A1545" s="911"/>
      <c r="B1545" s="65"/>
      <c r="E1545" s="66"/>
      <c r="F1545" s="67"/>
      <c r="I1545" s="1122"/>
      <c r="J1545" s="1122"/>
      <c r="K1545" s="1122"/>
      <c r="L1545" s="1122"/>
      <c r="M1545" s="1122"/>
      <c r="N1545" s="1122"/>
      <c r="O1545" s="1122"/>
      <c r="P1545" s="1122"/>
      <c r="Q1545" s="1122"/>
      <c r="R1545" s="1122"/>
      <c r="S1545" s="1122"/>
      <c r="T1545" s="1122"/>
      <c r="U1545" s="1122"/>
      <c r="V1545" s="1122"/>
      <c r="W1545" s="1122"/>
      <c r="X1545" s="1122"/>
      <c r="Y1545" s="1122"/>
      <c r="Z1545" s="1122"/>
      <c r="AA1545" s="1122"/>
      <c r="AB1545" s="1122"/>
      <c r="AC1545" s="1122"/>
      <c r="AD1545" s="1122"/>
      <c r="AF1545" s="69"/>
      <c r="AK1545" s="11"/>
      <c r="AL1545" s="203"/>
      <c r="AM1545" s="204"/>
      <c r="AN1545" s="204"/>
      <c r="AO1545" s="204"/>
      <c r="AP1545" s="204"/>
      <c r="AQ1545" s="205"/>
      <c r="AR1545" s="213"/>
    </row>
    <row r="1546" spans="1:44" ht="27" customHeight="1">
      <c r="A1546" s="911"/>
      <c r="B1546" s="65"/>
      <c r="E1546" s="66"/>
      <c r="F1546" s="67"/>
      <c r="I1546" s="1122"/>
      <c r="J1546" s="1122"/>
      <c r="K1546" s="1122"/>
      <c r="L1546" s="1122"/>
      <c r="M1546" s="1122"/>
      <c r="N1546" s="1122"/>
      <c r="O1546" s="1122"/>
      <c r="P1546" s="1122"/>
      <c r="Q1546" s="1122"/>
      <c r="R1546" s="1122"/>
      <c r="S1546" s="1122"/>
      <c r="T1546" s="1122"/>
      <c r="U1546" s="1122"/>
      <c r="V1546" s="1122"/>
      <c r="W1546" s="1122"/>
      <c r="X1546" s="1122"/>
      <c r="Y1546" s="1122"/>
      <c r="Z1546" s="1122"/>
      <c r="AA1546" s="1122"/>
      <c r="AB1546" s="1122"/>
      <c r="AC1546" s="1122"/>
      <c r="AD1546" s="1122"/>
      <c r="AF1546" s="69"/>
      <c r="AK1546" s="11"/>
      <c r="AL1546" s="203"/>
      <c r="AM1546" s="204"/>
      <c r="AN1546" s="204"/>
      <c r="AO1546" s="204"/>
      <c r="AP1546" s="204"/>
      <c r="AQ1546" s="205"/>
      <c r="AR1546" s="213"/>
    </row>
    <row r="1547" spans="1:44" ht="24" customHeight="1" thickBot="1">
      <c r="A1547" s="911" t="str">
        <f t="shared" si="32"/>
        <v/>
      </c>
      <c r="B1547" s="56"/>
      <c r="C1547" s="6"/>
      <c r="D1547" s="6"/>
      <c r="E1547" s="57"/>
      <c r="F1547" s="82"/>
      <c r="G1547" s="60"/>
      <c r="H1547" s="60"/>
      <c r="I1547" s="60"/>
      <c r="J1547" s="60"/>
      <c r="K1547" s="60"/>
      <c r="L1547" s="60"/>
      <c r="M1547" s="60"/>
      <c r="N1547" s="60"/>
      <c r="O1547" s="60"/>
      <c r="P1547" s="60"/>
      <c r="Q1547" s="60"/>
      <c r="R1547" s="60"/>
      <c r="S1547" s="60"/>
      <c r="T1547" s="60"/>
      <c r="U1547" s="60"/>
      <c r="V1547" s="60"/>
      <c r="W1547" s="60"/>
      <c r="X1547" s="60"/>
      <c r="Y1547" s="60"/>
      <c r="Z1547" s="60"/>
      <c r="AA1547" s="60"/>
      <c r="AB1547" s="60"/>
      <c r="AC1547" s="60"/>
      <c r="AD1547" s="60"/>
      <c r="AE1547" s="60"/>
      <c r="AF1547" s="58"/>
      <c r="AG1547" s="307"/>
      <c r="AH1547" s="59"/>
      <c r="AI1547" s="59"/>
      <c r="AJ1547" s="59"/>
      <c r="AK1547" s="15"/>
      <c r="AL1547" s="250"/>
      <c r="AM1547" s="251"/>
      <c r="AN1547" s="251"/>
      <c r="AO1547" s="251"/>
      <c r="AP1547" s="251"/>
      <c r="AQ1547" s="252"/>
      <c r="AR1547" s="72"/>
    </row>
    <row r="1548" spans="1:44" ht="24" customHeight="1">
      <c r="A1548" s="911"/>
      <c r="B1548" s="65"/>
      <c r="E1548" s="66"/>
      <c r="F1548" s="67"/>
      <c r="AF1548" s="69"/>
      <c r="AK1548" s="11"/>
      <c r="AL1548" s="84"/>
      <c r="AM1548" s="85"/>
      <c r="AN1548" s="85"/>
      <c r="AO1548" s="85"/>
      <c r="AP1548" s="85"/>
      <c r="AQ1548" s="86"/>
      <c r="AR1548" s="72"/>
    </row>
    <row r="1549" spans="1:44" ht="24" customHeight="1">
      <c r="A1549" s="911">
        <f t="shared" si="32"/>
        <v>2231</v>
      </c>
      <c r="B1549" s="1043" t="s">
        <v>2631</v>
      </c>
      <c r="C1549" s="1044"/>
      <c r="D1549" s="1044"/>
      <c r="E1549" s="1045"/>
      <c r="F1549" s="1491"/>
      <c r="G1549" s="1492"/>
      <c r="H1549" s="1691" t="s">
        <v>2793</v>
      </c>
      <c r="I1549" s="1691"/>
      <c r="J1549" s="1691"/>
      <c r="K1549" s="1691"/>
      <c r="L1549" s="1691"/>
      <c r="M1549" s="1691"/>
      <c r="N1549" s="1691"/>
      <c r="O1549" s="1691"/>
      <c r="P1549" s="1691"/>
      <c r="Q1549" s="1691"/>
      <c r="R1549" s="1691"/>
      <c r="S1549" s="1691"/>
      <c r="T1549" s="1691"/>
      <c r="U1549" s="1691"/>
      <c r="V1549" s="1691"/>
      <c r="W1549" s="1691"/>
      <c r="X1549" s="1691"/>
      <c r="Y1549" s="1691"/>
      <c r="Z1549" s="1691"/>
      <c r="AA1549" s="1691"/>
      <c r="AB1549" s="1691"/>
      <c r="AC1549" s="1691"/>
      <c r="AD1549" s="1691"/>
      <c r="AF1549" s="69"/>
      <c r="AG1549" s="974">
        <v>2231</v>
      </c>
      <c r="AH1549" s="1113" t="s">
        <v>109</v>
      </c>
      <c r="AI1549" s="1114"/>
      <c r="AJ1549" s="1115"/>
      <c r="AK1549" s="11"/>
      <c r="AL1549" s="1170" t="s">
        <v>2548</v>
      </c>
      <c r="AM1549" s="1516"/>
      <c r="AN1549" s="1516"/>
      <c r="AO1549" s="1516"/>
      <c r="AP1549" s="1516"/>
      <c r="AQ1549" s="1517"/>
      <c r="AR1549" s="72"/>
    </row>
    <row r="1550" spans="1:44" ht="24" customHeight="1">
      <c r="A1550" s="911"/>
      <c r="B1550" s="1043"/>
      <c r="C1550" s="1044"/>
      <c r="D1550" s="1044"/>
      <c r="E1550" s="1045"/>
      <c r="F1550" s="67"/>
      <c r="H1550" s="1691"/>
      <c r="I1550" s="1691"/>
      <c r="J1550" s="1691"/>
      <c r="K1550" s="1691"/>
      <c r="L1550" s="1691"/>
      <c r="M1550" s="1691"/>
      <c r="N1550" s="1691"/>
      <c r="O1550" s="1691"/>
      <c r="P1550" s="1691"/>
      <c r="Q1550" s="1691"/>
      <c r="R1550" s="1691"/>
      <c r="S1550" s="1691"/>
      <c r="T1550" s="1691"/>
      <c r="U1550" s="1691"/>
      <c r="V1550" s="1691"/>
      <c r="W1550" s="1691"/>
      <c r="X1550" s="1691"/>
      <c r="Y1550" s="1691"/>
      <c r="Z1550" s="1691"/>
      <c r="AA1550" s="1691"/>
      <c r="AB1550" s="1691"/>
      <c r="AC1550" s="1691"/>
      <c r="AD1550" s="1691"/>
      <c r="AF1550" s="69"/>
      <c r="AK1550" s="11"/>
      <c r="AL1550" s="1518"/>
      <c r="AM1550" s="1516"/>
      <c r="AN1550" s="1516"/>
      <c r="AO1550" s="1516"/>
      <c r="AP1550" s="1516"/>
      <c r="AQ1550" s="1517"/>
      <c r="AR1550" s="72"/>
    </row>
    <row r="1551" spans="1:44" ht="24" customHeight="1">
      <c r="A1551" s="911"/>
      <c r="B1551" s="877"/>
      <c r="C1551" s="878"/>
      <c r="D1551" s="878"/>
      <c r="E1551" s="879"/>
      <c r="F1551" s="67"/>
      <c r="H1551" s="1691"/>
      <c r="I1551" s="1691"/>
      <c r="J1551" s="1691"/>
      <c r="K1551" s="1691"/>
      <c r="L1551" s="1691"/>
      <c r="M1551" s="1691"/>
      <c r="N1551" s="1691"/>
      <c r="O1551" s="1691"/>
      <c r="P1551" s="1691"/>
      <c r="Q1551" s="1691"/>
      <c r="R1551" s="1691"/>
      <c r="S1551" s="1691"/>
      <c r="T1551" s="1691"/>
      <c r="U1551" s="1691"/>
      <c r="V1551" s="1691"/>
      <c r="W1551" s="1691"/>
      <c r="X1551" s="1691"/>
      <c r="Y1551" s="1691"/>
      <c r="Z1551" s="1691"/>
      <c r="AA1551" s="1691"/>
      <c r="AB1551" s="1691"/>
      <c r="AC1551" s="1691"/>
      <c r="AD1551" s="1691"/>
      <c r="AF1551" s="69"/>
      <c r="AK1551" s="11"/>
      <c r="AL1551" s="1518"/>
      <c r="AM1551" s="1516"/>
      <c r="AN1551" s="1516"/>
      <c r="AO1551" s="1516"/>
      <c r="AP1551" s="1516"/>
      <c r="AQ1551" s="1517"/>
      <c r="AR1551" s="72"/>
    </row>
    <row r="1552" spans="1:44" ht="24" customHeight="1">
      <c r="A1552" s="911"/>
      <c r="B1552" s="877"/>
      <c r="C1552" s="878"/>
      <c r="D1552" s="878"/>
      <c r="E1552" s="879"/>
      <c r="F1552" s="67"/>
      <c r="H1552" s="1863"/>
      <c r="I1552" s="1863"/>
      <c r="J1552" s="1863"/>
      <c r="K1552" s="1863"/>
      <c r="L1552" s="1863"/>
      <c r="M1552" s="1863"/>
      <c r="N1552" s="1863"/>
      <c r="O1552" s="1863"/>
      <c r="P1552" s="1863"/>
      <c r="Q1552" s="1863"/>
      <c r="R1552" s="1863"/>
      <c r="S1552" s="1863"/>
      <c r="T1552" s="1863"/>
      <c r="U1552" s="1863"/>
      <c r="V1552" s="1863"/>
      <c r="W1552" s="1863"/>
      <c r="X1552" s="1863"/>
      <c r="Y1552" s="1863"/>
      <c r="Z1552" s="1863"/>
      <c r="AA1552" s="1863"/>
      <c r="AB1552" s="1863"/>
      <c r="AC1552" s="1863"/>
      <c r="AD1552" s="1863"/>
      <c r="AF1552" s="69"/>
      <c r="AK1552" s="11"/>
      <c r="AL1552" s="1518"/>
      <c r="AM1552" s="1516"/>
      <c r="AN1552" s="1516"/>
      <c r="AO1552" s="1516"/>
      <c r="AP1552" s="1516"/>
      <c r="AQ1552" s="1517"/>
      <c r="AR1552" s="72"/>
    </row>
    <row r="1553" spans="1:44" ht="24" customHeight="1">
      <c r="A1553" s="911"/>
      <c r="B1553" s="877"/>
      <c r="C1553" s="878"/>
      <c r="D1553" s="878"/>
      <c r="E1553" s="879"/>
      <c r="F1553" s="67"/>
      <c r="H1553" s="832"/>
      <c r="I1553" s="832"/>
      <c r="J1553" s="832"/>
      <c r="K1553" s="832"/>
      <c r="L1553" s="832"/>
      <c r="M1553" s="832"/>
      <c r="N1553" s="832"/>
      <c r="O1553" s="832"/>
      <c r="P1553" s="832"/>
      <c r="Q1553" s="832"/>
      <c r="R1553" s="832"/>
      <c r="S1553" s="832"/>
      <c r="T1553" s="832"/>
      <c r="U1553" s="832"/>
      <c r="V1553" s="832"/>
      <c r="W1553" s="832"/>
      <c r="X1553" s="832"/>
      <c r="Y1553" s="832"/>
      <c r="Z1553" s="832"/>
      <c r="AA1553" s="832"/>
      <c r="AB1553" s="832"/>
      <c r="AC1553" s="832"/>
      <c r="AD1553" s="832"/>
      <c r="AF1553" s="69"/>
      <c r="AK1553" s="11"/>
      <c r="AL1553" s="880"/>
      <c r="AM1553" s="881"/>
      <c r="AN1553" s="881"/>
      <c r="AO1553" s="881"/>
      <c r="AP1553" s="881"/>
      <c r="AQ1553" s="882"/>
      <c r="AR1553" s="72"/>
    </row>
    <row r="1554" spans="1:44" ht="24" customHeight="1" thickBot="1">
      <c r="A1554" s="911"/>
      <c r="B1554" s="65"/>
      <c r="E1554" s="66"/>
      <c r="F1554" s="67"/>
      <c r="G1554" s="975" t="s">
        <v>340</v>
      </c>
      <c r="H1554" s="1163" t="s">
        <v>2545</v>
      </c>
      <c r="I1554" s="1163"/>
      <c r="J1554" s="1163"/>
      <c r="K1554" s="1163"/>
      <c r="L1554" s="1163"/>
      <c r="M1554" s="1163"/>
      <c r="N1554" s="1163"/>
      <c r="O1554" s="1163"/>
      <c r="P1554" s="1163"/>
      <c r="Q1554" s="1163"/>
      <c r="R1554" s="1163"/>
      <c r="S1554" s="1163"/>
      <c r="T1554" s="1163"/>
      <c r="U1554" s="1163"/>
      <c r="V1554" s="1163"/>
      <c r="W1554" s="1163"/>
      <c r="X1554" s="1163"/>
      <c r="Y1554" s="1163"/>
      <c r="Z1554" s="1163"/>
      <c r="AA1554" s="1163"/>
      <c r="AB1554" s="1163"/>
      <c r="AC1554" s="1163"/>
      <c r="AD1554" s="1163"/>
      <c r="AF1554" s="69"/>
      <c r="AK1554" s="11"/>
      <c r="AL1554" s="883"/>
      <c r="AM1554" s="884"/>
      <c r="AN1554" s="884"/>
      <c r="AO1554" s="884"/>
      <c r="AP1554" s="884"/>
      <c r="AQ1554" s="885"/>
      <c r="AR1554" s="72"/>
    </row>
    <row r="1555" spans="1:44" ht="24" customHeight="1" thickBot="1">
      <c r="A1555" s="911"/>
      <c r="B1555" s="65"/>
      <c r="E1555" s="66"/>
      <c r="F1555" s="842"/>
      <c r="G1555" s="838"/>
      <c r="H1555" s="1844"/>
      <c r="I1555" s="1844"/>
      <c r="J1555" s="1844"/>
      <c r="K1555" s="1844"/>
      <c r="L1555" s="1844"/>
      <c r="M1555" s="1844"/>
      <c r="N1555" s="1844"/>
      <c r="O1555" s="1844"/>
      <c r="P1555" s="1844"/>
      <c r="Q1555" s="1844"/>
      <c r="R1555" s="1844"/>
      <c r="S1555" s="1844"/>
      <c r="T1555" s="1844"/>
      <c r="U1555" s="1844"/>
      <c r="V1555" s="1844"/>
      <c r="W1555" s="1844"/>
      <c r="X1555" s="1844"/>
      <c r="Y1555" s="1844"/>
      <c r="Z1555" s="1844"/>
      <c r="AA1555" s="1844"/>
      <c r="AB1555" s="1844"/>
      <c r="AC1555" s="1844"/>
      <c r="AD1555" s="1844"/>
      <c r="AE1555" s="838"/>
      <c r="AF1555" s="839"/>
      <c r="AG1555" s="1493" t="s">
        <v>2381</v>
      </c>
      <c r="AH1555" s="1494"/>
      <c r="AI1555" s="1494"/>
      <c r="AJ1555" s="1495"/>
      <c r="AK1555" s="840"/>
      <c r="AL1555" s="883"/>
      <c r="AM1555" s="884"/>
      <c r="AN1555" s="884"/>
      <c r="AO1555" s="884"/>
      <c r="AP1555" s="884"/>
      <c r="AQ1555" s="885"/>
      <c r="AR1555" s="72"/>
    </row>
    <row r="1556" spans="1:44" ht="24" customHeight="1">
      <c r="A1556" s="911"/>
      <c r="B1556" s="65"/>
      <c r="E1556" s="66"/>
      <c r="F1556" s="842"/>
      <c r="G1556" s="838"/>
      <c r="H1556" s="1496" t="s">
        <v>875</v>
      </c>
      <c r="I1556" s="1497"/>
      <c r="J1556" s="1497"/>
      <c r="K1556" s="1497"/>
      <c r="L1556" s="1497"/>
      <c r="M1556" s="1498"/>
      <c r="N1556" s="1845"/>
      <c r="O1556" s="1846"/>
      <c r="P1556" s="1846"/>
      <c r="Q1556" s="1846"/>
      <c r="R1556" s="1846"/>
      <c r="S1556" s="1846"/>
      <c r="T1556" s="1846"/>
      <c r="U1556" s="1846"/>
      <c r="V1556" s="1846"/>
      <c r="W1556" s="1846"/>
      <c r="X1556" s="1846"/>
      <c r="Y1556" s="1846"/>
      <c r="Z1556" s="1846"/>
      <c r="AA1556" s="1846"/>
      <c r="AB1556" s="1846"/>
      <c r="AC1556" s="1846"/>
      <c r="AD1556" s="1847"/>
      <c r="AE1556" s="838"/>
      <c r="AF1556" s="839"/>
      <c r="AG1556" s="976" t="s">
        <v>530</v>
      </c>
      <c r="AH1556" s="977" t="s">
        <v>37</v>
      </c>
      <c r="AI1556" s="978" t="s">
        <v>530</v>
      </c>
      <c r="AJ1556" s="979" t="s">
        <v>37</v>
      </c>
      <c r="AK1556" s="840"/>
      <c r="AL1556" s="883"/>
      <c r="AM1556" s="884"/>
      <c r="AN1556" s="884"/>
      <c r="AO1556" s="884"/>
      <c r="AP1556" s="884"/>
      <c r="AQ1556" s="885"/>
      <c r="AR1556" s="72"/>
    </row>
    <row r="1557" spans="1:44" ht="24" customHeight="1" thickBot="1">
      <c r="A1557" s="911"/>
      <c r="B1557" s="65"/>
      <c r="E1557" s="66"/>
      <c r="F1557" s="842"/>
      <c r="G1557" s="838"/>
      <c r="H1557" s="1814"/>
      <c r="I1557" s="1815"/>
      <c r="J1557" s="1815"/>
      <c r="K1557" s="1815"/>
      <c r="L1557" s="1815"/>
      <c r="M1557" s="1816"/>
      <c r="N1557" s="1848"/>
      <c r="O1557" s="1849"/>
      <c r="P1557" s="1849"/>
      <c r="Q1557" s="1849"/>
      <c r="R1557" s="1849"/>
      <c r="S1557" s="1849"/>
      <c r="T1557" s="1849"/>
      <c r="U1557" s="1849"/>
      <c r="V1557" s="1849"/>
      <c r="W1557" s="1849"/>
      <c r="X1557" s="1849"/>
      <c r="Y1557" s="1849"/>
      <c r="Z1557" s="1849"/>
      <c r="AA1557" s="1849"/>
      <c r="AB1557" s="1849"/>
      <c r="AC1557" s="1849"/>
      <c r="AD1557" s="1850"/>
      <c r="AE1557" s="838"/>
      <c r="AF1557" s="839"/>
      <c r="AG1557" s="976" t="s">
        <v>530</v>
      </c>
      <c r="AH1557" s="977" t="s">
        <v>37</v>
      </c>
      <c r="AI1557" s="978" t="s">
        <v>530</v>
      </c>
      <c r="AJ1557" s="979" t="s">
        <v>37</v>
      </c>
      <c r="AK1557" s="840"/>
      <c r="AL1557" s="883"/>
      <c r="AM1557" s="884"/>
      <c r="AN1557" s="884"/>
      <c r="AO1557" s="884"/>
      <c r="AP1557" s="884"/>
      <c r="AQ1557" s="885"/>
      <c r="AR1557" s="72"/>
    </row>
    <row r="1558" spans="1:44" ht="24" customHeight="1" thickBot="1">
      <c r="A1558" s="911"/>
      <c r="B1558" s="65"/>
      <c r="E1558" s="66"/>
      <c r="F1558" s="842"/>
      <c r="G1558" s="838"/>
      <c r="H1558" s="1496" t="s">
        <v>876</v>
      </c>
      <c r="I1558" s="1497"/>
      <c r="J1558" s="1497"/>
      <c r="K1558" s="1497"/>
      <c r="L1558" s="1497"/>
      <c r="M1558" s="1498"/>
      <c r="N1558" s="1502" t="s">
        <v>877</v>
      </c>
      <c r="O1558" s="1503"/>
      <c r="P1558" s="1503"/>
      <c r="Q1558" s="1504"/>
      <c r="R1558" s="1505"/>
      <c r="S1558" s="1154"/>
      <c r="T1558" s="1154"/>
      <c r="U1558" s="1154"/>
      <c r="V1558" s="1154"/>
      <c r="W1558" s="1154"/>
      <c r="X1558" s="1154"/>
      <c r="Y1558" s="1154"/>
      <c r="Z1558" s="1154"/>
      <c r="AA1558" s="1154"/>
      <c r="AB1558" s="1154"/>
      <c r="AC1558" s="1154"/>
      <c r="AD1558" s="1506"/>
      <c r="AE1558" s="838"/>
      <c r="AF1558" s="839"/>
      <c r="AG1558" s="976" t="s">
        <v>530</v>
      </c>
      <c r="AH1558" s="977" t="s">
        <v>37</v>
      </c>
      <c r="AI1558" s="978" t="s">
        <v>530</v>
      </c>
      <c r="AJ1558" s="979" t="s">
        <v>37</v>
      </c>
      <c r="AK1558" s="840"/>
      <c r="AL1558" s="883"/>
      <c r="AM1558" s="884"/>
      <c r="AN1558" s="884"/>
      <c r="AO1558" s="884"/>
      <c r="AP1558" s="884"/>
      <c r="AQ1558" s="885"/>
      <c r="AR1558" s="72"/>
    </row>
    <row r="1559" spans="1:44" ht="24" customHeight="1" thickBot="1">
      <c r="A1559" s="911"/>
      <c r="B1559" s="65"/>
      <c r="E1559" s="66"/>
      <c r="F1559" s="842"/>
      <c r="G1559" s="838"/>
      <c r="H1559" s="1499"/>
      <c r="I1559" s="1500"/>
      <c r="J1559" s="1500"/>
      <c r="K1559" s="1500"/>
      <c r="L1559" s="1500"/>
      <c r="M1559" s="1501"/>
      <c r="N1559" s="1502" t="s">
        <v>878</v>
      </c>
      <c r="O1559" s="1503"/>
      <c r="P1559" s="1503"/>
      <c r="Q1559" s="1504"/>
      <c r="R1559" s="1503" t="s">
        <v>515</v>
      </c>
      <c r="S1559" s="1503"/>
      <c r="T1559" s="1503"/>
      <c r="U1559" s="1503"/>
      <c r="V1559" s="1503"/>
      <c r="W1559" s="1507" t="s">
        <v>530</v>
      </c>
      <c r="X1559" s="1507"/>
      <c r="Y1559" s="1507"/>
      <c r="Z1559" s="1507"/>
      <c r="AA1559" s="1503" t="s">
        <v>514</v>
      </c>
      <c r="AB1559" s="1503"/>
      <c r="AC1559" s="1503"/>
      <c r="AD1559" s="1508"/>
      <c r="AE1559" s="838"/>
      <c r="AF1559" s="839"/>
      <c r="AG1559" s="976" t="s">
        <v>530</v>
      </c>
      <c r="AH1559" s="977" t="s">
        <v>37</v>
      </c>
      <c r="AI1559" s="978" t="s">
        <v>530</v>
      </c>
      <c r="AJ1559" s="979" t="s">
        <v>37</v>
      </c>
      <c r="AK1559" s="840"/>
      <c r="AL1559" s="84"/>
      <c r="AM1559" s="85"/>
      <c r="AN1559" s="85"/>
      <c r="AO1559" s="85"/>
      <c r="AP1559" s="85"/>
      <c r="AQ1559" s="86"/>
      <c r="AR1559" s="72"/>
    </row>
    <row r="1560" spans="1:44" ht="24" customHeight="1" thickBot="1">
      <c r="A1560" s="911"/>
      <c r="B1560" s="65"/>
      <c r="E1560" s="66"/>
      <c r="F1560" s="842"/>
      <c r="G1560" s="838"/>
      <c r="H1560" s="1502" t="s">
        <v>874</v>
      </c>
      <c r="I1560" s="1503"/>
      <c r="J1560" s="1503"/>
      <c r="K1560" s="1503"/>
      <c r="L1560" s="1509" t="s">
        <v>879</v>
      </c>
      <c r="M1560" s="1509"/>
      <c r="N1560" s="1509"/>
      <c r="O1560" s="1509"/>
      <c r="P1560" s="1509"/>
      <c r="Q1560" s="1509"/>
      <c r="R1560" s="1509"/>
      <c r="S1560" s="1509"/>
      <c r="T1560" s="1509"/>
      <c r="U1560" s="1871"/>
      <c r="V1560" s="1871"/>
      <c r="W1560" s="1871"/>
      <c r="X1560" s="1871"/>
      <c r="Y1560" s="1871"/>
      <c r="Z1560" s="1871"/>
      <c r="AA1560" s="1871"/>
      <c r="AB1560" s="1871"/>
      <c r="AC1560" s="1871"/>
      <c r="AD1560" s="1872"/>
      <c r="AE1560" s="838"/>
      <c r="AF1560" s="839"/>
      <c r="AG1560" s="976" t="s">
        <v>530</v>
      </c>
      <c r="AH1560" s="977" t="s">
        <v>37</v>
      </c>
      <c r="AI1560" s="978" t="s">
        <v>530</v>
      </c>
      <c r="AJ1560" s="979" t="s">
        <v>37</v>
      </c>
      <c r="AK1560" s="840"/>
      <c r="AL1560" s="84"/>
      <c r="AM1560" s="85"/>
      <c r="AN1560" s="85"/>
      <c r="AO1560" s="85"/>
      <c r="AP1560" s="85"/>
      <c r="AQ1560" s="86"/>
      <c r="AR1560" s="72"/>
    </row>
    <row r="1561" spans="1:44" ht="24" customHeight="1">
      <c r="A1561" s="911"/>
      <c r="B1561" s="65"/>
      <c r="E1561" s="66"/>
      <c r="F1561" s="838"/>
      <c r="G1561" s="838"/>
      <c r="H1561" s="1860"/>
      <c r="I1561" s="1861"/>
      <c r="J1561" s="1861"/>
      <c r="K1561" s="1861"/>
      <c r="L1561" s="1861"/>
      <c r="M1561" s="1861"/>
      <c r="N1561" s="1861"/>
      <c r="O1561" s="1861"/>
      <c r="P1561" s="1861"/>
      <c r="Q1561" s="1861"/>
      <c r="R1561" s="1861"/>
      <c r="S1561" s="1861"/>
      <c r="T1561" s="1861"/>
      <c r="U1561" s="1861"/>
      <c r="V1561" s="1861"/>
      <c r="W1561" s="1861"/>
      <c r="X1561" s="1861"/>
      <c r="Y1561" s="1861"/>
      <c r="Z1561" s="1861"/>
      <c r="AA1561" s="1861"/>
      <c r="AB1561" s="1861"/>
      <c r="AC1561" s="1861"/>
      <c r="AD1561" s="1862"/>
      <c r="AE1561" s="838"/>
      <c r="AF1561" s="839"/>
      <c r="AG1561" s="976" t="s">
        <v>530</v>
      </c>
      <c r="AH1561" s="977" t="s">
        <v>37</v>
      </c>
      <c r="AI1561" s="978" t="s">
        <v>530</v>
      </c>
      <c r="AJ1561" s="979" t="s">
        <v>37</v>
      </c>
      <c r="AK1561" s="840"/>
      <c r="AL1561" s="84"/>
      <c r="AM1561" s="85"/>
      <c r="AN1561" s="85"/>
      <c r="AO1561" s="85"/>
      <c r="AP1561" s="85"/>
      <c r="AQ1561" s="86"/>
      <c r="AR1561" s="72"/>
    </row>
    <row r="1562" spans="1:44" ht="24" customHeight="1" thickBot="1">
      <c r="A1562" s="911"/>
      <c r="B1562" s="65"/>
      <c r="E1562" s="66"/>
      <c r="F1562" s="838"/>
      <c r="G1562" s="838"/>
      <c r="H1562" s="980"/>
      <c r="I1562" s="981" t="s">
        <v>530</v>
      </c>
      <c r="J1562" s="1858" t="s">
        <v>518</v>
      </c>
      <c r="K1562" s="1188"/>
      <c r="L1562" s="1188"/>
      <c r="M1562" s="1859"/>
      <c r="N1562" s="981" t="s">
        <v>530</v>
      </c>
      <c r="O1562" s="1858" t="s">
        <v>519</v>
      </c>
      <c r="P1562" s="1188"/>
      <c r="Q1562" s="1859"/>
      <c r="R1562" s="981" t="s">
        <v>530</v>
      </c>
      <c r="S1562" s="1858" t="s">
        <v>520</v>
      </c>
      <c r="T1562" s="1188"/>
      <c r="U1562" s="1859"/>
      <c r="V1562" s="981" t="s">
        <v>530</v>
      </c>
      <c r="W1562" s="1858" t="s">
        <v>521</v>
      </c>
      <c r="X1562" s="1188"/>
      <c r="Y1562" s="1859"/>
      <c r="Z1562" s="981" t="s">
        <v>530</v>
      </c>
      <c r="AA1562" s="1858" t="s">
        <v>522</v>
      </c>
      <c r="AB1562" s="1188"/>
      <c r="AC1562" s="1188"/>
      <c r="AD1562" s="982"/>
      <c r="AE1562" s="838"/>
      <c r="AF1562" s="839"/>
      <c r="AG1562" s="1519" t="s">
        <v>2382</v>
      </c>
      <c r="AH1562" s="1520"/>
      <c r="AI1562" s="1520"/>
      <c r="AJ1562" s="1521"/>
      <c r="AK1562" s="840"/>
      <c r="AL1562" s="84"/>
      <c r="AM1562" s="85"/>
      <c r="AN1562" s="85"/>
      <c r="AO1562" s="85"/>
      <c r="AP1562" s="85"/>
      <c r="AQ1562" s="86"/>
      <c r="AR1562" s="72"/>
    </row>
    <row r="1563" spans="1:44" ht="24" customHeight="1">
      <c r="A1563" s="911"/>
      <c r="B1563" s="65"/>
      <c r="E1563" s="66"/>
      <c r="F1563" s="838"/>
      <c r="G1563" s="838"/>
      <c r="H1563" s="980"/>
      <c r="I1563" s="981" t="s">
        <v>530</v>
      </c>
      <c r="J1563" s="1858" t="s">
        <v>523</v>
      </c>
      <c r="K1563" s="1188"/>
      <c r="L1563" s="1188"/>
      <c r="M1563" s="1859"/>
      <c r="N1563" s="981" t="s">
        <v>530</v>
      </c>
      <c r="O1563" s="1858" t="s">
        <v>524</v>
      </c>
      <c r="P1563" s="1188"/>
      <c r="Q1563" s="1188"/>
      <c r="R1563" s="1188"/>
      <c r="S1563" s="1859"/>
      <c r="T1563" s="981" t="s">
        <v>530</v>
      </c>
      <c r="U1563" s="1858" t="s">
        <v>817</v>
      </c>
      <c r="V1563" s="1188"/>
      <c r="W1563" s="1188"/>
      <c r="X1563" s="1188"/>
      <c r="Y1563" s="1859"/>
      <c r="Z1563" s="981" t="s">
        <v>530</v>
      </c>
      <c r="AA1563" s="1858" t="s">
        <v>818</v>
      </c>
      <c r="AB1563" s="1188"/>
      <c r="AC1563" s="1188"/>
      <c r="AD1563" s="982"/>
      <c r="AE1563" s="838"/>
      <c r="AF1563" s="839"/>
      <c r="AG1563" s="983"/>
      <c r="AH1563" s="983"/>
      <c r="AI1563" s="983"/>
      <c r="AJ1563" s="983"/>
      <c r="AK1563" s="840"/>
      <c r="AL1563" s="84"/>
      <c r="AM1563" s="85"/>
      <c r="AN1563" s="85"/>
      <c r="AO1563" s="85"/>
      <c r="AP1563" s="85"/>
      <c r="AQ1563" s="86"/>
      <c r="AR1563" s="72"/>
    </row>
    <row r="1564" spans="1:44" ht="24" customHeight="1">
      <c r="A1564" s="911"/>
      <c r="B1564" s="65"/>
      <c r="E1564" s="66"/>
      <c r="F1564" s="838"/>
      <c r="G1564" s="838"/>
      <c r="H1564" s="980"/>
      <c r="I1564" s="981" t="s">
        <v>530</v>
      </c>
      <c r="J1564" s="1858" t="s">
        <v>880</v>
      </c>
      <c r="K1564" s="1188"/>
      <c r="L1564" s="1188"/>
      <c r="M1564" s="1859"/>
      <c r="N1564" s="981" t="s">
        <v>530</v>
      </c>
      <c r="O1564" s="1858" t="s">
        <v>819</v>
      </c>
      <c r="P1564" s="1188"/>
      <c r="Q1564" s="1188"/>
      <c r="R1564" s="1188"/>
      <c r="S1564" s="1859"/>
      <c r="T1564" s="981" t="s">
        <v>530</v>
      </c>
      <c r="U1564" s="1858" t="s">
        <v>526</v>
      </c>
      <c r="V1564" s="1188"/>
      <c r="W1564" s="1188"/>
      <c r="X1564" s="1188"/>
      <c r="Y1564" s="1188"/>
      <c r="Z1564" s="1188"/>
      <c r="AA1564" s="1188"/>
      <c r="AB1564" s="1188"/>
      <c r="AC1564" s="984" t="s">
        <v>66</v>
      </c>
      <c r="AD1564" s="982"/>
      <c r="AE1564" s="838"/>
      <c r="AF1564" s="839"/>
      <c r="AG1564" s="660"/>
      <c r="AH1564" s="845"/>
      <c r="AI1564" s="845"/>
      <c r="AJ1564" s="845"/>
      <c r="AK1564" s="840"/>
      <c r="AL1564" s="84"/>
      <c r="AM1564" s="85"/>
      <c r="AN1564" s="85"/>
      <c r="AO1564" s="85"/>
      <c r="AP1564" s="85"/>
      <c r="AQ1564" s="86"/>
      <c r="AR1564" s="72"/>
    </row>
    <row r="1565" spans="1:44" ht="24" customHeight="1" thickBot="1">
      <c r="A1565" s="911"/>
      <c r="B1565" s="65"/>
      <c r="E1565" s="66"/>
      <c r="F1565" s="838"/>
      <c r="G1565" s="838"/>
      <c r="H1565" s="1099"/>
      <c r="I1565" s="1100"/>
      <c r="J1565" s="1100"/>
      <c r="K1565" s="1100"/>
      <c r="L1565" s="1100"/>
      <c r="M1565" s="1100"/>
      <c r="N1565" s="1100"/>
      <c r="O1565" s="1100"/>
      <c r="P1565" s="1100"/>
      <c r="Q1565" s="1100"/>
      <c r="R1565" s="1100"/>
      <c r="S1565" s="1100"/>
      <c r="T1565" s="1100"/>
      <c r="U1565" s="1101" t="s">
        <v>528</v>
      </c>
      <c r="V1565" s="1101"/>
      <c r="W1565" s="1101"/>
      <c r="X1565" s="1101"/>
      <c r="Y1565" s="1101"/>
      <c r="Z1565" s="1101"/>
      <c r="AA1565" s="1101"/>
      <c r="AB1565" s="1101"/>
      <c r="AC1565" s="1101"/>
      <c r="AD1565" s="985"/>
      <c r="AE1565" s="838"/>
      <c r="AF1565" s="839"/>
      <c r="AG1565" s="660"/>
      <c r="AH1565" s="845"/>
      <c r="AI1565" s="845"/>
      <c r="AJ1565" s="845"/>
      <c r="AK1565" s="840"/>
      <c r="AL1565" s="84"/>
      <c r="AM1565" s="85"/>
      <c r="AN1565" s="85"/>
      <c r="AO1565" s="85"/>
      <c r="AP1565" s="85"/>
      <c r="AQ1565" s="86"/>
      <c r="AR1565" s="72"/>
    </row>
    <row r="1566" spans="1:44" ht="24" customHeight="1">
      <c r="A1566" s="911"/>
      <c r="B1566" s="65"/>
      <c r="E1566" s="66"/>
      <c r="F1566" s="67"/>
      <c r="AF1566" s="69"/>
      <c r="AK1566" s="11"/>
      <c r="AL1566" s="84"/>
      <c r="AM1566" s="85"/>
      <c r="AN1566" s="85"/>
      <c r="AO1566" s="85"/>
      <c r="AP1566" s="85"/>
      <c r="AQ1566" s="86"/>
      <c r="AR1566" s="72"/>
    </row>
    <row r="1567" spans="1:44" ht="24" customHeight="1">
      <c r="A1567" s="911"/>
      <c r="B1567" s="65"/>
      <c r="E1567" s="66"/>
      <c r="F1567" s="67"/>
      <c r="H1567" s="1691" t="s">
        <v>2546</v>
      </c>
      <c r="I1567" s="1691"/>
      <c r="J1567" s="1691"/>
      <c r="K1567" s="1691"/>
      <c r="L1567" s="1691"/>
      <c r="M1567" s="1691"/>
      <c r="N1567" s="1691"/>
      <c r="O1567" s="1691"/>
      <c r="P1567" s="1691"/>
      <c r="Q1567" s="1691"/>
      <c r="R1567" s="1691"/>
      <c r="S1567" s="1691"/>
      <c r="T1567" s="1691"/>
      <c r="U1567" s="1691"/>
      <c r="V1567" s="1691"/>
      <c r="W1567" s="1691"/>
      <c r="X1567" s="1691"/>
      <c r="Y1567" s="1691"/>
      <c r="Z1567" s="1691"/>
      <c r="AA1567" s="1691"/>
      <c r="AB1567" s="1691"/>
      <c r="AC1567" s="1691"/>
      <c r="AD1567" s="1691"/>
      <c r="AF1567" s="69"/>
      <c r="AK1567" s="11"/>
      <c r="AL1567" s="84"/>
      <c r="AM1567" s="85"/>
      <c r="AN1567" s="85"/>
      <c r="AO1567" s="85"/>
      <c r="AP1567" s="85"/>
      <c r="AQ1567" s="86"/>
      <c r="AR1567" s="72"/>
    </row>
    <row r="1568" spans="1:44" ht="24" customHeight="1" thickBot="1">
      <c r="A1568" s="911"/>
      <c r="B1568" s="65"/>
      <c r="E1568" s="66"/>
      <c r="F1568" s="67"/>
      <c r="AF1568" s="69"/>
      <c r="AK1568" s="11"/>
      <c r="AL1568" s="84"/>
      <c r="AM1568" s="85"/>
      <c r="AN1568" s="85"/>
      <c r="AO1568" s="85"/>
      <c r="AP1568" s="85"/>
      <c r="AQ1568" s="86"/>
      <c r="AR1568" s="72"/>
    </row>
    <row r="1569" spans="1:44" ht="24" customHeight="1">
      <c r="A1569" s="911"/>
      <c r="B1569" s="65"/>
      <c r="E1569" s="66"/>
      <c r="F1569" s="67"/>
      <c r="H1569" s="972" t="s">
        <v>1536</v>
      </c>
      <c r="I1569" s="1866" t="s">
        <v>2547</v>
      </c>
      <c r="J1569" s="1867"/>
      <c r="K1569" s="1867"/>
      <c r="L1569" s="1867"/>
      <c r="M1569" s="1867"/>
      <c r="N1569" s="1867"/>
      <c r="O1569" s="1867"/>
      <c r="P1569" s="1867"/>
      <c r="Q1569" s="1867"/>
      <c r="R1569" s="1867"/>
      <c r="S1569" s="1867"/>
      <c r="T1569" s="1867"/>
      <c r="U1569" s="1867"/>
      <c r="V1569" s="1867"/>
      <c r="W1569" s="1867"/>
      <c r="X1569" s="1867"/>
      <c r="Y1569" s="1867"/>
      <c r="Z1569" s="1867"/>
      <c r="AA1569" s="1867"/>
      <c r="AB1569" s="1867"/>
      <c r="AC1569" s="1867"/>
      <c r="AD1569" s="1868"/>
      <c r="AE1569" s="892"/>
      <c r="AK1569" s="11"/>
      <c r="AL1569" s="84"/>
      <c r="AM1569" s="85"/>
      <c r="AN1569" s="85"/>
      <c r="AO1569" s="85"/>
      <c r="AP1569" s="85"/>
      <c r="AQ1569" s="86"/>
      <c r="AR1569" s="72"/>
    </row>
    <row r="1570" spans="1:44" ht="24" customHeight="1">
      <c r="A1570" s="911"/>
      <c r="B1570" s="65"/>
      <c r="E1570" s="66"/>
      <c r="F1570" s="67"/>
      <c r="H1570" s="67"/>
      <c r="I1570" s="1140"/>
      <c r="J1570" s="1140"/>
      <c r="K1570" s="1140"/>
      <c r="L1570" s="1140"/>
      <c r="M1570" s="1140"/>
      <c r="N1570" s="1140"/>
      <c r="O1570" s="1140"/>
      <c r="P1570" s="1140"/>
      <c r="Q1570" s="1140"/>
      <c r="R1570" s="1140"/>
      <c r="S1570" s="1140"/>
      <c r="T1570" s="1140"/>
      <c r="U1570" s="1140"/>
      <c r="V1570" s="1140"/>
      <c r="W1570" s="1140"/>
      <c r="X1570" s="1140"/>
      <c r="Y1570" s="1140"/>
      <c r="Z1570" s="1140"/>
      <c r="AA1570" s="1140"/>
      <c r="AB1570" s="1140"/>
      <c r="AC1570" s="1140"/>
      <c r="AD1570" s="1869"/>
      <c r="AE1570" s="893"/>
      <c r="AK1570" s="11"/>
      <c r="AL1570" s="84"/>
      <c r="AM1570" s="85"/>
      <c r="AN1570" s="85"/>
      <c r="AO1570" s="85"/>
      <c r="AP1570" s="85"/>
      <c r="AQ1570" s="86"/>
      <c r="AR1570" s="72"/>
    </row>
    <row r="1571" spans="1:44" ht="24" customHeight="1">
      <c r="A1571" s="911"/>
      <c r="B1571" s="65"/>
      <c r="E1571" s="66"/>
      <c r="F1571" s="67"/>
      <c r="H1571" s="67"/>
      <c r="I1571" s="1140"/>
      <c r="J1571" s="1140"/>
      <c r="K1571" s="1140"/>
      <c r="L1571" s="1140"/>
      <c r="M1571" s="1140"/>
      <c r="N1571" s="1140"/>
      <c r="O1571" s="1140"/>
      <c r="P1571" s="1140"/>
      <c r="Q1571" s="1140"/>
      <c r="R1571" s="1140"/>
      <c r="S1571" s="1140"/>
      <c r="T1571" s="1140"/>
      <c r="U1571" s="1140"/>
      <c r="V1571" s="1140"/>
      <c r="W1571" s="1140"/>
      <c r="X1571" s="1140"/>
      <c r="Y1571" s="1140"/>
      <c r="Z1571" s="1140"/>
      <c r="AA1571" s="1140"/>
      <c r="AB1571" s="1140"/>
      <c r="AC1571" s="1140"/>
      <c r="AD1571" s="1869"/>
      <c r="AE1571" s="893"/>
      <c r="AK1571" s="11"/>
      <c r="AL1571" s="84"/>
      <c r="AM1571" s="85"/>
      <c r="AN1571" s="85"/>
      <c r="AO1571" s="85"/>
      <c r="AP1571" s="85"/>
      <c r="AQ1571" s="86"/>
      <c r="AR1571" s="72"/>
    </row>
    <row r="1572" spans="1:44" ht="27.6" customHeight="1">
      <c r="A1572" s="911"/>
      <c r="B1572" s="65"/>
      <c r="E1572" s="66"/>
      <c r="F1572" s="67"/>
      <c r="H1572" s="67"/>
      <c r="I1572" s="1140"/>
      <c r="J1572" s="1140"/>
      <c r="K1572" s="1140"/>
      <c r="L1572" s="1140"/>
      <c r="M1572" s="1140"/>
      <c r="N1572" s="1140"/>
      <c r="O1572" s="1140"/>
      <c r="P1572" s="1140"/>
      <c r="Q1572" s="1140"/>
      <c r="R1572" s="1140"/>
      <c r="S1572" s="1140"/>
      <c r="T1572" s="1140"/>
      <c r="U1572" s="1140"/>
      <c r="V1572" s="1140"/>
      <c r="W1572" s="1140"/>
      <c r="X1572" s="1140"/>
      <c r="Y1572" s="1140"/>
      <c r="Z1572" s="1140"/>
      <c r="AA1572" s="1140"/>
      <c r="AB1572" s="1140"/>
      <c r="AC1572" s="1140"/>
      <c r="AD1572" s="1869"/>
      <c r="AE1572" s="893"/>
      <c r="AK1572" s="11"/>
      <c r="AL1572" s="84"/>
      <c r="AM1572" s="85"/>
      <c r="AN1572" s="85"/>
      <c r="AO1572" s="85"/>
      <c r="AP1572" s="85"/>
      <c r="AQ1572" s="86"/>
      <c r="AR1572" s="72"/>
    </row>
    <row r="1573" spans="1:44" ht="24" customHeight="1">
      <c r="A1573" s="911"/>
      <c r="B1573" s="65"/>
      <c r="E1573" s="66"/>
      <c r="F1573" s="67"/>
      <c r="H1573" s="980" t="s">
        <v>1536</v>
      </c>
      <c r="I1573" s="1400" t="s">
        <v>2632</v>
      </c>
      <c r="J1573" s="1140"/>
      <c r="K1573" s="1140"/>
      <c r="L1573" s="1140"/>
      <c r="M1573" s="1140"/>
      <c r="N1573" s="1140"/>
      <c r="O1573" s="1140"/>
      <c r="P1573" s="1140"/>
      <c r="Q1573" s="1140"/>
      <c r="R1573" s="1140"/>
      <c r="S1573" s="1140"/>
      <c r="T1573" s="1140"/>
      <c r="U1573" s="1140"/>
      <c r="V1573" s="1140"/>
      <c r="W1573" s="1140"/>
      <c r="X1573" s="1140"/>
      <c r="Y1573" s="1140"/>
      <c r="Z1573" s="1140"/>
      <c r="AA1573" s="1140"/>
      <c r="AB1573" s="1140"/>
      <c r="AC1573" s="1140"/>
      <c r="AD1573" s="1869"/>
      <c r="AE1573" s="892"/>
      <c r="AK1573" s="11"/>
      <c r="AL1573" s="84"/>
      <c r="AM1573" s="85"/>
      <c r="AN1573" s="85"/>
      <c r="AO1573" s="85"/>
      <c r="AP1573" s="85"/>
      <c r="AQ1573" s="86"/>
      <c r="AR1573" s="72"/>
    </row>
    <row r="1574" spans="1:44" ht="24" customHeight="1">
      <c r="A1574" s="911"/>
      <c r="B1574" s="65"/>
      <c r="E1574" s="66"/>
      <c r="F1574" s="67"/>
      <c r="H1574" s="67"/>
      <c r="I1574" s="1140"/>
      <c r="J1574" s="1140"/>
      <c r="K1574" s="1140"/>
      <c r="L1574" s="1140"/>
      <c r="M1574" s="1140"/>
      <c r="N1574" s="1140"/>
      <c r="O1574" s="1140"/>
      <c r="P1574" s="1140"/>
      <c r="Q1574" s="1140"/>
      <c r="R1574" s="1140"/>
      <c r="S1574" s="1140"/>
      <c r="T1574" s="1140"/>
      <c r="U1574" s="1140"/>
      <c r="V1574" s="1140"/>
      <c r="W1574" s="1140"/>
      <c r="X1574" s="1140"/>
      <c r="Y1574" s="1140"/>
      <c r="Z1574" s="1140"/>
      <c r="AA1574" s="1140"/>
      <c r="AB1574" s="1140"/>
      <c r="AC1574" s="1140"/>
      <c r="AD1574" s="1869"/>
      <c r="AE1574" s="893"/>
      <c r="AK1574" s="11"/>
      <c r="AL1574" s="84"/>
      <c r="AM1574" s="85"/>
      <c r="AN1574" s="85"/>
      <c r="AO1574" s="85"/>
      <c r="AP1574" s="85"/>
      <c r="AQ1574" s="86"/>
      <c r="AR1574" s="72"/>
    </row>
    <row r="1575" spans="1:44" ht="24" customHeight="1">
      <c r="A1575" s="911"/>
      <c r="B1575" s="65"/>
      <c r="E1575" s="66"/>
      <c r="F1575" s="67"/>
      <c r="H1575" s="67"/>
      <c r="I1575" s="1140"/>
      <c r="J1575" s="1140"/>
      <c r="K1575" s="1140"/>
      <c r="L1575" s="1140"/>
      <c r="M1575" s="1140"/>
      <c r="N1575" s="1140"/>
      <c r="O1575" s="1140"/>
      <c r="P1575" s="1140"/>
      <c r="Q1575" s="1140"/>
      <c r="R1575" s="1140"/>
      <c r="S1575" s="1140"/>
      <c r="T1575" s="1140"/>
      <c r="U1575" s="1140"/>
      <c r="V1575" s="1140"/>
      <c r="W1575" s="1140"/>
      <c r="X1575" s="1140"/>
      <c r="Y1575" s="1140"/>
      <c r="Z1575" s="1140"/>
      <c r="AA1575" s="1140"/>
      <c r="AB1575" s="1140"/>
      <c r="AC1575" s="1140"/>
      <c r="AD1575" s="1869"/>
      <c r="AE1575" s="893"/>
      <c r="AK1575" s="11"/>
      <c r="AL1575" s="84"/>
      <c r="AM1575" s="85"/>
      <c r="AN1575" s="85"/>
      <c r="AO1575" s="85"/>
      <c r="AP1575" s="85"/>
      <c r="AQ1575" s="86"/>
      <c r="AR1575" s="72"/>
    </row>
    <row r="1576" spans="1:44" ht="24" customHeight="1">
      <c r="A1576" s="911"/>
      <c r="B1576" s="65"/>
      <c r="E1576" s="66"/>
      <c r="F1576" s="67"/>
      <c r="H1576" s="980" t="s">
        <v>1536</v>
      </c>
      <c r="I1576" s="1400" t="s">
        <v>2633</v>
      </c>
      <c r="J1576" s="1140"/>
      <c r="K1576" s="1140"/>
      <c r="L1576" s="1140"/>
      <c r="M1576" s="1140"/>
      <c r="N1576" s="1140"/>
      <c r="O1576" s="1140"/>
      <c r="P1576" s="1140"/>
      <c r="Q1576" s="1140"/>
      <c r="R1576" s="1140"/>
      <c r="S1576" s="1140"/>
      <c r="T1576" s="1140"/>
      <c r="U1576" s="1140"/>
      <c r="V1576" s="1140"/>
      <c r="W1576" s="1140"/>
      <c r="X1576" s="1140"/>
      <c r="Y1576" s="1140"/>
      <c r="Z1576" s="1140"/>
      <c r="AA1576" s="1140"/>
      <c r="AB1576" s="1140"/>
      <c r="AC1576" s="1140"/>
      <c r="AD1576" s="1869"/>
      <c r="AE1576" s="892"/>
      <c r="AK1576" s="11"/>
      <c r="AL1576" s="84"/>
      <c r="AM1576" s="85"/>
      <c r="AN1576" s="85"/>
      <c r="AO1576" s="85"/>
      <c r="AP1576" s="85"/>
      <c r="AQ1576" s="86"/>
      <c r="AR1576" s="72"/>
    </row>
    <row r="1577" spans="1:44" ht="24" customHeight="1">
      <c r="A1577" s="911"/>
      <c r="B1577" s="65"/>
      <c r="E1577" s="66"/>
      <c r="F1577" s="67"/>
      <c r="H1577" s="980"/>
      <c r="I1577" s="1400"/>
      <c r="J1577" s="1140"/>
      <c r="K1577" s="1140"/>
      <c r="L1577" s="1140"/>
      <c r="M1577" s="1140"/>
      <c r="N1577" s="1140"/>
      <c r="O1577" s="1140"/>
      <c r="P1577" s="1140"/>
      <c r="Q1577" s="1140"/>
      <c r="R1577" s="1140"/>
      <c r="S1577" s="1140"/>
      <c r="T1577" s="1140"/>
      <c r="U1577" s="1140"/>
      <c r="V1577" s="1140"/>
      <c r="W1577" s="1140"/>
      <c r="X1577" s="1140"/>
      <c r="Y1577" s="1140"/>
      <c r="Z1577" s="1140"/>
      <c r="AA1577" s="1140"/>
      <c r="AB1577" s="1140"/>
      <c r="AC1577" s="1140"/>
      <c r="AD1577" s="1869"/>
      <c r="AE1577" s="892"/>
      <c r="AK1577" s="11"/>
      <c r="AL1577" s="84"/>
      <c r="AM1577" s="85"/>
      <c r="AN1577" s="85"/>
      <c r="AO1577" s="85"/>
      <c r="AP1577" s="85"/>
      <c r="AQ1577" s="86"/>
      <c r="AR1577" s="72"/>
    </row>
    <row r="1578" spans="1:44" ht="24" customHeight="1">
      <c r="A1578" s="911"/>
      <c r="B1578" s="65"/>
      <c r="E1578" s="66"/>
      <c r="F1578" s="67"/>
      <c r="H1578" s="67"/>
      <c r="I1578" s="1140"/>
      <c r="J1578" s="1140"/>
      <c r="K1578" s="1140"/>
      <c r="L1578" s="1140"/>
      <c r="M1578" s="1140"/>
      <c r="N1578" s="1140"/>
      <c r="O1578" s="1140"/>
      <c r="P1578" s="1140"/>
      <c r="Q1578" s="1140"/>
      <c r="R1578" s="1140"/>
      <c r="S1578" s="1140"/>
      <c r="T1578" s="1140"/>
      <c r="U1578" s="1140"/>
      <c r="V1578" s="1140"/>
      <c r="W1578" s="1140"/>
      <c r="X1578" s="1140"/>
      <c r="Y1578" s="1140"/>
      <c r="Z1578" s="1140"/>
      <c r="AA1578" s="1140"/>
      <c r="AB1578" s="1140"/>
      <c r="AC1578" s="1140"/>
      <c r="AD1578" s="1869"/>
      <c r="AE1578" s="893"/>
      <c r="AK1578" s="11"/>
      <c r="AL1578" s="84"/>
      <c r="AM1578" s="85"/>
      <c r="AN1578" s="85"/>
      <c r="AO1578" s="85"/>
      <c r="AP1578" s="85"/>
      <c r="AQ1578" s="86"/>
      <c r="AR1578" s="72"/>
    </row>
    <row r="1579" spans="1:44" ht="24" customHeight="1">
      <c r="A1579" s="911"/>
      <c r="B1579" s="65"/>
      <c r="E1579" s="66"/>
      <c r="F1579" s="67"/>
      <c r="H1579" s="980" t="s">
        <v>1536</v>
      </c>
      <c r="I1579" s="1400" t="s">
        <v>2634</v>
      </c>
      <c r="J1579" s="1401"/>
      <c r="K1579" s="1401"/>
      <c r="L1579" s="1401"/>
      <c r="M1579" s="1401"/>
      <c r="N1579" s="1401"/>
      <c r="O1579" s="1401"/>
      <c r="P1579" s="1401"/>
      <c r="Q1579" s="1401"/>
      <c r="R1579" s="1401"/>
      <c r="S1579" s="1401"/>
      <c r="T1579" s="1401"/>
      <c r="U1579" s="1401"/>
      <c r="V1579" s="1401"/>
      <c r="W1579" s="1401"/>
      <c r="X1579" s="1401"/>
      <c r="Y1579" s="1401"/>
      <c r="Z1579" s="1401"/>
      <c r="AA1579" s="1401"/>
      <c r="AB1579" s="1401"/>
      <c r="AC1579" s="1401"/>
      <c r="AD1579" s="1870"/>
      <c r="AE1579" s="892"/>
      <c r="AK1579" s="11"/>
      <c r="AL1579" s="84"/>
      <c r="AM1579" s="85"/>
      <c r="AN1579" s="85"/>
      <c r="AO1579" s="85"/>
      <c r="AP1579" s="85"/>
      <c r="AQ1579" s="86"/>
      <c r="AR1579" s="72"/>
    </row>
    <row r="1580" spans="1:44" ht="24" customHeight="1">
      <c r="A1580" s="911"/>
      <c r="B1580" s="65"/>
      <c r="E1580" s="66"/>
      <c r="F1580" s="67"/>
      <c r="H1580" s="67"/>
      <c r="I1580" s="1401"/>
      <c r="J1580" s="1401"/>
      <c r="K1580" s="1401"/>
      <c r="L1580" s="1401"/>
      <c r="M1580" s="1401"/>
      <c r="N1580" s="1401"/>
      <c r="O1580" s="1401"/>
      <c r="P1580" s="1401"/>
      <c r="Q1580" s="1401"/>
      <c r="R1580" s="1401"/>
      <c r="S1580" s="1401"/>
      <c r="T1580" s="1401"/>
      <c r="U1580" s="1401"/>
      <c r="V1580" s="1401"/>
      <c r="W1580" s="1401"/>
      <c r="X1580" s="1401"/>
      <c r="Y1580" s="1401"/>
      <c r="Z1580" s="1401"/>
      <c r="AA1580" s="1401"/>
      <c r="AB1580" s="1401"/>
      <c r="AC1580" s="1401"/>
      <c r="AD1580" s="1870"/>
      <c r="AE1580" s="892"/>
      <c r="AK1580" s="11"/>
      <c r="AL1580" s="84"/>
      <c r="AM1580" s="85"/>
      <c r="AN1580" s="85"/>
      <c r="AO1580" s="85"/>
      <c r="AP1580" s="85"/>
      <c r="AQ1580" s="86"/>
      <c r="AR1580" s="72"/>
    </row>
    <row r="1581" spans="1:44" ht="24" customHeight="1">
      <c r="A1581" s="911"/>
      <c r="B1581" s="65"/>
      <c r="E1581" s="66"/>
      <c r="F1581" s="67"/>
      <c r="H1581" s="67"/>
      <c r="I1581" s="1401"/>
      <c r="J1581" s="1401"/>
      <c r="K1581" s="1401"/>
      <c r="L1581" s="1401"/>
      <c r="M1581" s="1401"/>
      <c r="N1581" s="1401"/>
      <c r="O1581" s="1401"/>
      <c r="P1581" s="1401"/>
      <c r="Q1581" s="1401"/>
      <c r="R1581" s="1401"/>
      <c r="S1581" s="1401"/>
      <c r="T1581" s="1401"/>
      <c r="U1581" s="1401"/>
      <c r="V1581" s="1401"/>
      <c r="W1581" s="1401"/>
      <c r="X1581" s="1401"/>
      <c r="Y1581" s="1401"/>
      <c r="Z1581" s="1401"/>
      <c r="AA1581" s="1401"/>
      <c r="AB1581" s="1401"/>
      <c r="AC1581" s="1401"/>
      <c r="AD1581" s="1870"/>
      <c r="AE1581" s="892"/>
      <c r="AK1581" s="11"/>
      <c r="AL1581" s="84"/>
      <c r="AM1581" s="85"/>
      <c r="AN1581" s="85"/>
      <c r="AO1581" s="85"/>
      <c r="AP1581" s="85"/>
      <c r="AQ1581" s="86"/>
      <c r="AR1581" s="72"/>
    </row>
    <row r="1582" spans="1:44" ht="24" customHeight="1">
      <c r="A1582" s="911"/>
      <c r="B1582" s="65"/>
      <c r="E1582" s="66"/>
      <c r="F1582" s="67"/>
      <c r="H1582" s="67"/>
      <c r="I1582" s="1401"/>
      <c r="J1582" s="1401"/>
      <c r="K1582" s="1401"/>
      <c r="L1582" s="1401"/>
      <c r="M1582" s="1401"/>
      <c r="N1582" s="1401"/>
      <c r="O1582" s="1401"/>
      <c r="P1582" s="1401"/>
      <c r="Q1582" s="1401"/>
      <c r="R1582" s="1401"/>
      <c r="S1582" s="1401"/>
      <c r="T1582" s="1401"/>
      <c r="U1582" s="1401"/>
      <c r="V1582" s="1401"/>
      <c r="W1582" s="1401"/>
      <c r="X1582" s="1401"/>
      <c r="Y1582" s="1401"/>
      <c r="Z1582" s="1401"/>
      <c r="AA1582" s="1401"/>
      <c r="AB1582" s="1401"/>
      <c r="AC1582" s="1401"/>
      <c r="AD1582" s="1870"/>
      <c r="AE1582" s="892"/>
      <c r="AK1582" s="11"/>
      <c r="AL1582" s="84"/>
      <c r="AM1582" s="85"/>
      <c r="AN1582" s="85"/>
      <c r="AO1582" s="85"/>
      <c r="AP1582" s="85"/>
      <c r="AQ1582" s="86"/>
      <c r="AR1582" s="72"/>
    </row>
    <row r="1583" spans="1:44" ht="19.350000000000001" customHeight="1">
      <c r="A1583" s="911"/>
      <c r="B1583" s="65"/>
      <c r="E1583" s="66"/>
      <c r="F1583" s="67"/>
      <c r="H1583" s="67"/>
      <c r="I1583" s="1401"/>
      <c r="J1583" s="1401"/>
      <c r="K1583" s="1401"/>
      <c r="L1583" s="1401"/>
      <c r="M1583" s="1401"/>
      <c r="N1583" s="1401"/>
      <c r="O1583" s="1401"/>
      <c r="P1583" s="1401"/>
      <c r="Q1583" s="1401"/>
      <c r="R1583" s="1401"/>
      <c r="S1583" s="1401"/>
      <c r="T1583" s="1401"/>
      <c r="U1583" s="1401"/>
      <c r="V1583" s="1401"/>
      <c r="W1583" s="1401"/>
      <c r="X1583" s="1401"/>
      <c r="Y1583" s="1401"/>
      <c r="Z1583" s="1401"/>
      <c r="AA1583" s="1401"/>
      <c r="AB1583" s="1401"/>
      <c r="AC1583" s="1401"/>
      <c r="AD1583" s="1870"/>
      <c r="AE1583" s="892"/>
      <c r="AK1583" s="11"/>
      <c r="AL1583" s="84"/>
      <c r="AM1583" s="85"/>
      <c r="AN1583" s="85"/>
      <c r="AO1583" s="85"/>
      <c r="AP1583" s="85"/>
      <c r="AQ1583" s="86"/>
      <c r="AR1583" s="72"/>
    </row>
    <row r="1584" spans="1:44" ht="24" customHeight="1">
      <c r="A1584" s="911"/>
      <c r="B1584" s="65"/>
      <c r="E1584" s="66"/>
      <c r="F1584" s="67"/>
      <c r="H1584" s="980" t="s">
        <v>1536</v>
      </c>
      <c r="I1584" s="1163" t="s">
        <v>937</v>
      </c>
      <c r="J1584" s="1018"/>
      <c r="K1584" s="1018"/>
      <c r="L1584" s="1018"/>
      <c r="M1584" s="1018"/>
      <c r="N1584" s="1018"/>
      <c r="O1584" s="1018"/>
      <c r="P1584" s="1018"/>
      <c r="Q1584" s="1018"/>
      <c r="R1584" s="1018"/>
      <c r="S1584" s="1018"/>
      <c r="T1584" s="1018"/>
      <c r="U1584" s="1018"/>
      <c r="V1584" s="1018"/>
      <c r="W1584" s="1018"/>
      <c r="X1584" s="1018"/>
      <c r="Y1584" s="1018"/>
      <c r="Z1584" s="1018"/>
      <c r="AA1584" s="1018"/>
      <c r="AB1584" s="1018"/>
      <c r="AC1584" s="1018"/>
      <c r="AD1584" s="1420"/>
      <c r="AE1584" s="894"/>
      <c r="AK1584" s="11"/>
      <c r="AL1584" s="84"/>
      <c r="AM1584" s="85"/>
      <c r="AN1584" s="85"/>
      <c r="AO1584" s="85"/>
      <c r="AP1584" s="85"/>
      <c r="AQ1584" s="86"/>
      <c r="AR1584" s="72"/>
    </row>
    <row r="1585" spans="1:44" ht="24" customHeight="1">
      <c r="A1585" s="911"/>
      <c r="B1585" s="65"/>
      <c r="E1585" s="66"/>
      <c r="F1585" s="67"/>
      <c r="H1585" s="67"/>
      <c r="I1585" s="1018"/>
      <c r="J1585" s="1018"/>
      <c r="K1585" s="1018"/>
      <c r="L1585" s="1018"/>
      <c r="M1585" s="1018"/>
      <c r="N1585" s="1018"/>
      <c r="O1585" s="1018"/>
      <c r="P1585" s="1018"/>
      <c r="Q1585" s="1018"/>
      <c r="R1585" s="1018"/>
      <c r="S1585" s="1018"/>
      <c r="T1585" s="1018"/>
      <c r="U1585" s="1018"/>
      <c r="V1585" s="1018"/>
      <c r="W1585" s="1018"/>
      <c r="X1585" s="1018"/>
      <c r="Y1585" s="1018"/>
      <c r="Z1585" s="1018"/>
      <c r="AA1585" s="1018"/>
      <c r="AB1585" s="1018"/>
      <c r="AC1585" s="1018"/>
      <c r="AD1585" s="1420"/>
      <c r="AE1585" s="894"/>
      <c r="AK1585" s="11"/>
      <c r="AL1585" s="84"/>
      <c r="AM1585" s="85"/>
      <c r="AN1585" s="85"/>
      <c r="AO1585" s="85"/>
      <c r="AP1585" s="85"/>
      <c r="AQ1585" s="86"/>
      <c r="AR1585" s="72"/>
    </row>
    <row r="1586" spans="1:44" ht="24" customHeight="1">
      <c r="A1586" s="911"/>
      <c r="B1586" s="65"/>
      <c r="E1586" s="66"/>
      <c r="F1586" s="67"/>
      <c r="H1586" s="67"/>
      <c r="I1586" s="1018"/>
      <c r="J1586" s="1018"/>
      <c r="K1586" s="1018"/>
      <c r="L1586" s="1018"/>
      <c r="M1586" s="1018"/>
      <c r="N1586" s="1018"/>
      <c r="O1586" s="1018"/>
      <c r="P1586" s="1018"/>
      <c r="Q1586" s="1018"/>
      <c r="R1586" s="1018"/>
      <c r="S1586" s="1018"/>
      <c r="T1586" s="1018"/>
      <c r="U1586" s="1018"/>
      <c r="V1586" s="1018"/>
      <c r="W1586" s="1018"/>
      <c r="X1586" s="1018"/>
      <c r="Y1586" s="1018"/>
      <c r="Z1586" s="1018"/>
      <c r="AA1586" s="1018"/>
      <c r="AB1586" s="1018"/>
      <c r="AC1586" s="1018"/>
      <c r="AD1586" s="1420"/>
      <c r="AE1586" s="894"/>
      <c r="AK1586" s="11"/>
      <c r="AL1586" s="84"/>
      <c r="AM1586" s="85"/>
      <c r="AN1586" s="85"/>
      <c r="AO1586" s="85"/>
      <c r="AP1586" s="85"/>
      <c r="AQ1586" s="86"/>
      <c r="AR1586" s="72"/>
    </row>
    <row r="1587" spans="1:44" ht="31.95" customHeight="1">
      <c r="A1587" s="911"/>
      <c r="B1587" s="65"/>
      <c r="E1587" s="66"/>
      <c r="F1587" s="67"/>
      <c r="H1587" s="67"/>
      <c r="I1587" s="1018"/>
      <c r="J1587" s="1018"/>
      <c r="K1587" s="1018"/>
      <c r="L1587" s="1018"/>
      <c r="M1587" s="1018"/>
      <c r="N1587" s="1018"/>
      <c r="O1587" s="1018"/>
      <c r="P1587" s="1018"/>
      <c r="Q1587" s="1018"/>
      <c r="R1587" s="1018"/>
      <c r="S1587" s="1018"/>
      <c r="T1587" s="1018"/>
      <c r="U1587" s="1018"/>
      <c r="V1587" s="1018"/>
      <c r="W1587" s="1018"/>
      <c r="X1587" s="1018"/>
      <c r="Y1587" s="1018"/>
      <c r="Z1587" s="1018"/>
      <c r="AA1587" s="1018"/>
      <c r="AB1587" s="1018"/>
      <c r="AC1587" s="1018"/>
      <c r="AD1587" s="1420"/>
      <c r="AE1587" s="894"/>
      <c r="AK1587" s="11"/>
      <c r="AL1587" s="84"/>
      <c r="AM1587" s="85"/>
      <c r="AN1587" s="85"/>
      <c r="AO1587" s="85"/>
      <c r="AP1587" s="85"/>
      <c r="AQ1587" s="86"/>
      <c r="AR1587" s="72"/>
    </row>
    <row r="1588" spans="1:44" ht="24" customHeight="1">
      <c r="A1588" s="911"/>
      <c r="B1588" s="65"/>
      <c r="E1588" s="66"/>
      <c r="F1588" s="67"/>
      <c r="H1588" s="980" t="s">
        <v>1536</v>
      </c>
      <c r="I1588" s="1163" t="s">
        <v>2635</v>
      </c>
      <c r="J1588" s="1018"/>
      <c r="K1588" s="1018"/>
      <c r="L1588" s="1018"/>
      <c r="M1588" s="1018"/>
      <c r="N1588" s="1018"/>
      <c r="O1588" s="1018"/>
      <c r="P1588" s="1018"/>
      <c r="Q1588" s="1018"/>
      <c r="R1588" s="1018"/>
      <c r="S1588" s="1018"/>
      <c r="T1588" s="1018"/>
      <c r="U1588" s="1018"/>
      <c r="V1588" s="1018"/>
      <c r="W1588" s="1018"/>
      <c r="X1588" s="1018"/>
      <c r="Y1588" s="1018"/>
      <c r="Z1588" s="1018"/>
      <c r="AA1588" s="1018"/>
      <c r="AB1588" s="1018"/>
      <c r="AC1588" s="1018"/>
      <c r="AD1588" s="1420"/>
      <c r="AE1588" s="894"/>
      <c r="AK1588" s="11"/>
      <c r="AL1588" s="84"/>
      <c r="AM1588" s="85"/>
      <c r="AN1588" s="85"/>
      <c r="AO1588" s="85"/>
      <c r="AP1588" s="85"/>
      <c r="AQ1588" s="86"/>
      <c r="AR1588" s="72"/>
    </row>
    <row r="1589" spans="1:44" ht="24" customHeight="1">
      <c r="A1589" s="911"/>
      <c r="B1589" s="65"/>
      <c r="E1589" s="66"/>
      <c r="F1589" s="67"/>
      <c r="H1589" s="67"/>
      <c r="I1589" s="1018"/>
      <c r="J1589" s="1018"/>
      <c r="K1589" s="1018"/>
      <c r="L1589" s="1018"/>
      <c r="M1589" s="1018"/>
      <c r="N1589" s="1018"/>
      <c r="O1589" s="1018"/>
      <c r="P1589" s="1018"/>
      <c r="Q1589" s="1018"/>
      <c r="R1589" s="1018"/>
      <c r="S1589" s="1018"/>
      <c r="T1589" s="1018"/>
      <c r="U1589" s="1018"/>
      <c r="V1589" s="1018"/>
      <c r="W1589" s="1018"/>
      <c r="X1589" s="1018"/>
      <c r="Y1589" s="1018"/>
      <c r="Z1589" s="1018"/>
      <c r="AA1589" s="1018"/>
      <c r="AB1589" s="1018"/>
      <c r="AC1589" s="1018"/>
      <c r="AD1589" s="1420"/>
      <c r="AE1589" s="894"/>
      <c r="AK1589" s="11"/>
      <c r="AL1589" s="84"/>
      <c r="AM1589" s="85"/>
      <c r="AN1589" s="85"/>
      <c r="AO1589" s="85"/>
      <c r="AP1589" s="85"/>
      <c r="AQ1589" s="86"/>
      <c r="AR1589" s="72"/>
    </row>
    <row r="1590" spans="1:44" ht="24" customHeight="1">
      <c r="A1590" s="911"/>
      <c r="B1590" s="65"/>
      <c r="E1590" s="66"/>
      <c r="F1590" s="67"/>
      <c r="H1590" s="67"/>
      <c r="I1590" s="1018"/>
      <c r="J1590" s="1018"/>
      <c r="K1590" s="1018"/>
      <c r="L1590" s="1018"/>
      <c r="M1590" s="1018"/>
      <c r="N1590" s="1018"/>
      <c r="O1590" s="1018"/>
      <c r="P1590" s="1018"/>
      <c r="Q1590" s="1018"/>
      <c r="R1590" s="1018"/>
      <c r="S1590" s="1018"/>
      <c r="T1590" s="1018"/>
      <c r="U1590" s="1018"/>
      <c r="V1590" s="1018"/>
      <c r="W1590" s="1018"/>
      <c r="X1590" s="1018"/>
      <c r="Y1590" s="1018"/>
      <c r="Z1590" s="1018"/>
      <c r="AA1590" s="1018"/>
      <c r="AB1590" s="1018"/>
      <c r="AC1590" s="1018"/>
      <c r="AD1590" s="1420"/>
      <c r="AE1590" s="894"/>
      <c r="AK1590" s="11"/>
      <c r="AL1590" s="84"/>
      <c r="AM1590" s="85"/>
      <c r="AN1590" s="85"/>
      <c r="AO1590" s="85"/>
      <c r="AP1590" s="85"/>
      <c r="AQ1590" s="86"/>
      <c r="AR1590" s="72"/>
    </row>
    <row r="1591" spans="1:44" ht="24" customHeight="1">
      <c r="A1591" s="911"/>
      <c r="B1591" s="65"/>
      <c r="E1591" s="66"/>
      <c r="F1591" s="67"/>
      <c r="H1591" s="67"/>
      <c r="I1591" s="1140"/>
      <c r="J1591" s="1140"/>
      <c r="K1591" s="1140"/>
      <c r="L1591" s="1140"/>
      <c r="M1591" s="1140"/>
      <c r="N1591" s="1140"/>
      <c r="O1591" s="1140"/>
      <c r="P1591" s="1140"/>
      <c r="Q1591" s="1140"/>
      <c r="R1591" s="1140"/>
      <c r="S1591" s="1140"/>
      <c r="T1591" s="1140"/>
      <c r="U1591" s="1140"/>
      <c r="V1591" s="1140"/>
      <c r="W1591" s="1140"/>
      <c r="X1591" s="1140"/>
      <c r="Y1591" s="1140"/>
      <c r="Z1591" s="1140"/>
      <c r="AA1591" s="1140"/>
      <c r="AB1591" s="1140"/>
      <c r="AC1591" s="1140"/>
      <c r="AD1591" s="1869"/>
      <c r="AE1591" s="895"/>
      <c r="AK1591" s="11"/>
      <c r="AL1591" s="84"/>
      <c r="AM1591" s="85"/>
      <c r="AN1591" s="85"/>
      <c r="AO1591" s="85"/>
      <c r="AP1591" s="85"/>
      <c r="AQ1591" s="86"/>
      <c r="AR1591" s="72"/>
    </row>
    <row r="1592" spans="1:44" ht="24" customHeight="1">
      <c r="A1592" s="911"/>
      <c r="B1592" s="65"/>
      <c r="E1592" s="66"/>
      <c r="F1592" s="67"/>
      <c r="H1592" s="67"/>
      <c r="I1592" s="1140"/>
      <c r="J1592" s="1140"/>
      <c r="K1592" s="1140"/>
      <c r="L1592" s="1140"/>
      <c r="M1592" s="1140"/>
      <c r="N1592" s="1140"/>
      <c r="O1592" s="1140"/>
      <c r="P1592" s="1140"/>
      <c r="Q1592" s="1140"/>
      <c r="R1592" s="1140"/>
      <c r="S1592" s="1140"/>
      <c r="T1592" s="1140"/>
      <c r="U1592" s="1140"/>
      <c r="V1592" s="1140"/>
      <c r="W1592" s="1140"/>
      <c r="X1592" s="1140"/>
      <c r="Y1592" s="1140"/>
      <c r="Z1592" s="1140"/>
      <c r="AA1592" s="1140"/>
      <c r="AB1592" s="1140"/>
      <c r="AC1592" s="1140"/>
      <c r="AD1592" s="1869"/>
      <c r="AE1592" s="895"/>
      <c r="AK1592" s="11"/>
      <c r="AL1592" s="84"/>
      <c r="AM1592" s="85"/>
      <c r="AN1592" s="85"/>
      <c r="AO1592" s="85"/>
      <c r="AP1592" s="85"/>
      <c r="AQ1592" s="86"/>
      <c r="AR1592" s="72"/>
    </row>
    <row r="1593" spans="1:44" ht="24" customHeight="1">
      <c r="A1593" s="911"/>
      <c r="B1593" s="65"/>
      <c r="E1593" s="66"/>
      <c r="F1593" s="67"/>
      <c r="H1593" s="67"/>
      <c r="I1593" s="1140"/>
      <c r="J1593" s="1140"/>
      <c r="K1593" s="1140"/>
      <c r="L1593" s="1140"/>
      <c r="M1593" s="1140"/>
      <c r="N1593" s="1140"/>
      <c r="O1593" s="1140"/>
      <c r="P1593" s="1140"/>
      <c r="Q1593" s="1140"/>
      <c r="R1593" s="1140"/>
      <c r="S1593" s="1140"/>
      <c r="T1593" s="1140"/>
      <c r="U1593" s="1140"/>
      <c r="V1593" s="1140"/>
      <c r="W1593" s="1140"/>
      <c r="X1593" s="1140"/>
      <c r="Y1593" s="1140"/>
      <c r="Z1593" s="1140"/>
      <c r="AA1593" s="1140"/>
      <c r="AB1593" s="1140"/>
      <c r="AC1593" s="1140"/>
      <c r="AD1593" s="1869"/>
      <c r="AE1593" s="895"/>
      <c r="AK1593" s="11"/>
      <c r="AL1593" s="84"/>
      <c r="AM1593" s="85"/>
      <c r="AN1593" s="85"/>
      <c r="AO1593" s="85"/>
      <c r="AP1593" s="85"/>
      <c r="AQ1593" s="86"/>
      <c r="AR1593" s="72"/>
    </row>
    <row r="1594" spans="1:44" ht="24" customHeight="1">
      <c r="A1594" s="911"/>
      <c r="B1594" s="65"/>
      <c r="E1594" s="66"/>
      <c r="F1594" s="67"/>
      <c r="H1594" s="67"/>
      <c r="I1594" s="1140"/>
      <c r="J1594" s="1140"/>
      <c r="K1594" s="1140"/>
      <c r="L1594" s="1140"/>
      <c r="M1594" s="1140"/>
      <c r="N1594" s="1140"/>
      <c r="O1594" s="1140"/>
      <c r="P1594" s="1140"/>
      <c r="Q1594" s="1140"/>
      <c r="R1594" s="1140"/>
      <c r="S1594" s="1140"/>
      <c r="T1594" s="1140"/>
      <c r="U1594" s="1140"/>
      <c r="V1594" s="1140"/>
      <c r="W1594" s="1140"/>
      <c r="X1594" s="1140"/>
      <c r="Y1594" s="1140"/>
      <c r="Z1594" s="1140"/>
      <c r="AA1594" s="1140"/>
      <c r="AB1594" s="1140"/>
      <c r="AC1594" s="1140"/>
      <c r="AD1594" s="1869"/>
      <c r="AE1594" s="895"/>
      <c r="AK1594" s="11"/>
      <c r="AL1594" s="84"/>
      <c r="AM1594" s="85"/>
      <c r="AN1594" s="85"/>
      <c r="AO1594" s="85"/>
      <c r="AP1594" s="85"/>
      <c r="AQ1594" s="86"/>
      <c r="AR1594" s="72"/>
    </row>
    <row r="1595" spans="1:44" ht="24" customHeight="1" thickBot="1">
      <c r="A1595" s="911"/>
      <c r="B1595" s="65"/>
      <c r="E1595" s="66"/>
      <c r="F1595" s="67"/>
      <c r="H1595" s="82"/>
      <c r="I1595" s="1888"/>
      <c r="J1595" s="1888"/>
      <c r="K1595" s="1888"/>
      <c r="L1595" s="1888"/>
      <c r="M1595" s="1888"/>
      <c r="N1595" s="1888"/>
      <c r="O1595" s="1888"/>
      <c r="P1595" s="1888"/>
      <c r="Q1595" s="1888"/>
      <c r="R1595" s="1888"/>
      <c r="S1595" s="1888"/>
      <c r="T1595" s="1888"/>
      <c r="U1595" s="1888"/>
      <c r="V1595" s="1888"/>
      <c r="W1595" s="1888"/>
      <c r="X1595" s="1888"/>
      <c r="Y1595" s="1888"/>
      <c r="Z1595" s="1888"/>
      <c r="AA1595" s="1888"/>
      <c r="AB1595" s="1888"/>
      <c r="AC1595" s="1888"/>
      <c r="AD1595" s="1889"/>
      <c r="AE1595" s="895"/>
      <c r="AK1595" s="11"/>
      <c r="AL1595" s="84"/>
      <c r="AM1595" s="85"/>
      <c r="AN1595" s="85"/>
      <c r="AO1595" s="85"/>
      <c r="AP1595" s="85"/>
      <c r="AQ1595" s="86"/>
      <c r="AR1595" s="72"/>
    </row>
    <row r="1596" spans="1:44" ht="24" customHeight="1">
      <c r="A1596" s="911"/>
      <c r="B1596" s="65"/>
      <c r="E1596" s="66"/>
      <c r="F1596" s="67"/>
      <c r="I1596" s="908"/>
      <c r="J1596" s="908"/>
      <c r="K1596" s="908"/>
      <c r="L1596" s="908"/>
      <c r="M1596" s="908"/>
      <c r="N1596" s="908"/>
      <c r="O1596" s="908"/>
      <c r="P1596" s="908"/>
      <c r="Q1596" s="908"/>
      <c r="R1596" s="908"/>
      <c r="S1596" s="908"/>
      <c r="T1596" s="908"/>
      <c r="U1596" s="908"/>
      <c r="V1596" s="908"/>
      <c r="W1596" s="908"/>
      <c r="X1596" s="908"/>
      <c r="Y1596" s="908"/>
      <c r="Z1596" s="908"/>
      <c r="AA1596" s="908"/>
      <c r="AB1596" s="908"/>
      <c r="AC1596" s="908"/>
      <c r="AD1596" s="908"/>
      <c r="AE1596" s="68"/>
      <c r="AF1596" s="69"/>
      <c r="AK1596" s="11"/>
      <c r="AL1596" s="84"/>
      <c r="AM1596" s="85"/>
      <c r="AN1596" s="85"/>
      <c r="AO1596" s="85"/>
      <c r="AP1596" s="85"/>
      <c r="AQ1596" s="86"/>
      <c r="AR1596" s="72"/>
    </row>
    <row r="1597" spans="1:44" ht="24" customHeight="1">
      <c r="A1597" s="911" t="str">
        <f t="shared" si="32"/>
        <v/>
      </c>
      <c r="B1597" s="65"/>
      <c r="E1597" s="66"/>
      <c r="F1597" s="67"/>
      <c r="AF1597" s="69"/>
      <c r="AK1597" s="11"/>
      <c r="AL1597" s="209"/>
      <c r="AM1597" s="20"/>
      <c r="AN1597" s="20"/>
      <c r="AO1597" s="20"/>
      <c r="AP1597" s="20"/>
      <c r="AQ1597" s="210"/>
      <c r="AR1597" s="72"/>
    </row>
    <row r="1598" spans="1:44" ht="27" customHeight="1">
      <c r="A1598" s="911">
        <f t="shared" si="32"/>
        <v>224</v>
      </c>
      <c r="B1598" s="1078" t="s">
        <v>2636</v>
      </c>
      <c r="C1598" s="1079"/>
      <c r="D1598" s="1079"/>
      <c r="E1598" s="1080"/>
      <c r="F1598" s="67"/>
      <c r="H1598" s="1070" t="s">
        <v>974</v>
      </c>
      <c r="I1598" s="1070"/>
      <c r="J1598" s="1070"/>
      <c r="K1598" s="1070"/>
      <c r="L1598" s="1070"/>
      <c r="M1598" s="1070"/>
      <c r="N1598" s="1070"/>
      <c r="O1598" s="1070"/>
      <c r="P1598" s="1070"/>
      <c r="Q1598" s="1070"/>
      <c r="R1598" s="1070"/>
      <c r="S1598" s="1070"/>
      <c r="T1598" s="1070"/>
      <c r="U1598" s="1070"/>
      <c r="V1598" s="1070"/>
      <c r="W1598" s="1070"/>
      <c r="X1598" s="1070"/>
      <c r="Y1598" s="1070"/>
      <c r="Z1598" s="1070"/>
      <c r="AA1598" s="1070"/>
      <c r="AB1598" s="1070"/>
      <c r="AC1598" s="1070"/>
      <c r="AD1598" s="1070"/>
      <c r="AF1598" s="69"/>
      <c r="AG1598" s="304">
        <v>224</v>
      </c>
      <c r="AH1598" s="1113" t="s">
        <v>109</v>
      </c>
      <c r="AI1598" s="1114"/>
      <c r="AJ1598" s="1115"/>
      <c r="AK1598" s="11"/>
      <c r="AL1598" s="1131" t="s">
        <v>975</v>
      </c>
      <c r="AM1598" s="1132"/>
      <c r="AN1598" s="1132"/>
      <c r="AO1598" s="1132"/>
      <c r="AP1598" s="1132"/>
      <c r="AQ1598" s="1133"/>
      <c r="AR1598" s="1173">
        <f>VLOOKUP(AH1598,$CD$6:$CE$10,2,FALSE)</f>
        <v>0</v>
      </c>
    </row>
    <row r="1599" spans="1:44" ht="27" customHeight="1">
      <c r="A1599" s="911" t="str">
        <f t="shared" si="32"/>
        <v/>
      </c>
      <c r="B1599" s="1078"/>
      <c r="C1599" s="1079"/>
      <c r="D1599" s="1079"/>
      <c r="E1599" s="1080"/>
      <c r="F1599" s="67"/>
      <c r="H1599" s="1070"/>
      <c r="I1599" s="1070"/>
      <c r="J1599" s="1070"/>
      <c r="K1599" s="1070"/>
      <c r="L1599" s="1070"/>
      <c r="M1599" s="1070"/>
      <c r="N1599" s="1070"/>
      <c r="O1599" s="1070"/>
      <c r="P1599" s="1070"/>
      <c r="Q1599" s="1070"/>
      <c r="R1599" s="1070"/>
      <c r="S1599" s="1070"/>
      <c r="T1599" s="1070"/>
      <c r="U1599" s="1070"/>
      <c r="V1599" s="1070"/>
      <c r="W1599" s="1070"/>
      <c r="X1599" s="1070"/>
      <c r="Y1599" s="1070"/>
      <c r="Z1599" s="1070"/>
      <c r="AA1599" s="1070"/>
      <c r="AB1599" s="1070"/>
      <c r="AC1599" s="1070"/>
      <c r="AD1599" s="1070"/>
      <c r="AF1599" s="69"/>
      <c r="AK1599" s="11"/>
      <c r="AL1599" s="1131"/>
      <c r="AM1599" s="1132"/>
      <c r="AN1599" s="1132"/>
      <c r="AO1599" s="1132"/>
      <c r="AP1599" s="1132"/>
      <c r="AQ1599" s="1133"/>
      <c r="AR1599" s="1173"/>
    </row>
    <row r="1600" spans="1:44" ht="27" customHeight="1">
      <c r="A1600" s="911" t="str">
        <f t="shared" si="32"/>
        <v/>
      </c>
      <c r="B1600" s="228"/>
      <c r="C1600" s="142"/>
      <c r="D1600" s="142"/>
      <c r="E1600" s="229"/>
      <c r="F1600" s="67"/>
      <c r="AF1600" s="69"/>
      <c r="AK1600" s="11"/>
      <c r="AL1600" s="1131"/>
      <c r="AM1600" s="1132"/>
      <c r="AN1600" s="1132"/>
      <c r="AO1600" s="1132"/>
      <c r="AP1600" s="1132"/>
      <c r="AQ1600" s="1133"/>
      <c r="AR1600" s="213"/>
    </row>
    <row r="1601" spans="1:44" ht="27" customHeight="1" thickBot="1">
      <c r="A1601" s="911" t="str">
        <f t="shared" si="32"/>
        <v/>
      </c>
      <c r="B1601" s="65"/>
      <c r="E1601" s="66"/>
      <c r="F1601" s="67"/>
      <c r="G1601" s="17" t="s">
        <v>978</v>
      </c>
      <c r="H1601" s="1087" t="s">
        <v>979</v>
      </c>
      <c r="I1601" s="1087"/>
      <c r="J1601" s="1087"/>
      <c r="K1601" s="1087"/>
      <c r="L1601" s="1087"/>
      <c r="M1601" s="1087"/>
      <c r="N1601" s="1087"/>
      <c r="O1601" s="1087"/>
      <c r="P1601" s="1087"/>
      <c r="Q1601" s="1087"/>
      <c r="R1601" s="1087"/>
      <c r="S1601" s="1087"/>
      <c r="T1601" s="1087"/>
      <c r="U1601" s="1087"/>
      <c r="V1601" s="1087"/>
      <c r="W1601" s="1087"/>
      <c r="X1601" s="1087"/>
      <c r="Y1601" s="1087"/>
      <c r="Z1601" s="1087"/>
      <c r="AA1601" s="1087"/>
      <c r="AB1601" s="1087"/>
      <c r="AC1601" s="1087"/>
      <c r="AD1601" s="1087"/>
      <c r="AF1601" s="69"/>
      <c r="AK1601" s="11"/>
      <c r="AL1601" s="209"/>
      <c r="AM1601" s="20"/>
      <c r="AN1601" s="20"/>
      <c r="AO1601" s="20"/>
      <c r="AP1601" s="20"/>
      <c r="AQ1601" s="210"/>
      <c r="AR1601" s="72"/>
    </row>
    <row r="1602" spans="1:44" ht="27" customHeight="1">
      <c r="A1602" s="911" t="str">
        <f t="shared" si="32"/>
        <v/>
      </c>
      <c r="B1602" s="65"/>
      <c r="E1602" s="66"/>
      <c r="F1602" s="67"/>
      <c r="H1602" s="1164" t="s">
        <v>1237</v>
      </c>
      <c r="I1602" s="1165"/>
      <c r="J1602" s="1165"/>
      <c r="K1602" s="1165"/>
      <c r="L1602" s="1165"/>
      <c r="M1602" s="1165"/>
      <c r="N1602" s="1165"/>
      <c r="O1602" s="1165"/>
      <c r="P1602" s="1165"/>
      <c r="Q1602" s="1165"/>
      <c r="R1602" s="1165"/>
      <c r="S1602" s="1165"/>
      <c r="T1602" s="1165"/>
      <c r="U1602" s="1165"/>
      <c r="V1602" s="1165"/>
      <c r="W1602" s="1165"/>
      <c r="X1602" s="1165"/>
      <c r="Y1602" s="1165"/>
      <c r="Z1602" s="1165"/>
      <c r="AA1602" s="1165"/>
      <c r="AB1602" s="1165"/>
      <c r="AC1602" s="1165"/>
      <c r="AD1602" s="1166"/>
      <c r="AF1602" s="69"/>
      <c r="AK1602" s="11"/>
      <c r="AL1602" s="209"/>
      <c r="AM1602" s="20"/>
      <c r="AN1602" s="20"/>
      <c r="AO1602" s="20"/>
      <c r="AP1602" s="20"/>
      <c r="AQ1602" s="210"/>
      <c r="AR1602" s="72"/>
    </row>
    <row r="1603" spans="1:44" ht="27" customHeight="1">
      <c r="A1603" s="911" t="str">
        <f t="shared" si="32"/>
        <v/>
      </c>
      <c r="B1603" s="65"/>
      <c r="E1603" s="66"/>
      <c r="F1603" s="67"/>
      <c r="H1603" s="1882"/>
      <c r="I1603" s="1883"/>
      <c r="J1603" s="1883"/>
      <c r="K1603" s="1883"/>
      <c r="L1603" s="1883"/>
      <c r="M1603" s="1883"/>
      <c r="N1603" s="1883"/>
      <c r="O1603" s="1883"/>
      <c r="P1603" s="1883"/>
      <c r="Q1603" s="1883"/>
      <c r="R1603" s="1883"/>
      <c r="S1603" s="1883"/>
      <c r="T1603" s="1883"/>
      <c r="U1603" s="1883"/>
      <c r="V1603" s="1883"/>
      <c r="W1603" s="1883"/>
      <c r="X1603" s="1883"/>
      <c r="Y1603" s="1883"/>
      <c r="Z1603" s="1883"/>
      <c r="AA1603" s="1883"/>
      <c r="AB1603" s="1883"/>
      <c r="AC1603" s="1883"/>
      <c r="AD1603" s="1884"/>
      <c r="AF1603" s="69"/>
      <c r="AK1603" s="11"/>
      <c r="AL1603" s="209"/>
      <c r="AM1603" s="20"/>
      <c r="AN1603" s="20"/>
      <c r="AO1603" s="20"/>
      <c r="AP1603" s="20"/>
      <c r="AQ1603" s="210"/>
      <c r="AR1603" s="72"/>
    </row>
    <row r="1604" spans="1:44" ht="27" customHeight="1">
      <c r="A1604" s="911" t="str">
        <f t="shared" si="32"/>
        <v/>
      </c>
      <c r="B1604" s="65"/>
      <c r="E1604" s="66"/>
      <c r="F1604" s="67"/>
      <c r="H1604" s="1885"/>
      <c r="I1604" s="1886"/>
      <c r="J1604" s="1886"/>
      <c r="K1604" s="1886"/>
      <c r="L1604" s="1886"/>
      <c r="M1604" s="1886"/>
      <c r="N1604" s="1886"/>
      <c r="O1604" s="1886"/>
      <c r="P1604" s="1886"/>
      <c r="Q1604" s="1886"/>
      <c r="R1604" s="1886"/>
      <c r="S1604" s="1886"/>
      <c r="T1604" s="1886"/>
      <c r="U1604" s="1886"/>
      <c r="V1604" s="1886"/>
      <c r="W1604" s="1886"/>
      <c r="X1604" s="1886"/>
      <c r="Y1604" s="1886"/>
      <c r="Z1604" s="1886"/>
      <c r="AA1604" s="1886"/>
      <c r="AB1604" s="1886"/>
      <c r="AC1604" s="1886"/>
      <c r="AD1604" s="1887"/>
      <c r="AF1604" s="69"/>
      <c r="AK1604" s="11"/>
      <c r="AL1604" s="209"/>
      <c r="AM1604" s="20"/>
      <c r="AN1604" s="20"/>
      <c r="AO1604" s="20"/>
      <c r="AP1604" s="20"/>
      <c r="AQ1604" s="210"/>
      <c r="AR1604" s="72"/>
    </row>
    <row r="1605" spans="1:44" ht="27" customHeight="1">
      <c r="A1605" s="911" t="str">
        <f t="shared" si="32"/>
        <v/>
      </c>
      <c r="B1605" s="65"/>
      <c r="E1605" s="66"/>
      <c r="F1605" s="67"/>
      <c r="H1605" s="1092"/>
      <c r="I1605" s="1093"/>
      <c r="J1605" s="1093"/>
      <c r="K1605" s="1093"/>
      <c r="L1605" s="1093"/>
      <c r="M1605" s="1093"/>
      <c r="N1605" s="1093"/>
      <c r="O1605" s="1093"/>
      <c r="P1605" s="1093"/>
      <c r="Q1605" s="1093"/>
      <c r="R1605" s="1093"/>
      <c r="S1605" s="1093"/>
      <c r="T1605" s="1093"/>
      <c r="U1605" s="1093"/>
      <c r="V1605" s="1093"/>
      <c r="W1605" s="1093"/>
      <c r="X1605" s="1093"/>
      <c r="Y1605" s="1093"/>
      <c r="Z1605" s="1093"/>
      <c r="AA1605" s="1093"/>
      <c r="AB1605" s="1093"/>
      <c r="AC1605" s="1093"/>
      <c r="AD1605" s="1094"/>
      <c r="AF1605" s="69"/>
      <c r="AK1605" s="11"/>
      <c r="AL1605" s="209"/>
      <c r="AM1605" s="20"/>
      <c r="AN1605" s="20"/>
      <c r="AO1605" s="20"/>
      <c r="AP1605" s="20"/>
      <c r="AQ1605" s="210"/>
      <c r="AR1605" s="72"/>
    </row>
    <row r="1606" spans="1:44" ht="27" customHeight="1">
      <c r="A1606" s="911" t="str">
        <f t="shared" si="32"/>
        <v/>
      </c>
      <c r="B1606" s="65"/>
      <c r="E1606" s="66"/>
      <c r="F1606" s="67"/>
      <c r="H1606" s="1092"/>
      <c r="I1606" s="1093"/>
      <c r="J1606" s="1093"/>
      <c r="K1606" s="1093"/>
      <c r="L1606" s="1093"/>
      <c r="M1606" s="1093"/>
      <c r="N1606" s="1093"/>
      <c r="O1606" s="1093"/>
      <c r="P1606" s="1093"/>
      <c r="Q1606" s="1093"/>
      <c r="R1606" s="1093"/>
      <c r="S1606" s="1093"/>
      <c r="T1606" s="1093"/>
      <c r="U1606" s="1093"/>
      <c r="V1606" s="1093"/>
      <c r="W1606" s="1093"/>
      <c r="X1606" s="1093"/>
      <c r="Y1606" s="1093"/>
      <c r="Z1606" s="1093"/>
      <c r="AA1606" s="1093"/>
      <c r="AB1606" s="1093"/>
      <c r="AC1606" s="1093"/>
      <c r="AD1606" s="1094"/>
      <c r="AF1606" s="69"/>
      <c r="AK1606" s="11"/>
      <c r="AL1606" s="209"/>
      <c r="AM1606" s="20"/>
      <c r="AN1606" s="20"/>
      <c r="AO1606" s="20"/>
      <c r="AP1606" s="20"/>
      <c r="AQ1606" s="210"/>
      <c r="AR1606" s="72"/>
    </row>
    <row r="1607" spans="1:44" ht="27" customHeight="1" thickBot="1">
      <c r="A1607" s="911" t="str">
        <f t="shared" si="32"/>
        <v/>
      </c>
      <c r="B1607" s="65"/>
      <c r="E1607" s="66"/>
      <c r="F1607" s="67"/>
      <c r="H1607" s="1095"/>
      <c r="I1607" s="1096"/>
      <c r="J1607" s="1096"/>
      <c r="K1607" s="1096"/>
      <c r="L1607" s="1096"/>
      <c r="M1607" s="1096"/>
      <c r="N1607" s="1096"/>
      <c r="O1607" s="1096"/>
      <c r="P1607" s="1096"/>
      <c r="Q1607" s="1096"/>
      <c r="R1607" s="1096"/>
      <c r="S1607" s="1096"/>
      <c r="T1607" s="1096"/>
      <c r="U1607" s="1096"/>
      <c r="V1607" s="1096"/>
      <c r="W1607" s="1096"/>
      <c r="X1607" s="1096"/>
      <c r="Y1607" s="1096"/>
      <c r="Z1607" s="1096"/>
      <c r="AA1607" s="1096"/>
      <c r="AB1607" s="1096"/>
      <c r="AC1607" s="1096"/>
      <c r="AD1607" s="1097"/>
      <c r="AF1607" s="69"/>
      <c r="AK1607" s="11"/>
      <c r="AL1607" s="209"/>
      <c r="AM1607" s="20"/>
      <c r="AN1607" s="20"/>
      <c r="AO1607" s="20"/>
      <c r="AP1607" s="20"/>
      <c r="AQ1607" s="210"/>
      <c r="AR1607" s="72"/>
    </row>
    <row r="1608" spans="1:44" ht="27" customHeight="1">
      <c r="A1608" s="911" t="str">
        <f t="shared" si="32"/>
        <v/>
      </c>
      <c r="B1608" s="65"/>
      <c r="E1608" s="66"/>
      <c r="F1608" s="67"/>
      <c r="H1608" s="1330" t="s">
        <v>980</v>
      </c>
      <c r="I1608" s="1331"/>
      <c r="J1608" s="1331"/>
      <c r="K1608" s="1331"/>
      <c r="L1608" s="1331"/>
      <c r="M1608" s="1331"/>
      <c r="N1608" s="1331"/>
      <c r="O1608" s="1331"/>
      <c r="P1608" s="1331"/>
      <c r="Q1608" s="1331"/>
      <c r="R1608" s="1331"/>
      <c r="S1608" s="1331"/>
      <c r="T1608" s="1331"/>
      <c r="U1608" s="1331"/>
      <c r="V1608" s="1331"/>
      <c r="W1608" s="1331"/>
      <c r="X1608" s="1331"/>
      <c r="Y1608" s="1331"/>
      <c r="Z1608" s="1331"/>
      <c r="AA1608" s="1331"/>
      <c r="AB1608" s="1331"/>
      <c r="AC1608" s="1331"/>
      <c r="AD1608" s="1332"/>
      <c r="AF1608" s="69"/>
      <c r="AK1608" s="11"/>
      <c r="AL1608" s="209"/>
      <c r="AM1608" s="20"/>
      <c r="AN1608" s="20"/>
      <c r="AO1608" s="20"/>
      <c r="AP1608" s="20"/>
      <c r="AQ1608" s="210"/>
      <c r="AR1608" s="72"/>
    </row>
    <row r="1609" spans="1:44" ht="27" customHeight="1">
      <c r="A1609" s="911" t="str">
        <f t="shared" si="32"/>
        <v/>
      </c>
      <c r="B1609" s="65"/>
      <c r="E1609" s="66"/>
      <c r="F1609" s="67"/>
      <c r="H1609" s="1833" t="s">
        <v>981</v>
      </c>
      <c r="I1609" s="1407"/>
      <c r="J1609" s="1407"/>
      <c r="K1609" s="1407"/>
      <c r="L1609" s="1407"/>
      <c r="M1609" s="1407"/>
      <c r="N1609" s="1407"/>
      <c r="O1609" s="1407"/>
      <c r="P1609" s="1407"/>
      <c r="Q1609" s="1407"/>
      <c r="R1609" s="1407"/>
      <c r="S1609" s="1407"/>
      <c r="T1609" s="1407"/>
      <c r="U1609" s="1407"/>
      <c r="V1609" s="1407"/>
      <c r="W1609" s="1407"/>
      <c r="X1609" s="1407"/>
      <c r="Y1609" s="1407"/>
      <c r="Z1609" s="1407"/>
      <c r="AA1609" s="1407"/>
      <c r="AB1609" s="1407"/>
      <c r="AC1609" s="1407"/>
      <c r="AD1609" s="1834"/>
      <c r="AF1609" s="69"/>
      <c r="AK1609" s="11"/>
      <c r="AL1609" s="209"/>
      <c r="AM1609" s="20"/>
      <c r="AN1609" s="20"/>
      <c r="AO1609" s="20"/>
      <c r="AP1609" s="20"/>
      <c r="AQ1609" s="210"/>
      <c r="AR1609" s="72"/>
    </row>
    <row r="1610" spans="1:44" ht="27" customHeight="1">
      <c r="A1610" s="911" t="str">
        <f t="shared" si="32"/>
        <v/>
      </c>
      <c r="B1610" s="65"/>
      <c r="E1610" s="66"/>
      <c r="F1610" s="67"/>
      <c r="H1610" s="1833"/>
      <c r="I1610" s="1407"/>
      <c r="J1610" s="1407"/>
      <c r="K1610" s="1407"/>
      <c r="L1610" s="1407"/>
      <c r="M1610" s="1407"/>
      <c r="N1610" s="1407"/>
      <c r="O1610" s="1407"/>
      <c r="P1610" s="1407"/>
      <c r="Q1610" s="1407"/>
      <c r="R1610" s="1407"/>
      <c r="S1610" s="1407"/>
      <c r="T1610" s="1407"/>
      <c r="U1610" s="1407"/>
      <c r="V1610" s="1407"/>
      <c r="W1610" s="1407"/>
      <c r="X1610" s="1407"/>
      <c r="Y1610" s="1407"/>
      <c r="Z1610" s="1407"/>
      <c r="AA1610" s="1407"/>
      <c r="AB1610" s="1407"/>
      <c r="AC1610" s="1407"/>
      <c r="AD1610" s="1834"/>
      <c r="AF1610" s="69"/>
      <c r="AK1610" s="11"/>
      <c r="AL1610" s="209"/>
      <c r="AM1610" s="20"/>
      <c r="AN1610" s="20"/>
      <c r="AO1610" s="20"/>
      <c r="AP1610" s="20"/>
      <c r="AQ1610" s="210"/>
      <c r="AR1610" s="72"/>
    </row>
    <row r="1611" spans="1:44" ht="27" customHeight="1">
      <c r="A1611" s="911" t="str">
        <f t="shared" si="32"/>
        <v/>
      </c>
      <c r="B1611" s="65"/>
      <c r="E1611" s="66"/>
      <c r="F1611" s="67"/>
      <c r="H1611" s="67"/>
      <c r="I1611" s="1134"/>
      <c r="J1611" s="1134"/>
      <c r="K1611" s="1134"/>
      <c r="L1611" s="1134"/>
      <c r="M1611" s="1134"/>
      <c r="N1611" s="1134"/>
      <c r="O1611" s="1134"/>
      <c r="P1611" s="1134"/>
      <c r="Q1611" s="1134"/>
      <c r="R1611" s="1134"/>
      <c r="S1611" s="1134"/>
      <c r="T1611" s="1134"/>
      <c r="U1611" s="1134"/>
      <c r="V1611" s="1134"/>
      <c r="W1611" s="1134"/>
      <c r="X1611" s="1134"/>
      <c r="Y1611" s="1134"/>
      <c r="Z1611" s="1134"/>
      <c r="AA1611" s="1134"/>
      <c r="AB1611" s="1134"/>
      <c r="AC1611" s="1134"/>
      <c r="AD1611" s="1135"/>
      <c r="AF1611" s="69"/>
      <c r="AK1611" s="11"/>
      <c r="AL1611" s="209"/>
      <c r="AM1611" s="20"/>
      <c r="AN1611" s="20"/>
      <c r="AO1611" s="20"/>
      <c r="AP1611" s="20"/>
      <c r="AQ1611" s="210"/>
      <c r="AR1611" s="72"/>
    </row>
    <row r="1612" spans="1:44" ht="27" customHeight="1">
      <c r="A1612" s="911" t="str">
        <f t="shared" si="32"/>
        <v/>
      </c>
      <c r="B1612" s="65"/>
      <c r="E1612" s="66"/>
      <c r="F1612" s="67"/>
      <c r="H1612" s="67"/>
      <c r="I1612" s="265" t="s">
        <v>530</v>
      </c>
      <c r="J1612" s="1799" t="s">
        <v>982</v>
      </c>
      <c r="K1612" s="1174"/>
      <c r="L1612" s="1174"/>
      <c r="M1612" s="1174"/>
      <c r="N1612" s="1820"/>
      <c r="O1612" s="265" t="s">
        <v>530</v>
      </c>
      <c r="P1612" s="1799" t="s">
        <v>983</v>
      </c>
      <c r="Q1612" s="1174"/>
      <c r="R1612" s="1174"/>
      <c r="S1612" s="1174"/>
      <c r="T1612" s="1174"/>
      <c r="U1612" s="1820"/>
      <c r="V1612" s="265" t="s">
        <v>530</v>
      </c>
      <c r="W1612" s="1799" t="s">
        <v>984</v>
      </c>
      <c r="X1612" s="1174"/>
      <c r="Y1612" s="1174"/>
      <c r="Z1612" s="1174"/>
      <c r="AA1612" s="1174"/>
      <c r="AB1612" s="1174"/>
      <c r="AC1612" s="1174"/>
      <c r="AD1612" s="1175"/>
      <c r="AF1612" s="69"/>
      <c r="AK1612" s="11"/>
      <c r="AL1612" s="209"/>
      <c r="AM1612" s="20"/>
      <c r="AN1612" s="20"/>
      <c r="AO1612" s="20"/>
      <c r="AP1612" s="20"/>
      <c r="AQ1612" s="210"/>
      <c r="AR1612" s="72"/>
    </row>
    <row r="1613" spans="1:44" ht="27" customHeight="1">
      <c r="A1613" s="911" t="str">
        <f t="shared" si="32"/>
        <v/>
      </c>
      <c r="B1613" s="65"/>
      <c r="E1613" s="66"/>
      <c r="F1613" s="67"/>
      <c r="H1613" s="67"/>
      <c r="J1613" s="1134"/>
      <c r="K1613" s="1134"/>
      <c r="L1613" s="1134"/>
      <c r="M1613" s="1134"/>
      <c r="N1613" s="1134"/>
      <c r="O1613" s="1134"/>
      <c r="P1613" s="1134"/>
      <c r="Q1613" s="1134"/>
      <c r="R1613" s="1134"/>
      <c r="S1613" s="1134"/>
      <c r="T1613" s="1134"/>
      <c r="U1613" s="1134"/>
      <c r="V1613" s="1134"/>
      <c r="W1613" s="1134"/>
      <c r="X1613" s="1134"/>
      <c r="Y1613" s="1134"/>
      <c r="Z1613" s="1134"/>
      <c r="AA1613" s="1134"/>
      <c r="AB1613" s="1134"/>
      <c r="AC1613" s="1134"/>
      <c r="AD1613" s="1135"/>
      <c r="AF1613" s="69"/>
      <c r="AK1613" s="11"/>
      <c r="AL1613" s="209"/>
      <c r="AM1613" s="20"/>
      <c r="AN1613" s="20"/>
      <c r="AO1613" s="20"/>
      <c r="AP1613" s="20"/>
      <c r="AQ1613" s="210"/>
      <c r="AR1613" s="72"/>
    </row>
    <row r="1614" spans="1:44" ht="27" customHeight="1">
      <c r="A1614" s="911" t="str">
        <f t="shared" si="32"/>
        <v/>
      </c>
      <c r="B1614" s="65"/>
      <c r="E1614" s="66"/>
      <c r="F1614" s="67"/>
      <c r="H1614" s="67"/>
      <c r="I1614" s="17" t="s">
        <v>985</v>
      </c>
      <c r="J1614" s="1174" t="s">
        <v>999</v>
      </c>
      <c r="K1614" s="1174"/>
      <c r="L1614" s="1174"/>
      <c r="M1614" s="1174"/>
      <c r="N1614" s="1174"/>
      <c r="O1614" s="1174"/>
      <c r="P1614" s="1174"/>
      <c r="Q1614" s="1174"/>
      <c r="R1614" s="1174"/>
      <c r="S1614" s="1174"/>
      <c r="T1614" s="1174"/>
      <c r="U1614" s="1174"/>
      <c r="V1614" s="1174"/>
      <c r="W1614" s="1174"/>
      <c r="X1614" s="1174"/>
      <c r="Y1614" s="1174"/>
      <c r="Z1614" s="1174"/>
      <c r="AA1614" s="1174"/>
      <c r="AB1614" s="1174"/>
      <c r="AC1614" s="1174"/>
      <c r="AD1614" s="1175"/>
      <c r="AF1614" s="69"/>
      <c r="AK1614" s="11"/>
      <c r="AL1614" s="209"/>
      <c r="AM1614" s="20"/>
      <c r="AN1614" s="20"/>
      <c r="AO1614" s="20"/>
      <c r="AP1614" s="20"/>
      <c r="AQ1614" s="210"/>
      <c r="AR1614" s="72"/>
    </row>
    <row r="1615" spans="1:44" ht="27" customHeight="1">
      <c r="A1615" s="911" t="str">
        <f t="shared" si="32"/>
        <v/>
      </c>
      <c r="B1615" s="65"/>
      <c r="E1615" s="66"/>
      <c r="F1615" s="67"/>
      <c r="H1615" s="67"/>
      <c r="J1615" s="1136" t="s">
        <v>2167</v>
      </c>
      <c r="K1615" s="1137"/>
      <c r="L1615" s="1137"/>
      <c r="M1615" s="1137"/>
      <c r="N1615" s="1136" t="s">
        <v>530</v>
      </c>
      <c r="O1615" s="1138"/>
      <c r="P1615" s="266" t="s">
        <v>986</v>
      </c>
      <c r="Q1615" s="1136" t="s">
        <v>530</v>
      </c>
      <c r="R1615" s="1138"/>
      <c r="S1615" s="266" t="s">
        <v>987</v>
      </c>
      <c r="T1615" s="1136" t="s">
        <v>530</v>
      </c>
      <c r="U1615" s="1138"/>
      <c r="V1615" s="266" t="s">
        <v>988</v>
      </c>
      <c r="W1615" s="1134"/>
      <c r="X1615" s="1134"/>
      <c r="Y1615" s="1134"/>
      <c r="Z1615" s="1134"/>
      <c r="AA1615" s="1134"/>
      <c r="AB1615" s="1134"/>
      <c r="AC1615" s="1134"/>
      <c r="AD1615" s="1135"/>
      <c r="AF1615" s="69"/>
      <c r="AK1615" s="11"/>
      <c r="AL1615" s="209"/>
      <c r="AM1615" s="20"/>
      <c r="AN1615" s="20"/>
      <c r="AO1615" s="20"/>
      <c r="AP1615" s="20"/>
      <c r="AQ1615" s="210"/>
      <c r="AR1615" s="72"/>
    </row>
    <row r="1616" spans="1:44" ht="27" customHeight="1" thickBot="1">
      <c r="A1616" s="911" t="str">
        <f t="shared" si="32"/>
        <v/>
      </c>
      <c r="B1616" s="65"/>
      <c r="E1616" s="66"/>
      <c r="F1616" s="67"/>
      <c r="H1616" s="82"/>
      <c r="I1616" s="60"/>
      <c r="J1616" s="1822" t="s">
        <v>990</v>
      </c>
      <c r="K1616" s="1822"/>
      <c r="L1616" s="1822"/>
      <c r="M1616" s="1822"/>
      <c r="N1616" s="1823" t="s">
        <v>991</v>
      </c>
      <c r="O1616" s="1823"/>
      <c r="P1616" s="1823"/>
      <c r="Q1616" s="1823"/>
      <c r="R1616" s="1823"/>
      <c r="S1616" s="1823"/>
      <c r="T1616" s="1823"/>
      <c r="U1616" s="1823"/>
      <c r="V1616" s="1328"/>
      <c r="W1616" s="1328"/>
      <c r="X1616" s="1328"/>
      <c r="Y1616" s="1328"/>
      <c r="Z1616" s="1328"/>
      <c r="AA1616" s="1328"/>
      <c r="AB1616" s="1328"/>
      <c r="AC1616" s="1328"/>
      <c r="AD1616" s="1067"/>
      <c r="AF1616" s="69"/>
      <c r="AK1616" s="11"/>
      <c r="AL1616" s="209"/>
      <c r="AM1616" s="20"/>
      <c r="AN1616" s="20"/>
      <c r="AO1616" s="20"/>
      <c r="AP1616" s="20"/>
      <c r="AQ1616" s="210"/>
      <c r="AR1616" s="72"/>
    </row>
    <row r="1617" spans="1:44" ht="27" customHeight="1">
      <c r="A1617" s="911" t="str">
        <f t="shared" si="32"/>
        <v/>
      </c>
      <c r="B1617" s="65"/>
      <c r="E1617" s="66"/>
      <c r="F1617" s="67"/>
      <c r="H1617" s="1330" t="s">
        <v>980</v>
      </c>
      <c r="I1617" s="1331"/>
      <c r="J1617" s="1331"/>
      <c r="K1617" s="1331"/>
      <c r="L1617" s="1331"/>
      <c r="M1617" s="1331"/>
      <c r="N1617" s="1331"/>
      <c r="O1617" s="1331"/>
      <c r="P1617" s="1331"/>
      <c r="Q1617" s="1331"/>
      <c r="R1617" s="1331"/>
      <c r="S1617" s="1331"/>
      <c r="T1617" s="1331"/>
      <c r="U1617" s="1331"/>
      <c r="V1617" s="1331"/>
      <c r="W1617" s="1331"/>
      <c r="X1617" s="1331"/>
      <c r="Y1617" s="1331"/>
      <c r="Z1617" s="1331"/>
      <c r="AA1617" s="1331"/>
      <c r="AB1617" s="1331"/>
      <c r="AC1617" s="1331"/>
      <c r="AD1617" s="1332"/>
      <c r="AF1617" s="69"/>
      <c r="AK1617" s="11"/>
      <c r="AL1617" s="209"/>
      <c r="AM1617" s="20"/>
      <c r="AN1617" s="20"/>
      <c r="AO1617" s="20"/>
      <c r="AP1617" s="20"/>
      <c r="AQ1617" s="210"/>
      <c r="AR1617" s="72"/>
    </row>
    <row r="1618" spans="1:44" ht="27" customHeight="1">
      <c r="A1618" s="911" t="str">
        <f t="shared" si="32"/>
        <v/>
      </c>
      <c r="B1618" s="65"/>
      <c r="E1618" s="66"/>
      <c r="F1618" s="67"/>
      <c r="H1618" s="1781" t="s">
        <v>992</v>
      </c>
      <c r="I1618" s="1174"/>
      <c r="J1618" s="1174"/>
      <c r="K1618" s="1174"/>
      <c r="L1618" s="1174"/>
      <c r="M1618" s="1174"/>
      <c r="N1618" s="1174"/>
      <c r="O1618" s="1174"/>
      <c r="P1618" s="1174"/>
      <c r="Q1618" s="1174"/>
      <c r="R1618" s="1174"/>
      <c r="S1618" s="1174"/>
      <c r="T1618" s="1174"/>
      <c r="U1618" s="1174"/>
      <c r="V1618" s="1174"/>
      <c r="W1618" s="1174"/>
      <c r="X1618" s="1174"/>
      <c r="Y1618" s="1174"/>
      <c r="Z1618" s="1174"/>
      <c r="AA1618" s="1174"/>
      <c r="AB1618" s="1174"/>
      <c r="AC1618" s="1174"/>
      <c r="AD1618" s="1175"/>
      <c r="AF1618" s="69"/>
      <c r="AK1618" s="11"/>
      <c r="AL1618" s="209"/>
      <c r="AM1618" s="20"/>
      <c r="AN1618" s="20"/>
      <c r="AO1618" s="20"/>
      <c r="AP1618" s="20"/>
      <c r="AQ1618" s="210"/>
      <c r="AR1618" s="72"/>
    </row>
    <row r="1619" spans="1:44" ht="27" customHeight="1">
      <c r="A1619" s="911" t="str">
        <f t="shared" si="32"/>
        <v/>
      </c>
      <c r="B1619" s="65"/>
      <c r="E1619" s="66"/>
      <c r="F1619" s="67"/>
      <c r="H1619" s="67"/>
      <c r="I1619" s="1134"/>
      <c r="J1619" s="1134"/>
      <c r="K1619" s="1134"/>
      <c r="L1619" s="1134"/>
      <c r="M1619" s="1134"/>
      <c r="N1619" s="1134"/>
      <c r="O1619" s="1134"/>
      <c r="P1619" s="1134"/>
      <c r="Q1619" s="1134"/>
      <c r="R1619" s="1134"/>
      <c r="S1619" s="1134"/>
      <c r="T1619" s="1134"/>
      <c r="U1619" s="1134"/>
      <c r="V1619" s="1134"/>
      <c r="W1619" s="1134"/>
      <c r="X1619" s="1134"/>
      <c r="Y1619" s="1134"/>
      <c r="Z1619" s="1134"/>
      <c r="AA1619" s="1134"/>
      <c r="AB1619" s="1134"/>
      <c r="AC1619" s="1134"/>
      <c r="AD1619" s="1135"/>
      <c r="AF1619" s="69"/>
      <c r="AK1619" s="11"/>
      <c r="AL1619" s="209"/>
      <c r="AM1619" s="20"/>
      <c r="AN1619" s="20"/>
      <c r="AO1619" s="20"/>
      <c r="AP1619" s="20"/>
      <c r="AQ1619" s="210"/>
      <c r="AR1619" s="72"/>
    </row>
    <row r="1620" spans="1:44" ht="27" customHeight="1">
      <c r="A1620" s="911" t="str">
        <f t="shared" si="32"/>
        <v/>
      </c>
      <c r="B1620" s="65"/>
      <c r="E1620" s="66"/>
      <c r="F1620" s="67"/>
      <c r="H1620" s="67"/>
      <c r="I1620" s="265" t="s">
        <v>530</v>
      </c>
      <c r="J1620" s="1799" t="s">
        <v>993</v>
      </c>
      <c r="K1620" s="1174"/>
      <c r="L1620" s="1174"/>
      <c r="M1620" s="1174"/>
      <c r="N1620" s="1820"/>
      <c r="O1620" s="265" t="s">
        <v>530</v>
      </c>
      <c r="P1620" s="1799" t="s">
        <v>994</v>
      </c>
      <c r="Q1620" s="1174"/>
      <c r="R1620" s="1174"/>
      <c r="S1620" s="1174"/>
      <c r="T1620" s="1174"/>
      <c r="U1620" s="1820"/>
      <c r="V1620" s="265" t="s">
        <v>530</v>
      </c>
      <c r="W1620" s="1799" t="s">
        <v>995</v>
      </c>
      <c r="X1620" s="1174"/>
      <c r="Y1620" s="1174"/>
      <c r="Z1620" s="1174"/>
      <c r="AA1620" s="1174"/>
      <c r="AB1620" s="1174"/>
      <c r="AC1620" s="1174"/>
      <c r="AD1620" s="1175"/>
      <c r="AF1620" s="69"/>
      <c r="AK1620" s="11"/>
      <c r="AL1620" s="209"/>
      <c r="AM1620" s="20"/>
      <c r="AN1620" s="20"/>
      <c r="AO1620" s="20"/>
      <c r="AP1620" s="20"/>
      <c r="AQ1620" s="210"/>
      <c r="AR1620" s="72"/>
    </row>
    <row r="1621" spans="1:44" ht="27" customHeight="1">
      <c r="A1621" s="911" t="str">
        <f t="shared" si="32"/>
        <v/>
      </c>
      <c r="B1621" s="65"/>
      <c r="E1621" s="66"/>
      <c r="F1621" s="67"/>
      <c r="H1621" s="67"/>
      <c r="I1621" s="1134"/>
      <c r="J1621" s="1134"/>
      <c r="K1621" s="1134"/>
      <c r="L1621" s="1134"/>
      <c r="M1621" s="1134"/>
      <c r="N1621" s="1134"/>
      <c r="O1621" s="1134"/>
      <c r="P1621" s="1134"/>
      <c r="Q1621" s="1134"/>
      <c r="R1621" s="1134"/>
      <c r="S1621" s="1134"/>
      <c r="T1621" s="1134"/>
      <c r="U1621" s="1134"/>
      <c r="V1621" s="1134"/>
      <c r="W1621" s="1134"/>
      <c r="X1621" s="1134"/>
      <c r="Y1621" s="1134"/>
      <c r="Z1621" s="1134"/>
      <c r="AA1621" s="1134"/>
      <c r="AB1621" s="1134"/>
      <c r="AC1621" s="1134"/>
      <c r="AD1621" s="1135"/>
      <c r="AF1621" s="69"/>
      <c r="AK1621" s="11"/>
      <c r="AL1621" s="209"/>
      <c r="AM1621" s="20"/>
      <c r="AN1621" s="20"/>
      <c r="AO1621" s="20"/>
      <c r="AP1621" s="20"/>
      <c r="AQ1621" s="210"/>
      <c r="AR1621" s="72"/>
    </row>
    <row r="1622" spans="1:44" ht="27" customHeight="1">
      <c r="A1622" s="911" t="str">
        <f t="shared" si="32"/>
        <v/>
      </c>
      <c r="B1622" s="65"/>
      <c r="E1622" s="66"/>
      <c r="F1622" s="67"/>
      <c r="H1622" s="67"/>
      <c r="I1622" s="17" t="s">
        <v>985</v>
      </c>
      <c r="J1622" s="1174" t="s">
        <v>996</v>
      </c>
      <c r="K1622" s="1174"/>
      <c r="L1622" s="1174"/>
      <c r="M1622" s="1174"/>
      <c r="N1622" s="1174"/>
      <c r="O1622" s="1174"/>
      <c r="P1622" s="1174"/>
      <c r="Q1622" s="1174"/>
      <c r="R1622" s="1174"/>
      <c r="S1622" s="1174"/>
      <c r="T1622" s="1174"/>
      <c r="U1622" s="1174"/>
      <c r="V1622" s="1174"/>
      <c r="W1622" s="1174"/>
      <c r="X1622" s="1174"/>
      <c r="Y1622" s="1174"/>
      <c r="Z1622" s="1174"/>
      <c r="AA1622" s="1174"/>
      <c r="AB1622" s="1174"/>
      <c r="AC1622" s="1174"/>
      <c r="AD1622" s="1175"/>
      <c r="AF1622" s="69"/>
      <c r="AK1622" s="11"/>
      <c r="AL1622" s="209"/>
      <c r="AM1622" s="20"/>
      <c r="AN1622" s="20"/>
      <c r="AO1622" s="20"/>
      <c r="AP1622" s="20"/>
      <c r="AQ1622" s="210"/>
      <c r="AR1622" s="72"/>
    </row>
    <row r="1623" spans="1:44" ht="27" customHeight="1">
      <c r="A1623" s="911" t="str">
        <f t="shared" si="32"/>
        <v/>
      </c>
      <c r="B1623" s="65"/>
      <c r="E1623" s="66"/>
      <c r="F1623" s="67"/>
      <c r="H1623" s="67"/>
      <c r="J1623" s="1136" t="s">
        <v>2167</v>
      </c>
      <c r="K1623" s="1137"/>
      <c r="L1623" s="1137"/>
      <c r="M1623" s="1137"/>
      <c r="N1623" s="1136" t="s">
        <v>530</v>
      </c>
      <c r="O1623" s="1138"/>
      <c r="P1623" s="266" t="s">
        <v>36</v>
      </c>
      <c r="Q1623" s="1136" t="s">
        <v>530</v>
      </c>
      <c r="R1623" s="1138"/>
      <c r="S1623" s="266" t="s">
        <v>37</v>
      </c>
      <c r="T1623" s="1136" t="s">
        <v>530</v>
      </c>
      <c r="U1623" s="1138"/>
      <c r="V1623" s="266" t="s">
        <v>123</v>
      </c>
      <c r="W1623" s="1134"/>
      <c r="X1623" s="1134"/>
      <c r="Y1623" s="1134"/>
      <c r="Z1623" s="1134"/>
      <c r="AA1623" s="1134"/>
      <c r="AB1623" s="1134"/>
      <c r="AC1623" s="1134"/>
      <c r="AD1623" s="1135"/>
      <c r="AF1623" s="69"/>
      <c r="AK1623" s="11"/>
      <c r="AL1623" s="209"/>
      <c r="AM1623" s="20"/>
      <c r="AN1623" s="20"/>
      <c r="AO1623" s="20"/>
      <c r="AP1623" s="20"/>
      <c r="AQ1623" s="210"/>
      <c r="AR1623" s="72"/>
    </row>
    <row r="1624" spans="1:44" ht="27" customHeight="1" thickBot="1">
      <c r="A1624" s="911" t="str">
        <f t="shared" si="32"/>
        <v/>
      </c>
      <c r="B1624" s="65"/>
      <c r="E1624" s="66"/>
      <c r="F1624" s="67"/>
      <c r="H1624" s="67"/>
      <c r="J1624" s="1822" t="s">
        <v>990</v>
      </c>
      <c r="K1624" s="1822"/>
      <c r="L1624" s="1822"/>
      <c r="M1624" s="1822"/>
      <c r="N1624" s="1823" t="s">
        <v>991</v>
      </c>
      <c r="O1624" s="1823"/>
      <c r="P1624" s="1823"/>
      <c r="Q1624" s="1823"/>
      <c r="R1624" s="1823"/>
      <c r="S1624" s="1823"/>
      <c r="T1624" s="1823"/>
      <c r="U1624" s="1823"/>
      <c r="V1624" s="1328"/>
      <c r="W1624" s="1328"/>
      <c r="X1624" s="1328"/>
      <c r="Y1624" s="1328"/>
      <c r="Z1624" s="1328"/>
      <c r="AA1624" s="1328"/>
      <c r="AB1624" s="1328"/>
      <c r="AC1624" s="1328"/>
      <c r="AD1624" s="1067"/>
      <c r="AF1624" s="69"/>
      <c r="AK1624" s="11"/>
      <c r="AL1624" s="209"/>
      <c r="AM1624" s="20"/>
      <c r="AN1624" s="20"/>
      <c r="AO1624" s="20"/>
      <c r="AP1624" s="20"/>
      <c r="AQ1624" s="210"/>
      <c r="AR1624" s="72"/>
    </row>
    <row r="1625" spans="1:44" ht="27" customHeight="1">
      <c r="A1625" s="911" t="str">
        <f t="shared" si="32"/>
        <v/>
      </c>
      <c r="B1625" s="65"/>
      <c r="E1625" s="66"/>
      <c r="F1625" s="67"/>
      <c r="H1625" s="67"/>
      <c r="I1625" s="17" t="s">
        <v>985</v>
      </c>
      <c r="J1625" s="1174" t="s">
        <v>997</v>
      </c>
      <c r="K1625" s="1174"/>
      <c r="L1625" s="1174"/>
      <c r="M1625" s="1174"/>
      <c r="N1625" s="1174"/>
      <c r="O1625" s="1174"/>
      <c r="P1625" s="1174"/>
      <c r="Q1625" s="1174"/>
      <c r="R1625" s="1174"/>
      <c r="S1625" s="1174"/>
      <c r="T1625" s="1174"/>
      <c r="U1625" s="1174"/>
      <c r="V1625" s="1174"/>
      <c r="W1625" s="1174"/>
      <c r="X1625" s="1174"/>
      <c r="Y1625" s="1174"/>
      <c r="Z1625" s="1174"/>
      <c r="AA1625" s="1174"/>
      <c r="AB1625" s="1174"/>
      <c r="AC1625" s="1174"/>
      <c r="AD1625" s="1175"/>
      <c r="AF1625" s="69"/>
      <c r="AK1625" s="11"/>
      <c r="AL1625" s="209"/>
      <c r="AM1625" s="20"/>
      <c r="AN1625" s="20"/>
      <c r="AO1625" s="20"/>
      <c r="AP1625" s="20"/>
      <c r="AQ1625" s="210"/>
      <c r="AR1625" s="72"/>
    </row>
    <row r="1626" spans="1:44" ht="27" customHeight="1">
      <c r="A1626" s="911" t="str">
        <f t="shared" si="32"/>
        <v/>
      </c>
      <c r="B1626" s="65"/>
      <c r="E1626" s="66"/>
      <c r="F1626" s="67"/>
      <c r="H1626" s="1362"/>
      <c r="I1626" s="1134"/>
      <c r="J1626" s="1510"/>
      <c r="K1626" s="1510"/>
      <c r="L1626" s="1510"/>
      <c r="M1626" s="1510"/>
      <c r="N1626" s="1510"/>
      <c r="O1626" s="1510"/>
      <c r="P1626" s="1510"/>
      <c r="Q1626" s="1510"/>
      <c r="R1626" s="1510"/>
      <c r="S1626" s="1510"/>
      <c r="T1626" s="1510"/>
      <c r="U1626" s="1510"/>
      <c r="V1626" s="1510"/>
      <c r="W1626" s="1510"/>
      <c r="X1626" s="1510"/>
      <c r="Y1626" s="1510"/>
      <c r="Z1626" s="1510"/>
      <c r="AA1626" s="1510"/>
      <c r="AB1626" s="1510"/>
      <c r="AC1626" s="1134"/>
      <c r="AD1626" s="1135"/>
      <c r="AF1626" s="69"/>
      <c r="AK1626" s="11"/>
      <c r="AL1626" s="209"/>
      <c r="AM1626" s="20"/>
      <c r="AN1626" s="20"/>
      <c r="AO1626" s="20"/>
      <c r="AP1626" s="20"/>
      <c r="AQ1626" s="210"/>
      <c r="AR1626" s="72"/>
    </row>
    <row r="1627" spans="1:44" ht="27" customHeight="1">
      <c r="A1627" s="911" t="str">
        <f t="shared" si="32"/>
        <v/>
      </c>
      <c r="B1627" s="65"/>
      <c r="E1627" s="66"/>
      <c r="F1627" s="67"/>
      <c r="H1627" s="67"/>
      <c r="J1627" s="1514" t="s">
        <v>998</v>
      </c>
      <c r="K1627" s="1514"/>
      <c r="L1627" s="1514"/>
      <c r="M1627" s="1514"/>
      <c r="N1627" s="1514"/>
      <c r="O1627" s="1514"/>
      <c r="P1627" s="1514"/>
      <c r="Q1627" s="1514"/>
      <c r="R1627" s="1514"/>
      <c r="S1627" s="1514"/>
      <c r="T1627" s="1514"/>
      <c r="U1627" s="1514"/>
      <c r="V1627" s="1514"/>
      <c r="W1627" s="1514"/>
      <c r="X1627" s="1514"/>
      <c r="Y1627" s="1514"/>
      <c r="Z1627" s="1514"/>
      <c r="AA1627" s="1514"/>
      <c r="AB1627" s="1514"/>
      <c r="AC1627" s="1514"/>
      <c r="AD1627" s="1515"/>
      <c r="AF1627" s="69"/>
      <c r="AK1627" s="11"/>
      <c r="AL1627" s="209"/>
      <c r="AM1627" s="20"/>
      <c r="AN1627" s="20"/>
      <c r="AO1627" s="20"/>
      <c r="AP1627" s="20"/>
      <c r="AQ1627" s="210"/>
      <c r="AR1627" s="72"/>
    </row>
    <row r="1628" spans="1:44" ht="27" customHeight="1">
      <c r="A1628" s="911" t="str">
        <f t="shared" si="32"/>
        <v/>
      </c>
      <c r="B1628" s="65"/>
      <c r="E1628" s="66"/>
      <c r="F1628" s="67"/>
      <c r="H1628" s="67"/>
      <c r="I1628" s="17" t="s">
        <v>985</v>
      </c>
      <c r="J1628" s="1174" t="s">
        <v>1000</v>
      </c>
      <c r="K1628" s="1174"/>
      <c r="L1628" s="1174"/>
      <c r="M1628" s="1174"/>
      <c r="N1628" s="1174"/>
      <c r="O1628" s="1174"/>
      <c r="P1628" s="1174"/>
      <c r="Q1628" s="1174"/>
      <c r="R1628" s="1174"/>
      <c r="S1628" s="1174"/>
      <c r="T1628" s="1174"/>
      <c r="U1628" s="1174"/>
      <c r="V1628" s="1174"/>
      <c r="W1628" s="1174"/>
      <c r="X1628" s="1174"/>
      <c r="Y1628" s="1174"/>
      <c r="Z1628" s="1174"/>
      <c r="AA1628" s="1174"/>
      <c r="AB1628" s="1174"/>
      <c r="AC1628" s="1174"/>
      <c r="AD1628" s="1175"/>
      <c r="AF1628" s="69"/>
      <c r="AK1628" s="11"/>
      <c r="AL1628" s="209"/>
      <c r="AM1628" s="20"/>
      <c r="AN1628" s="20"/>
      <c r="AO1628" s="20"/>
      <c r="AP1628" s="20"/>
      <c r="AQ1628" s="210"/>
      <c r="AR1628" s="72"/>
    </row>
    <row r="1629" spans="1:44" ht="27" customHeight="1">
      <c r="A1629" s="911" t="str">
        <f t="shared" si="32"/>
        <v/>
      </c>
      <c r="B1629" s="65"/>
      <c r="E1629" s="66"/>
      <c r="F1629" s="67"/>
      <c r="H1629" s="67"/>
      <c r="I1629" s="265" t="s">
        <v>530</v>
      </c>
      <c r="J1629" s="1799" t="s">
        <v>1001</v>
      </c>
      <c r="K1629" s="1174"/>
      <c r="L1629" s="1174"/>
      <c r="M1629" s="1174"/>
      <c r="N1629" s="1820"/>
      <c r="O1629" s="265" t="s">
        <v>530</v>
      </c>
      <c r="P1629" s="1799" t="s">
        <v>1002</v>
      </c>
      <c r="Q1629" s="1174"/>
      <c r="R1629" s="1174"/>
      <c r="S1629" s="1174"/>
      <c r="T1629" s="1174"/>
      <c r="U1629" s="1820"/>
      <c r="V1629" s="265" t="s">
        <v>530</v>
      </c>
      <c r="W1629" s="1799" t="s">
        <v>1003</v>
      </c>
      <c r="X1629" s="1174"/>
      <c r="Y1629" s="1174"/>
      <c r="Z1629" s="1174"/>
      <c r="AA1629" s="1174"/>
      <c r="AB1629" s="1174"/>
      <c r="AC1629" s="1174"/>
      <c r="AD1629" s="1175"/>
      <c r="AF1629" s="69"/>
      <c r="AK1629" s="11"/>
      <c r="AL1629" s="209"/>
      <c r="AM1629" s="20"/>
      <c r="AN1629" s="20"/>
      <c r="AO1629" s="20"/>
      <c r="AP1629" s="20"/>
      <c r="AQ1629" s="210"/>
      <c r="AR1629" s="72"/>
    </row>
    <row r="1630" spans="1:44" ht="27" customHeight="1">
      <c r="A1630" s="911" t="str">
        <f t="shared" si="32"/>
        <v/>
      </c>
      <c r="B1630" s="65"/>
      <c r="E1630" s="66"/>
      <c r="F1630" s="67"/>
      <c r="H1630" s="67"/>
      <c r="I1630" s="265" t="s">
        <v>530</v>
      </c>
      <c r="J1630" s="17" t="s">
        <v>1004</v>
      </c>
      <c r="M1630" s="1510"/>
      <c r="N1630" s="1510"/>
      <c r="O1630" s="1510"/>
      <c r="P1630" s="1510"/>
      <c r="Q1630" s="1510"/>
      <c r="R1630" s="1510"/>
      <c r="S1630" s="1510"/>
      <c r="T1630" s="1510"/>
      <c r="U1630" s="1510"/>
      <c r="V1630" s="1510"/>
      <c r="W1630" s="1510"/>
      <c r="X1630" s="1510"/>
      <c r="Y1630" s="1510"/>
      <c r="Z1630" s="1510"/>
      <c r="AA1630" s="1510"/>
      <c r="AB1630" s="1510"/>
      <c r="AC1630" s="1134" t="s">
        <v>1005</v>
      </c>
      <c r="AD1630" s="1135"/>
      <c r="AF1630" s="69"/>
      <c r="AK1630" s="11"/>
      <c r="AL1630" s="209"/>
      <c r="AM1630" s="20"/>
      <c r="AN1630" s="20"/>
      <c r="AO1630" s="20"/>
      <c r="AP1630" s="20"/>
      <c r="AQ1630" s="210"/>
      <c r="AR1630" s="72"/>
    </row>
    <row r="1631" spans="1:44" ht="27" customHeight="1" thickBot="1">
      <c r="A1631" s="911" t="str">
        <f t="shared" si="32"/>
        <v/>
      </c>
      <c r="B1631" s="65"/>
      <c r="E1631" s="66"/>
      <c r="F1631" s="67"/>
      <c r="H1631" s="82"/>
      <c r="I1631" s="60"/>
      <c r="J1631" s="60"/>
      <c r="K1631" s="60"/>
      <c r="L1631" s="60"/>
      <c r="M1631" s="1821" t="s">
        <v>1006</v>
      </c>
      <c r="N1631" s="1821"/>
      <c r="O1631" s="1821"/>
      <c r="P1631" s="1821"/>
      <c r="Q1631" s="1821"/>
      <c r="R1631" s="1821"/>
      <c r="S1631" s="1821"/>
      <c r="T1631" s="1821"/>
      <c r="U1631" s="1821"/>
      <c r="V1631" s="1821"/>
      <c r="W1631" s="1821"/>
      <c r="X1631" s="1821"/>
      <c r="Y1631" s="1821"/>
      <c r="Z1631" s="1821"/>
      <c r="AA1631" s="1821"/>
      <c r="AB1631" s="1821"/>
      <c r="AC1631" s="1821"/>
      <c r="AD1631" s="15"/>
      <c r="AF1631" s="69"/>
      <c r="AK1631" s="11"/>
      <c r="AL1631" s="209"/>
      <c r="AM1631" s="20"/>
      <c r="AN1631" s="20"/>
      <c r="AO1631" s="20"/>
      <c r="AP1631" s="20"/>
      <c r="AQ1631" s="210"/>
      <c r="AR1631" s="72"/>
    </row>
    <row r="1632" spans="1:44" ht="27" customHeight="1">
      <c r="A1632" s="911" t="str">
        <f t="shared" si="32"/>
        <v/>
      </c>
      <c r="B1632" s="65"/>
      <c r="E1632" s="66"/>
      <c r="F1632" s="67"/>
      <c r="AF1632" s="69"/>
      <c r="AK1632" s="11"/>
      <c r="AL1632" s="209"/>
      <c r="AM1632" s="20"/>
      <c r="AN1632" s="20"/>
      <c r="AO1632" s="20"/>
      <c r="AP1632" s="20"/>
      <c r="AQ1632" s="210"/>
      <c r="AR1632" s="72"/>
    </row>
    <row r="1633" spans="1:44" ht="24" customHeight="1">
      <c r="A1633" s="911" t="str">
        <f t="shared" si="32"/>
        <v/>
      </c>
      <c r="B1633" s="65"/>
      <c r="E1633" s="66"/>
      <c r="F1633" s="67"/>
      <c r="AF1633" s="69"/>
      <c r="AK1633" s="11"/>
      <c r="AL1633" s="209"/>
      <c r="AM1633" s="20"/>
      <c r="AN1633" s="20"/>
      <c r="AO1633" s="20"/>
      <c r="AP1633" s="20"/>
      <c r="AQ1633" s="210"/>
      <c r="AR1633" s="72"/>
    </row>
    <row r="1634" spans="1:44" ht="27" customHeight="1">
      <c r="A1634" s="911">
        <f t="shared" ref="A1634:A1697" si="33">_xlfn.IFS(AG1634=0,"",AG1634&gt;0,AG1634,AG1634&lt;&gt;"","")</f>
        <v>225</v>
      </c>
      <c r="B1634" s="1078" t="s">
        <v>2637</v>
      </c>
      <c r="C1634" s="1079"/>
      <c r="D1634" s="1079"/>
      <c r="E1634" s="1080"/>
      <c r="F1634" s="1064" t="s">
        <v>1011</v>
      </c>
      <c r="G1634" s="1065"/>
      <c r="H1634" s="1093" t="s">
        <v>1012</v>
      </c>
      <c r="I1634" s="1093"/>
      <c r="J1634" s="1093"/>
      <c r="K1634" s="1093"/>
      <c r="L1634" s="1093"/>
      <c r="M1634" s="1093"/>
      <c r="N1634" s="1093"/>
      <c r="O1634" s="1093"/>
      <c r="P1634" s="1093"/>
      <c r="Q1634" s="1093"/>
      <c r="R1634" s="1093"/>
      <c r="S1634" s="1093"/>
      <c r="T1634" s="1093"/>
      <c r="U1634" s="1093"/>
      <c r="V1634" s="1093"/>
      <c r="W1634" s="1093"/>
      <c r="X1634" s="1093"/>
      <c r="Y1634" s="1093"/>
      <c r="Z1634" s="1093"/>
      <c r="AA1634" s="1093"/>
      <c r="AB1634" s="1093"/>
      <c r="AC1634" s="1093"/>
      <c r="AD1634" s="1093"/>
      <c r="AF1634" s="69"/>
      <c r="AG1634" s="304">
        <v>225</v>
      </c>
      <c r="AH1634" s="1113" t="s">
        <v>109</v>
      </c>
      <c r="AI1634" s="1114"/>
      <c r="AJ1634" s="1115"/>
      <c r="AK1634" s="11"/>
      <c r="AL1634" s="1131" t="s">
        <v>1014</v>
      </c>
      <c r="AM1634" s="1132"/>
      <c r="AN1634" s="1132"/>
      <c r="AO1634" s="1132"/>
      <c r="AP1634" s="1132"/>
      <c r="AQ1634" s="1133"/>
      <c r="AR1634" s="1173">
        <f>VLOOKUP(AH1634,$CD$6:$CE$10,2,FALSE)</f>
        <v>0</v>
      </c>
    </row>
    <row r="1635" spans="1:44" ht="27" customHeight="1">
      <c r="A1635" s="911" t="str">
        <f t="shared" si="33"/>
        <v/>
      </c>
      <c r="B1635" s="1078"/>
      <c r="C1635" s="1079"/>
      <c r="D1635" s="1079"/>
      <c r="E1635" s="1080"/>
      <c r="H1635" s="1093"/>
      <c r="I1635" s="1093"/>
      <c r="J1635" s="1093"/>
      <c r="K1635" s="1093"/>
      <c r="L1635" s="1093"/>
      <c r="M1635" s="1093"/>
      <c r="N1635" s="1093"/>
      <c r="O1635" s="1093"/>
      <c r="P1635" s="1093"/>
      <c r="Q1635" s="1093"/>
      <c r="R1635" s="1093"/>
      <c r="S1635" s="1093"/>
      <c r="T1635" s="1093"/>
      <c r="U1635" s="1093"/>
      <c r="V1635" s="1093"/>
      <c r="W1635" s="1093"/>
      <c r="X1635" s="1093"/>
      <c r="Y1635" s="1093"/>
      <c r="Z1635" s="1093"/>
      <c r="AA1635" s="1093"/>
      <c r="AB1635" s="1093"/>
      <c r="AC1635" s="1093"/>
      <c r="AD1635" s="1093"/>
      <c r="AF1635" s="69"/>
      <c r="AK1635" s="11"/>
      <c r="AL1635" s="1131"/>
      <c r="AM1635" s="1132"/>
      <c r="AN1635" s="1132"/>
      <c r="AO1635" s="1132"/>
      <c r="AP1635" s="1132"/>
      <c r="AQ1635" s="1133"/>
      <c r="AR1635" s="1173"/>
    </row>
    <row r="1636" spans="1:44" ht="36" customHeight="1">
      <c r="A1636" s="911" t="str">
        <f t="shared" si="33"/>
        <v/>
      </c>
      <c r="B1636" s="1078"/>
      <c r="C1636" s="1079"/>
      <c r="D1636" s="1079"/>
      <c r="E1636" s="1080"/>
      <c r="AF1636" s="69"/>
      <c r="AK1636" s="11"/>
      <c r="AL1636" s="1131"/>
      <c r="AM1636" s="1132"/>
      <c r="AN1636" s="1132"/>
      <c r="AO1636" s="1132"/>
      <c r="AP1636" s="1132"/>
      <c r="AQ1636" s="1133"/>
      <c r="AR1636" s="72"/>
    </row>
    <row r="1637" spans="1:44" ht="27" customHeight="1">
      <c r="A1637" s="911">
        <f t="shared" si="33"/>
        <v>226</v>
      </c>
      <c r="B1637" s="1817" t="s">
        <v>1007</v>
      </c>
      <c r="C1637" s="1818"/>
      <c r="D1637" s="1818"/>
      <c r="E1637" s="1819"/>
      <c r="F1637" s="1064" t="s">
        <v>1042</v>
      </c>
      <c r="G1637" s="1065"/>
      <c r="H1637" s="1093" t="s">
        <v>1013</v>
      </c>
      <c r="I1637" s="1093"/>
      <c r="J1637" s="1093"/>
      <c r="K1637" s="1093"/>
      <c r="L1637" s="1093"/>
      <c r="M1637" s="1093"/>
      <c r="N1637" s="1093"/>
      <c r="O1637" s="1093"/>
      <c r="P1637" s="1093"/>
      <c r="Q1637" s="1093"/>
      <c r="R1637" s="1093"/>
      <c r="S1637" s="1093"/>
      <c r="T1637" s="1093"/>
      <c r="U1637" s="1093"/>
      <c r="V1637" s="1093"/>
      <c r="W1637" s="1093"/>
      <c r="X1637" s="1093"/>
      <c r="Y1637" s="1093"/>
      <c r="Z1637" s="1093"/>
      <c r="AA1637" s="1093"/>
      <c r="AB1637" s="1093"/>
      <c r="AC1637" s="1093"/>
      <c r="AD1637" s="1093"/>
      <c r="AF1637" s="69"/>
      <c r="AG1637" s="304">
        <v>226</v>
      </c>
      <c r="AH1637" s="1113" t="s">
        <v>109</v>
      </c>
      <c r="AI1637" s="1114"/>
      <c r="AJ1637" s="1115"/>
      <c r="AK1637" s="11"/>
      <c r="AL1637" s="84"/>
      <c r="AM1637" s="85"/>
      <c r="AN1637" s="85"/>
      <c r="AO1637" s="85"/>
      <c r="AP1637" s="85"/>
      <c r="AQ1637" s="86"/>
      <c r="AR1637" s="1173">
        <f>VLOOKUP(AH1637,$CD$6:$CE$10,2,FALSE)</f>
        <v>0</v>
      </c>
    </row>
    <row r="1638" spans="1:44" ht="27" customHeight="1">
      <c r="A1638" s="911" t="str">
        <f t="shared" si="33"/>
        <v/>
      </c>
      <c r="B1638" s="1817"/>
      <c r="C1638" s="1818"/>
      <c r="D1638" s="1818"/>
      <c r="E1638" s="1819"/>
      <c r="H1638" s="1093"/>
      <c r="I1638" s="1093"/>
      <c r="J1638" s="1093"/>
      <c r="K1638" s="1093"/>
      <c r="L1638" s="1093"/>
      <c r="M1638" s="1093"/>
      <c r="N1638" s="1093"/>
      <c r="O1638" s="1093"/>
      <c r="P1638" s="1093"/>
      <c r="Q1638" s="1093"/>
      <c r="R1638" s="1093"/>
      <c r="S1638" s="1093"/>
      <c r="T1638" s="1093"/>
      <c r="U1638" s="1093"/>
      <c r="V1638" s="1093"/>
      <c r="W1638" s="1093"/>
      <c r="X1638" s="1093"/>
      <c r="Y1638" s="1093"/>
      <c r="Z1638" s="1093"/>
      <c r="AA1638" s="1093"/>
      <c r="AB1638" s="1093"/>
      <c r="AC1638" s="1093"/>
      <c r="AD1638" s="1093"/>
      <c r="AF1638" s="69"/>
      <c r="AK1638" s="11"/>
      <c r="AL1638" s="84"/>
      <c r="AM1638" s="85"/>
      <c r="AN1638" s="85"/>
      <c r="AO1638" s="85"/>
      <c r="AP1638" s="85"/>
      <c r="AQ1638" s="86"/>
      <c r="AR1638" s="1173"/>
    </row>
    <row r="1639" spans="1:44" ht="24" customHeight="1">
      <c r="A1639" s="911" t="str">
        <f t="shared" si="33"/>
        <v/>
      </c>
      <c r="B1639" s="1817"/>
      <c r="C1639" s="1818"/>
      <c r="D1639" s="1818"/>
      <c r="E1639" s="1819"/>
      <c r="AF1639" s="69"/>
      <c r="AK1639" s="11"/>
      <c r="AL1639" s="209"/>
      <c r="AM1639" s="20"/>
      <c r="AN1639" s="20"/>
      <c r="AO1639" s="20"/>
      <c r="AP1639" s="20"/>
      <c r="AQ1639" s="210"/>
      <c r="AR1639" s="72"/>
    </row>
    <row r="1640" spans="1:44" ht="27" customHeight="1">
      <c r="A1640" s="911">
        <f t="shared" si="33"/>
        <v>227</v>
      </c>
      <c r="B1640" s="1854" t="s">
        <v>1008</v>
      </c>
      <c r="C1640" s="1855"/>
      <c r="D1640" s="1855"/>
      <c r="E1640" s="1856"/>
      <c r="F1640" s="1064" t="s">
        <v>1043</v>
      </c>
      <c r="G1640" s="1065"/>
      <c r="H1640" s="1093" t="s">
        <v>1015</v>
      </c>
      <c r="I1640" s="1093"/>
      <c r="J1640" s="1093"/>
      <c r="K1640" s="1093"/>
      <c r="L1640" s="1093"/>
      <c r="M1640" s="1093"/>
      <c r="N1640" s="1093"/>
      <c r="O1640" s="1093"/>
      <c r="P1640" s="1093"/>
      <c r="Q1640" s="1093"/>
      <c r="R1640" s="1093"/>
      <c r="S1640" s="1093"/>
      <c r="T1640" s="1093"/>
      <c r="U1640" s="1093"/>
      <c r="V1640" s="1093"/>
      <c r="W1640" s="1093"/>
      <c r="X1640" s="1093"/>
      <c r="Y1640" s="1093"/>
      <c r="Z1640" s="1093"/>
      <c r="AA1640" s="1093"/>
      <c r="AB1640" s="1093"/>
      <c r="AC1640" s="1093"/>
      <c r="AD1640" s="1093"/>
      <c r="AF1640" s="69"/>
      <c r="AG1640" s="304">
        <v>227</v>
      </c>
      <c r="AH1640" s="1113" t="s">
        <v>109</v>
      </c>
      <c r="AI1640" s="1114"/>
      <c r="AJ1640" s="1115"/>
      <c r="AK1640" s="11"/>
      <c r="AL1640" s="1131" t="s">
        <v>1016</v>
      </c>
      <c r="AM1640" s="1132"/>
      <c r="AN1640" s="1132"/>
      <c r="AO1640" s="1132"/>
      <c r="AP1640" s="1132"/>
      <c r="AQ1640" s="1133"/>
      <c r="AR1640" s="1173">
        <f>VLOOKUP(AH1640,$CD$6:$CE$10,2,FALSE)</f>
        <v>0</v>
      </c>
    </row>
    <row r="1641" spans="1:44" ht="27" customHeight="1">
      <c r="A1641" s="911" t="str">
        <f t="shared" si="33"/>
        <v/>
      </c>
      <c r="B1641" s="1851" t="s">
        <v>1009</v>
      </c>
      <c r="C1641" s="1852"/>
      <c r="D1641" s="1852"/>
      <c r="E1641" s="1853"/>
      <c r="H1641" s="1093"/>
      <c r="I1641" s="1093"/>
      <c r="J1641" s="1093"/>
      <c r="K1641" s="1093"/>
      <c r="L1641" s="1093"/>
      <c r="M1641" s="1093"/>
      <c r="N1641" s="1093"/>
      <c r="O1641" s="1093"/>
      <c r="P1641" s="1093"/>
      <c r="Q1641" s="1093"/>
      <c r="R1641" s="1093"/>
      <c r="S1641" s="1093"/>
      <c r="T1641" s="1093"/>
      <c r="U1641" s="1093"/>
      <c r="V1641" s="1093"/>
      <c r="W1641" s="1093"/>
      <c r="X1641" s="1093"/>
      <c r="Y1641" s="1093"/>
      <c r="Z1641" s="1093"/>
      <c r="AA1641" s="1093"/>
      <c r="AB1641" s="1093"/>
      <c r="AC1641" s="1093"/>
      <c r="AD1641" s="1093"/>
      <c r="AF1641" s="69"/>
      <c r="AK1641" s="11"/>
      <c r="AL1641" s="1131"/>
      <c r="AM1641" s="1132"/>
      <c r="AN1641" s="1132"/>
      <c r="AO1641" s="1132"/>
      <c r="AP1641" s="1132"/>
      <c r="AQ1641" s="1133"/>
      <c r="AR1641" s="1173"/>
    </row>
    <row r="1642" spans="1:44" ht="27" customHeight="1">
      <c r="A1642" s="911" t="str">
        <f t="shared" si="33"/>
        <v/>
      </c>
      <c r="B1642" s="1482"/>
      <c r="C1642" s="1483"/>
      <c r="D1642" s="1483"/>
      <c r="E1642" s="1484"/>
      <c r="H1642" s="1093"/>
      <c r="I1642" s="1093"/>
      <c r="J1642" s="1093"/>
      <c r="K1642" s="1093"/>
      <c r="L1642" s="1093"/>
      <c r="M1642" s="1093"/>
      <c r="N1642" s="1093"/>
      <c r="O1642" s="1093"/>
      <c r="P1642" s="1093"/>
      <c r="Q1642" s="1093"/>
      <c r="R1642" s="1093"/>
      <c r="S1642" s="1093"/>
      <c r="T1642" s="1093"/>
      <c r="U1642" s="1093"/>
      <c r="V1642" s="1093"/>
      <c r="W1642" s="1093"/>
      <c r="X1642" s="1093"/>
      <c r="Y1642" s="1093"/>
      <c r="Z1642" s="1093"/>
      <c r="AA1642" s="1093"/>
      <c r="AB1642" s="1093"/>
      <c r="AC1642" s="1093"/>
      <c r="AD1642" s="1093"/>
      <c r="AF1642" s="69"/>
      <c r="AK1642" s="11"/>
      <c r="AL1642" s="1131"/>
      <c r="AM1642" s="1132"/>
      <c r="AN1642" s="1132"/>
      <c r="AO1642" s="1132"/>
      <c r="AP1642" s="1132"/>
      <c r="AQ1642" s="1133"/>
      <c r="AR1642" s="72"/>
    </row>
    <row r="1643" spans="1:44" ht="27" customHeight="1">
      <c r="A1643" s="911" t="str">
        <f t="shared" si="33"/>
        <v/>
      </c>
      <c r="B1643" s="1806" t="s">
        <v>1010</v>
      </c>
      <c r="C1643" s="1807"/>
      <c r="D1643" s="1807"/>
      <c r="E1643" s="1808"/>
      <c r="H1643" s="1093"/>
      <c r="I1643" s="1093"/>
      <c r="J1643" s="1093"/>
      <c r="K1643" s="1093"/>
      <c r="L1643" s="1093"/>
      <c r="M1643" s="1093"/>
      <c r="N1643" s="1093"/>
      <c r="O1643" s="1093"/>
      <c r="P1643" s="1093"/>
      <c r="Q1643" s="1093"/>
      <c r="R1643" s="1093"/>
      <c r="S1643" s="1093"/>
      <c r="T1643" s="1093"/>
      <c r="U1643" s="1093"/>
      <c r="V1643" s="1093"/>
      <c r="W1643" s="1093"/>
      <c r="X1643" s="1093"/>
      <c r="Y1643" s="1093"/>
      <c r="Z1643" s="1093"/>
      <c r="AA1643" s="1093"/>
      <c r="AB1643" s="1093"/>
      <c r="AC1643" s="1093"/>
      <c r="AD1643" s="1093"/>
      <c r="AF1643" s="69"/>
      <c r="AK1643" s="11"/>
      <c r="AL1643" s="84"/>
      <c r="AM1643" s="85"/>
      <c r="AN1643" s="85"/>
      <c r="AO1643" s="85"/>
      <c r="AP1643" s="85"/>
      <c r="AQ1643" s="86"/>
      <c r="AR1643" s="72"/>
    </row>
    <row r="1644" spans="1:44" ht="24" customHeight="1" thickBot="1">
      <c r="A1644" s="911" t="str">
        <f t="shared" si="33"/>
        <v/>
      </c>
      <c r="B1644" s="1806"/>
      <c r="C1644" s="1807"/>
      <c r="D1644" s="1807"/>
      <c r="E1644" s="1808"/>
      <c r="F1644" s="67"/>
      <c r="H1644" s="87"/>
      <c r="I1644" s="87"/>
      <c r="J1644" s="87"/>
      <c r="K1644" s="87"/>
      <c r="L1644" s="87"/>
      <c r="M1644" s="87"/>
      <c r="N1644" s="87"/>
      <c r="O1644" s="87"/>
      <c r="P1644" s="87"/>
      <c r="Q1644" s="87"/>
      <c r="R1644" s="87"/>
      <c r="S1644" s="87"/>
      <c r="T1644" s="87"/>
      <c r="U1644" s="87"/>
      <c r="V1644" s="87"/>
      <c r="W1644" s="87"/>
      <c r="X1644" s="87"/>
      <c r="Y1644" s="87"/>
      <c r="Z1644" s="87"/>
      <c r="AA1644" s="87"/>
      <c r="AB1644" s="87"/>
      <c r="AC1644" s="87"/>
      <c r="AD1644" s="87"/>
      <c r="AF1644" s="69"/>
      <c r="AK1644" s="11"/>
      <c r="AL1644" s="209"/>
      <c r="AM1644" s="20"/>
      <c r="AN1644" s="20"/>
      <c r="AO1644" s="20"/>
      <c r="AP1644" s="20"/>
      <c r="AQ1644" s="210"/>
      <c r="AR1644" s="72"/>
    </row>
    <row r="1645" spans="1:44" ht="27" customHeight="1">
      <c r="A1645" s="911" t="str">
        <f t="shared" si="33"/>
        <v/>
      </c>
      <c r="B1645" s="1482"/>
      <c r="C1645" s="1483"/>
      <c r="D1645" s="1483"/>
      <c r="E1645" s="1484"/>
      <c r="F1645" s="67"/>
      <c r="H1645" s="1339" t="s">
        <v>1017</v>
      </c>
      <c r="I1645" s="1340"/>
      <c r="J1645" s="1340"/>
      <c r="K1645" s="1340"/>
      <c r="L1645" s="1340"/>
      <c r="M1645" s="1340"/>
      <c r="N1645" s="1340"/>
      <c r="O1645" s="1340"/>
      <c r="P1645" s="1340"/>
      <c r="Q1645" s="1340"/>
      <c r="R1645" s="1340"/>
      <c r="S1645" s="1340"/>
      <c r="T1645" s="1340"/>
      <c r="U1645" s="1340"/>
      <c r="V1645" s="1340"/>
      <c r="W1645" s="1340"/>
      <c r="X1645" s="1340"/>
      <c r="Y1645" s="1340"/>
      <c r="Z1645" s="1340"/>
      <c r="AA1645" s="1340"/>
      <c r="AB1645" s="1340"/>
      <c r="AC1645" s="1340"/>
      <c r="AD1645" s="1341"/>
      <c r="AF1645" s="69"/>
      <c r="AK1645" s="11"/>
      <c r="AL1645" s="1131" t="s">
        <v>2365</v>
      </c>
      <c r="AM1645" s="1132"/>
      <c r="AN1645" s="1132"/>
      <c r="AO1645" s="1132"/>
      <c r="AP1645" s="1132"/>
      <c r="AQ1645" s="1133"/>
      <c r="AR1645" s="72"/>
    </row>
    <row r="1646" spans="1:44" ht="27" customHeight="1">
      <c r="A1646" s="911" t="str">
        <f t="shared" si="33"/>
        <v/>
      </c>
      <c r="B1646" s="65"/>
      <c r="E1646" s="66"/>
      <c r="F1646" s="67"/>
      <c r="H1646" s="67"/>
      <c r="I1646" s="1093" t="s">
        <v>1018</v>
      </c>
      <c r="J1646" s="1093"/>
      <c r="K1646" s="1093"/>
      <c r="L1646" s="1093"/>
      <c r="M1646" s="1093"/>
      <c r="N1646" s="1093"/>
      <c r="O1646" s="1093"/>
      <c r="P1646" s="1093"/>
      <c r="Q1646" s="1093"/>
      <c r="R1646" s="1093"/>
      <c r="S1646" s="1093"/>
      <c r="T1646" s="1093"/>
      <c r="U1646" s="1093"/>
      <c r="V1646" s="1093"/>
      <c r="W1646" s="1093"/>
      <c r="X1646" s="1093"/>
      <c r="Y1646" s="1093"/>
      <c r="Z1646" s="1093"/>
      <c r="AA1646" s="1093"/>
      <c r="AB1646" s="1093"/>
      <c r="AC1646" s="1093"/>
      <c r="AD1646" s="1094"/>
      <c r="AF1646" s="69"/>
      <c r="AK1646" s="11"/>
      <c r="AL1646" s="1131"/>
      <c r="AM1646" s="1132"/>
      <c r="AN1646" s="1132"/>
      <c r="AO1646" s="1132"/>
      <c r="AP1646" s="1132"/>
      <c r="AQ1646" s="1133"/>
      <c r="AR1646" s="72"/>
    </row>
    <row r="1647" spans="1:44" ht="27" customHeight="1">
      <c r="A1647" s="911" t="str">
        <f t="shared" si="33"/>
        <v/>
      </c>
      <c r="B1647" s="65"/>
      <c r="E1647" s="66"/>
      <c r="F1647" s="67"/>
      <c r="H1647" s="67"/>
      <c r="I1647" s="1093"/>
      <c r="J1647" s="1093"/>
      <c r="K1647" s="1093"/>
      <c r="L1647" s="1093"/>
      <c r="M1647" s="1093"/>
      <c r="N1647" s="1093"/>
      <c r="O1647" s="1093"/>
      <c r="P1647" s="1093"/>
      <c r="Q1647" s="1093"/>
      <c r="R1647" s="1093"/>
      <c r="S1647" s="1093"/>
      <c r="T1647" s="1093"/>
      <c r="U1647" s="1093"/>
      <c r="V1647" s="1093"/>
      <c r="W1647" s="1093"/>
      <c r="X1647" s="1093"/>
      <c r="Y1647" s="1093"/>
      <c r="Z1647" s="1093"/>
      <c r="AA1647" s="1093"/>
      <c r="AB1647" s="1093"/>
      <c r="AC1647" s="1093"/>
      <c r="AD1647" s="1094"/>
      <c r="AF1647" s="69"/>
      <c r="AK1647" s="11"/>
      <c r="AL1647" s="209"/>
      <c r="AM1647" s="20"/>
      <c r="AN1647" s="20"/>
      <c r="AO1647" s="20"/>
      <c r="AP1647" s="20"/>
      <c r="AQ1647" s="210"/>
      <c r="AR1647" s="72"/>
    </row>
    <row r="1648" spans="1:44" ht="27" customHeight="1">
      <c r="A1648" s="911" t="str">
        <f t="shared" si="33"/>
        <v/>
      </c>
      <c r="B1648" s="65"/>
      <c r="E1648" s="66"/>
      <c r="F1648" s="67"/>
      <c r="H1648" s="67"/>
      <c r="I1648" s="1093"/>
      <c r="J1648" s="1093"/>
      <c r="K1648" s="1093"/>
      <c r="L1648" s="1093"/>
      <c r="M1648" s="1093"/>
      <c r="N1648" s="1093"/>
      <c r="O1648" s="1093"/>
      <c r="P1648" s="1093"/>
      <c r="Q1648" s="1093"/>
      <c r="R1648" s="1093"/>
      <c r="S1648" s="1093"/>
      <c r="T1648" s="1093"/>
      <c r="U1648" s="1093"/>
      <c r="V1648" s="1093"/>
      <c r="W1648" s="1093"/>
      <c r="X1648" s="1093"/>
      <c r="Y1648" s="1093"/>
      <c r="Z1648" s="1093"/>
      <c r="AA1648" s="1093"/>
      <c r="AB1648" s="1093"/>
      <c r="AC1648" s="1093"/>
      <c r="AD1648" s="1094"/>
      <c r="AF1648" s="69"/>
      <c r="AK1648" s="11"/>
      <c r="AL1648" s="209"/>
      <c r="AM1648" s="20"/>
      <c r="AN1648" s="20"/>
      <c r="AO1648" s="20"/>
      <c r="AP1648" s="20"/>
      <c r="AQ1648" s="210"/>
      <c r="AR1648" s="72"/>
    </row>
    <row r="1649" spans="1:44" ht="27" customHeight="1">
      <c r="A1649" s="911" t="str">
        <f t="shared" si="33"/>
        <v/>
      </c>
      <c r="B1649" s="65"/>
      <c r="E1649" s="66"/>
      <c r="F1649" s="67"/>
      <c r="H1649" s="67"/>
      <c r="I1649" s="1093"/>
      <c r="J1649" s="1093"/>
      <c r="K1649" s="1093"/>
      <c r="L1649" s="1093"/>
      <c r="M1649" s="1093"/>
      <c r="N1649" s="1093"/>
      <c r="O1649" s="1093"/>
      <c r="P1649" s="1093"/>
      <c r="Q1649" s="1093"/>
      <c r="R1649" s="1093"/>
      <c r="S1649" s="1093"/>
      <c r="T1649" s="1093"/>
      <c r="U1649" s="1093"/>
      <c r="V1649" s="1093"/>
      <c r="W1649" s="1093"/>
      <c r="X1649" s="1093"/>
      <c r="Y1649" s="1093"/>
      <c r="Z1649" s="1093"/>
      <c r="AA1649" s="1093"/>
      <c r="AB1649" s="1093"/>
      <c r="AC1649" s="1093"/>
      <c r="AD1649" s="1094"/>
      <c r="AF1649" s="69"/>
      <c r="AK1649" s="11"/>
      <c r="AL1649" s="209"/>
      <c r="AM1649" s="20"/>
      <c r="AN1649" s="20"/>
      <c r="AO1649" s="20"/>
      <c r="AP1649" s="20"/>
      <c r="AQ1649" s="210"/>
      <c r="AR1649" s="72"/>
    </row>
    <row r="1650" spans="1:44" ht="27" customHeight="1">
      <c r="A1650" s="911" t="str">
        <f t="shared" si="33"/>
        <v/>
      </c>
      <c r="B1650" s="65"/>
      <c r="E1650" s="66"/>
      <c r="F1650" s="67"/>
      <c r="H1650" s="67"/>
      <c r="I1650" s="1093"/>
      <c r="J1650" s="1093"/>
      <c r="K1650" s="1093"/>
      <c r="L1650" s="1093"/>
      <c r="M1650" s="1093"/>
      <c r="N1650" s="1093"/>
      <c r="O1650" s="1093"/>
      <c r="P1650" s="1093"/>
      <c r="Q1650" s="1093"/>
      <c r="R1650" s="1093"/>
      <c r="S1650" s="1093"/>
      <c r="T1650" s="1093"/>
      <c r="U1650" s="1093"/>
      <c r="V1650" s="1093"/>
      <c r="W1650" s="1093"/>
      <c r="X1650" s="1093"/>
      <c r="Y1650" s="1093"/>
      <c r="Z1650" s="1093"/>
      <c r="AA1650" s="1093"/>
      <c r="AB1650" s="1093"/>
      <c r="AC1650" s="1093"/>
      <c r="AD1650" s="1094"/>
      <c r="AF1650" s="69"/>
      <c r="AK1650" s="11"/>
      <c r="AL1650" s="209"/>
      <c r="AM1650" s="20"/>
      <c r="AN1650" s="20"/>
      <c r="AO1650" s="20"/>
      <c r="AP1650" s="20"/>
      <c r="AQ1650" s="210"/>
      <c r="AR1650" s="72"/>
    </row>
    <row r="1651" spans="1:44" ht="27" customHeight="1">
      <c r="A1651" s="911" t="str">
        <f t="shared" si="33"/>
        <v/>
      </c>
      <c r="B1651" s="65"/>
      <c r="E1651" s="66"/>
      <c r="F1651" s="67"/>
      <c r="H1651" s="67"/>
      <c r="I1651" s="1093"/>
      <c r="J1651" s="1093"/>
      <c r="K1651" s="1093"/>
      <c r="L1651" s="1093"/>
      <c r="M1651" s="1093"/>
      <c r="N1651" s="1093"/>
      <c r="O1651" s="1093"/>
      <c r="P1651" s="1093"/>
      <c r="Q1651" s="1093"/>
      <c r="R1651" s="1093"/>
      <c r="S1651" s="1093"/>
      <c r="T1651" s="1093"/>
      <c r="U1651" s="1093"/>
      <c r="V1651" s="1093"/>
      <c r="W1651" s="1093"/>
      <c r="X1651" s="1093"/>
      <c r="Y1651" s="1093"/>
      <c r="Z1651" s="1093"/>
      <c r="AA1651" s="1093"/>
      <c r="AB1651" s="1093"/>
      <c r="AC1651" s="1093"/>
      <c r="AD1651" s="1094"/>
      <c r="AF1651" s="69"/>
      <c r="AK1651" s="11"/>
      <c r="AL1651" s="209"/>
      <c r="AM1651" s="20"/>
      <c r="AN1651" s="20"/>
      <c r="AO1651" s="20"/>
      <c r="AP1651" s="20"/>
      <c r="AQ1651" s="210"/>
      <c r="AR1651" s="72"/>
    </row>
    <row r="1652" spans="1:44" ht="27" customHeight="1" thickBot="1">
      <c r="A1652" s="911" t="str">
        <f t="shared" si="33"/>
        <v/>
      </c>
      <c r="B1652" s="65"/>
      <c r="E1652" s="66"/>
      <c r="F1652" s="67"/>
      <c r="H1652" s="82"/>
      <c r="I1652" s="1096"/>
      <c r="J1652" s="1096"/>
      <c r="K1652" s="1096"/>
      <c r="L1652" s="1096"/>
      <c r="M1652" s="1096"/>
      <c r="N1652" s="1096"/>
      <c r="O1652" s="1096"/>
      <c r="P1652" s="1096"/>
      <c r="Q1652" s="1096"/>
      <c r="R1652" s="1096"/>
      <c r="S1652" s="1096"/>
      <c r="T1652" s="1096"/>
      <c r="U1652" s="1096"/>
      <c r="V1652" s="1096"/>
      <c r="W1652" s="1096"/>
      <c r="X1652" s="1096"/>
      <c r="Y1652" s="1096"/>
      <c r="Z1652" s="1096"/>
      <c r="AA1652" s="1096"/>
      <c r="AB1652" s="1096"/>
      <c r="AC1652" s="1096"/>
      <c r="AD1652" s="1097"/>
      <c r="AF1652" s="69"/>
      <c r="AK1652" s="11"/>
      <c r="AL1652" s="209"/>
      <c r="AM1652" s="20"/>
      <c r="AN1652" s="20"/>
      <c r="AO1652" s="20"/>
      <c r="AP1652" s="20"/>
      <c r="AQ1652" s="210"/>
      <c r="AR1652" s="72"/>
    </row>
    <row r="1653" spans="1:44" ht="24" customHeight="1">
      <c r="A1653" s="911" t="str">
        <f t="shared" si="33"/>
        <v/>
      </c>
      <c r="B1653" s="65"/>
      <c r="E1653" s="66"/>
      <c r="F1653" s="67"/>
      <c r="AF1653" s="69"/>
      <c r="AK1653" s="11"/>
      <c r="AL1653" s="209"/>
      <c r="AM1653" s="20"/>
      <c r="AN1653" s="20"/>
      <c r="AO1653" s="20"/>
      <c r="AP1653" s="20"/>
      <c r="AQ1653" s="210"/>
      <c r="AR1653" s="72"/>
    </row>
    <row r="1654" spans="1:44" ht="27" customHeight="1">
      <c r="A1654" s="911">
        <f t="shared" si="33"/>
        <v>228</v>
      </c>
      <c r="B1654" s="65"/>
      <c r="E1654" s="66"/>
      <c r="F1654" s="1064" t="s">
        <v>1044</v>
      </c>
      <c r="G1654" s="1065"/>
      <c r="H1654" s="1093" t="s">
        <v>1019</v>
      </c>
      <c r="I1654" s="1093"/>
      <c r="J1654" s="1093"/>
      <c r="K1654" s="1093"/>
      <c r="L1654" s="1093"/>
      <c r="M1654" s="1093"/>
      <c r="N1654" s="1093"/>
      <c r="O1654" s="1093"/>
      <c r="P1654" s="1093"/>
      <c r="Q1654" s="1093"/>
      <c r="R1654" s="1093"/>
      <c r="S1654" s="1093"/>
      <c r="T1654" s="1093"/>
      <c r="U1654" s="1093"/>
      <c r="V1654" s="1093"/>
      <c r="W1654" s="1093"/>
      <c r="X1654" s="1093"/>
      <c r="Y1654" s="1093"/>
      <c r="Z1654" s="1093"/>
      <c r="AA1654" s="1093"/>
      <c r="AB1654" s="1093"/>
      <c r="AC1654" s="1093"/>
      <c r="AD1654" s="1093"/>
      <c r="AF1654" s="69"/>
      <c r="AG1654" s="304">
        <v>228</v>
      </c>
      <c r="AH1654" s="1113" t="s">
        <v>109</v>
      </c>
      <c r="AI1654" s="1114"/>
      <c r="AJ1654" s="1115"/>
      <c r="AK1654" s="11"/>
      <c r="AL1654" s="1131" t="s">
        <v>1020</v>
      </c>
      <c r="AM1654" s="1132"/>
      <c r="AN1654" s="1132"/>
      <c r="AO1654" s="1132"/>
      <c r="AP1654" s="1132"/>
      <c r="AQ1654" s="1133"/>
      <c r="AR1654" s="1173">
        <f>VLOOKUP(AH1654,$CD$6:$CE$10,2,FALSE)</f>
        <v>0</v>
      </c>
    </row>
    <row r="1655" spans="1:44" ht="27" customHeight="1">
      <c r="A1655" s="911" t="str">
        <f t="shared" si="33"/>
        <v/>
      </c>
      <c r="B1655" s="65"/>
      <c r="E1655" s="66"/>
      <c r="F1655" s="67"/>
      <c r="H1655" s="1093"/>
      <c r="I1655" s="1093"/>
      <c r="J1655" s="1093"/>
      <c r="K1655" s="1093"/>
      <c r="L1655" s="1093"/>
      <c r="M1655" s="1093"/>
      <c r="N1655" s="1093"/>
      <c r="O1655" s="1093"/>
      <c r="P1655" s="1093"/>
      <c r="Q1655" s="1093"/>
      <c r="R1655" s="1093"/>
      <c r="S1655" s="1093"/>
      <c r="T1655" s="1093"/>
      <c r="U1655" s="1093"/>
      <c r="V1655" s="1093"/>
      <c r="W1655" s="1093"/>
      <c r="X1655" s="1093"/>
      <c r="Y1655" s="1093"/>
      <c r="Z1655" s="1093"/>
      <c r="AA1655" s="1093"/>
      <c r="AB1655" s="1093"/>
      <c r="AC1655" s="1093"/>
      <c r="AD1655" s="1093"/>
      <c r="AF1655" s="69"/>
      <c r="AK1655" s="11"/>
      <c r="AL1655" s="1131"/>
      <c r="AM1655" s="1132"/>
      <c r="AN1655" s="1132"/>
      <c r="AO1655" s="1132"/>
      <c r="AP1655" s="1132"/>
      <c r="AQ1655" s="1133"/>
      <c r="AR1655" s="1173"/>
    </row>
    <row r="1656" spans="1:44" ht="27" customHeight="1">
      <c r="A1656" s="911" t="str">
        <f t="shared" si="33"/>
        <v/>
      </c>
      <c r="B1656" s="65"/>
      <c r="E1656" s="66"/>
      <c r="F1656" s="67"/>
      <c r="H1656" s="1093"/>
      <c r="I1656" s="1093"/>
      <c r="J1656" s="1093"/>
      <c r="K1656" s="1093"/>
      <c r="L1656" s="1093"/>
      <c r="M1656" s="1093"/>
      <c r="N1656" s="1093"/>
      <c r="O1656" s="1093"/>
      <c r="P1656" s="1093"/>
      <c r="Q1656" s="1093"/>
      <c r="R1656" s="1093"/>
      <c r="S1656" s="1093"/>
      <c r="T1656" s="1093"/>
      <c r="U1656" s="1093"/>
      <c r="V1656" s="1093"/>
      <c r="W1656" s="1093"/>
      <c r="X1656" s="1093"/>
      <c r="Y1656" s="1093"/>
      <c r="Z1656" s="1093"/>
      <c r="AA1656" s="1093"/>
      <c r="AB1656" s="1093"/>
      <c r="AC1656" s="1093"/>
      <c r="AD1656" s="1093"/>
      <c r="AF1656" s="69"/>
      <c r="AK1656" s="11"/>
      <c r="AL1656" s="1131"/>
      <c r="AM1656" s="1132"/>
      <c r="AN1656" s="1132"/>
      <c r="AO1656" s="1132"/>
      <c r="AP1656" s="1132"/>
      <c r="AQ1656" s="1133"/>
      <c r="AR1656" s="72"/>
    </row>
    <row r="1657" spans="1:44" ht="27" customHeight="1">
      <c r="A1657" s="911" t="str">
        <f t="shared" si="33"/>
        <v/>
      </c>
      <c r="B1657" s="65"/>
      <c r="E1657" s="66"/>
      <c r="F1657" s="67"/>
      <c r="H1657" s="1093"/>
      <c r="I1657" s="1093"/>
      <c r="J1657" s="1093"/>
      <c r="K1657" s="1093"/>
      <c r="L1657" s="1093"/>
      <c r="M1657" s="1093"/>
      <c r="N1657" s="1093"/>
      <c r="O1657" s="1093"/>
      <c r="P1657" s="1093"/>
      <c r="Q1657" s="1093"/>
      <c r="R1657" s="1093"/>
      <c r="S1657" s="1093"/>
      <c r="T1657" s="1093"/>
      <c r="U1657" s="1093"/>
      <c r="V1657" s="1093"/>
      <c r="W1657" s="1093"/>
      <c r="X1657" s="1093"/>
      <c r="Y1657" s="1093"/>
      <c r="Z1657" s="1093"/>
      <c r="AA1657" s="1093"/>
      <c r="AB1657" s="1093"/>
      <c r="AC1657" s="1093"/>
      <c r="AD1657" s="1093"/>
      <c r="AF1657" s="69"/>
      <c r="AK1657" s="11"/>
      <c r="AL1657" s="209"/>
      <c r="AM1657" s="20"/>
      <c r="AN1657" s="20"/>
      <c r="AO1657" s="20"/>
      <c r="AP1657" s="20"/>
      <c r="AQ1657" s="210"/>
      <c r="AR1657" s="72"/>
    </row>
    <row r="1658" spans="1:44" ht="24" customHeight="1" thickBot="1">
      <c r="A1658" s="911" t="str">
        <f t="shared" si="33"/>
        <v/>
      </c>
      <c r="B1658" s="65"/>
      <c r="E1658" s="66"/>
      <c r="F1658" s="67"/>
      <c r="H1658" s="109"/>
      <c r="I1658" s="109"/>
      <c r="J1658" s="109"/>
      <c r="K1658" s="109"/>
      <c r="L1658" s="109"/>
      <c r="M1658" s="109"/>
      <c r="N1658" s="109"/>
      <c r="O1658" s="109"/>
      <c r="P1658" s="109"/>
      <c r="Q1658" s="109"/>
      <c r="R1658" s="109"/>
      <c r="S1658" s="109"/>
      <c r="T1658" s="109"/>
      <c r="U1658" s="109"/>
      <c r="V1658" s="109"/>
      <c r="W1658" s="109"/>
      <c r="X1658" s="109"/>
      <c r="Y1658" s="109"/>
      <c r="Z1658" s="109"/>
      <c r="AA1658" s="109"/>
      <c r="AB1658" s="109"/>
      <c r="AC1658" s="109"/>
      <c r="AD1658" s="109"/>
      <c r="AF1658" s="69"/>
      <c r="AK1658" s="11"/>
      <c r="AL1658" s="209"/>
      <c r="AM1658" s="20"/>
      <c r="AN1658" s="20"/>
      <c r="AO1658" s="20"/>
      <c r="AP1658" s="20"/>
      <c r="AQ1658" s="210"/>
      <c r="AR1658" s="72"/>
    </row>
    <row r="1659" spans="1:44" ht="27" customHeight="1">
      <c r="A1659" s="911" t="str">
        <f t="shared" si="33"/>
        <v/>
      </c>
      <c r="B1659" s="65"/>
      <c r="E1659" s="66"/>
      <c r="F1659" s="67"/>
      <c r="H1659" s="1478" t="s">
        <v>1021</v>
      </c>
      <c r="I1659" s="1479"/>
      <c r="J1659" s="1479"/>
      <c r="K1659" s="1479"/>
      <c r="L1659" s="1479"/>
      <c r="M1659" s="1479"/>
      <c r="N1659" s="1479"/>
      <c r="O1659" s="1479"/>
      <c r="P1659" s="1479"/>
      <c r="Q1659" s="1479"/>
      <c r="R1659" s="1479"/>
      <c r="S1659" s="1479"/>
      <c r="T1659" s="1479"/>
      <c r="U1659" s="1479"/>
      <c r="V1659" s="1479"/>
      <c r="W1659" s="1479"/>
      <c r="X1659" s="1479"/>
      <c r="Y1659" s="1479"/>
      <c r="Z1659" s="1479"/>
      <c r="AA1659" s="1479"/>
      <c r="AB1659" s="1479"/>
      <c r="AC1659" s="1479"/>
      <c r="AD1659" s="1480"/>
      <c r="AF1659" s="69"/>
      <c r="AK1659" s="11"/>
      <c r="AL1659" s="1131" t="s">
        <v>1022</v>
      </c>
      <c r="AM1659" s="1132"/>
      <c r="AN1659" s="1132"/>
      <c r="AO1659" s="1132"/>
      <c r="AP1659" s="1132"/>
      <c r="AQ1659" s="1133"/>
      <c r="AR1659" s="72"/>
    </row>
    <row r="1660" spans="1:44" ht="27" customHeight="1">
      <c r="A1660" s="911" t="str">
        <f t="shared" si="33"/>
        <v/>
      </c>
      <c r="B1660" s="65"/>
      <c r="E1660" s="66"/>
      <c r="F1660" s="67"/>
      <c r="H1660" s="67"/>
      <c r="I1660" s="1093" t="s">
        <v>2366</v>
      </c>
      <c r="J1660" s="1093"/>
      <c r="K1660" s="1093"/>
      <c r="L1660" s="1093"/>
      <c r="M1660" s="1093"/>
      <c r="N1660" s="1093"/>
      <c r="O1660" s="1093"/>
      <c r="P1660" s="1093"/>
      <c r="Q1660" s="1093"/>
      <c r="R1660" s="1093"/>
      <c r="S1660" s="1093"/>
      <c r="T1660" s="1093"/>
      <c r="U1660" s="1093"/>
      <c r="V1660" s="1093"/>
      <c r="W1660" s="1093"/>
      <c r="X1660" s="1093"/>
      <c r="Y1660" s="1093"/>
      <c r="Z1660" s="1093"/>
      <c r="AA1660" s="1093"/>
      <c r="AB1660" s="1093"/>
      <c r="AC1660" s="1093"/>
      <c r="AD1660" s="1094"/>
      <c r="AF1660" s="69"/>
      <c r="AK1660" s="11"/>
      <c r="AL1660" s="1131"/>
      <c r="AM1660" s="1132"/>
      <c r="AN1660" s="1132"/>
      <c r="AO1660" s="1132"/>
      <c r="AP1660" s="1132"/>
      <c r="AQ1660" s="1133"/>
      <c r="AR1660" s="72"/>
    </row>
    <row r="1661" spans="1:44" ht="27" customHeight="1">
      <c r="A1661" s="911" t="str">
        <f t="shared" si="33"/>
        <v/>
      </c>
      <c r="B1661" s="65"/>
      <c r="E1661" s="66"/>
      <c r="F1661" s="67"/>
      <c r="H1661" s="67"/>
      <c r="I1661" s="1093"/>
      <c r="J1661" s="1093"/>
      <c r="K1661" s="1093"/>
      <c r="L1661" s="1093"/>
      <c r="M1661" s="1093"/>
      <c r="N1661" s="1093"/>
      <c r="O1661" s="1093"/>
      <c r="P1661" s="1093"/>
      <c r="Q1661" s="1093"/>
      <c r="R1661" s="1093"/>
      <c r="S1661" s="1093"/>
      <c r="T1661" s="1093"/>
      <c r="U1661" s="1093"/>
      <c r="V1661" s="1093"/>
      <c r="W1661" s="1093"/>
      <c r="X1661" s="1093"/>
      <c r="Y1661" s="1093"/>
      <c r="Z1661" s="1093"/>
      <c r="AA1661" s="1093"/>
      <c r="AB1661" s="1093"/>
      <c r="AC1661" s="1093"/>
      <c r="AD1661" s="1094"/>
      <c r="AF1661" s="69"/>
      <c r="AK1661" s="11"/>
      <c r="AL1661" s="84"/>
      <c r="AM1661" s="85"/>
      <c r="AN1661" s="85"/>
      <c r="AO1661" s="85"/>
      <c r="AP1661" s="85"/>
      <c r="AQ1661" s="86"/>
      <c r="AR1661" s="72"/>
    </row>
    <row r="1662" spans="1:44" ht="27" customHeight="1">
      <c r="A1662" s="911" t="str">
        <f t="shared" si="33"/>
        <v/>
      </c>
      <c r="B1662" s="65"/>
      <c r="E1662" s="66"/>
      <c r="F1662" s="67"/>
      <c r="H1662" s="67"/>
      <c r="I1662" s="1093"/>
      <c r="J1662" s="1093"/>
      <c r="K1662" s="1093"/>
      <c r="L1662" s="1093"/>
      <c r="M1662" s="1093"/>
      <c r="N1662" s="1093"/>
      <c r="O1662" s="1093"/>
      <c r="P1662" s="1093"/>
      <c r="Q1662" s="1093"/>
      <c r="R1662" s="1093"/>
      <c r="S1662" s="1093"/>
      <c r="T1662" s="1093"/>
      <c r="U1662" s="1093"/>
      <c r="V1662" s="1093"/>
      <c r="W1662" s="1093"/>
      <c r="X1662" s="1093"/>
      <c r="Y1662" s="1093"/>
      <c r="Z1662" s="1093"/>
      <c r="AA1662" s="1093"/>
      <c r="AB1662" s="1093"/>
      <c r="AC1662" s="1093"/>
      <c r="AD1662" s="1094"/>
      <c r="AF1662" s="69"/>
      <c r="AK1662" s="11"/>
      <c r="AL1662" s="209"/>
      <c r="AM1662" s="20"/>
      <c r="AN1662" s="20"/>
      <c r="AO1662" s="20"/>
      <c r="AP1662" s="20"/>
      <c r="AQ1662" s="210"/>
      <c r="AR1662" s="72"/>
    </row>
    <row r="1663" spans="1:44" ht="27" customHeight="1">
      <c r="A1663" s="911" t="str">
        <f t="shared" si="33"/>
        <v/>
      </c>
      <c r="B1663" s="65"/>
      <c r="E1663" s="66"/>
      <c r="F1663" s="67"/>
      <c r="H1663" s="67"/>
      <c r="I1663" s="1093"/>
      <c r="J1663" s="1093"/>
      <c r="K1663" s="1093"/>
      <c r="L1663" s="1093"/>
      <c r="M1663" s="1093"/>
      <c r="N1663" s="1093"/>
      <c r="O1663" s="1093"/>
      <c r="P1663" s="1093"/>
      <c r="Q1663" s="1093"/>
      <c r="R1663" s="1093"/>
      <c r="S1663" s="1093"/>
      <c r="T1663" s="1093"/>
      <c r="U1663" s="1093"/>
      <c r="V1663" s="1093"/>
      <c r="W1663" s="1093"/>
      <c r="X1663" s="1093"/>
      <c r="Y1663" s="1093"/>
      <c r="Z1663" s="1093"/>
      <c r="AA1663" s="1093"/>
      <c r="AB1663" s="1093"/>
      <c r="AC1663" s="1093"/>
      <c r="AD1663" s="1094"/>
      <c r="AF1663" s="69"/>
      <c r="AK1663" s="11"/>
      <c r="AL1663" s="209"/>
      <c r="AM1663" s="20"/>
      <c r="AN1663" s="20"/>
      <c r="AO1663" s="20"/>
      <c r="AP1663" s="20"/>
      <c r="AQ1663" s="210"/>
      <c r="AR1663" s="72"/>
    </row>
    <row r="1664" spans="1:44" ht="27" customHeight="1">
      <c r="A1664" s="911" t="str">
        <f t="shared" si="33"/>
        <v/>
      </c>
      <c r="B1664" s="65"/>
      <c r="E1664" s="66"/>
      <c r="F1664" s="67"/>
      <c r="H1664" s="67"/>
      <c r="I1664" s="1093"/>
      <c r="J1664" s="1093"/>
      <c r="K1664" s="1093"/>
      <c r="L1664" s="1093"/>
      <c r="M1664" s="1093"/>
      <c r="N1664" s="1093"/>
      <c r="O1664" s="1093"/>
      <c r="P1664" s="1093"/>
      <c r="Q1664" s="1093"/>
      <c r="R1664" s="1093"/>
      <c r="S1664" s="1093"/>
      <c r="T1664" s="1093"/>
      <c r="U1664" s="1093"/>
      <c r="V1664" s="1093"/>
      <c r="W1664" s="1093"/>
      <c r="X1664" s="1093"/>
      <c r="Y1664" s="1093"/>
      <c r="Z1664" s="1093"/>
      <c r="AA1664" s="1093"/>
      <c r="AB1664" s="1093"/>
      <c r="AC1664" s="1093"/>
      <c r="AD1664" s="1094"/>
      <c r="AF1664" s="69"/>
      <c r="AK1664" s="11"/>
      <c r="AL1664" s="209"/>
      <c r="AM1664" s="20"/>
      <c r="AN1664" s="20"/>
      <c r="AO1664" s="20"/>
      <c r="AP1664" s="20"/>
      <c r="AQ1664" s="210"/>
      <c r="AR1664" s="72"/>
    </row>
    <row r="1665" spans="1:44" ht="27" customHeight="1">
      <c r="A1665" s="911" t="str">
        <f t="shared" si="33"/>
        <v/>
      </c>
      <c r="B1665" s="65"/>
      <c r="E1665" s="66"/>
      <c r="F1665" s="67"/>
      <c r="H1665" s="67"/>
      <c r="I1665" s="1093"/>
      <c r="J1665" s="1093"/>
      <c r="K1665" s="1093"/>
      <c r="L1665" s="1093"/>
      <c r="M1665" s="1093"/>
      <c r="N1665" s="1093"/>
      <c r="O1665" s="1093"/>
      <c r="P1665" s="1093"/>
      <c r="Q1665" s="1093"/>
      <c r="R1665" s="1093"/>
      <c r="S1665" s="1093"/>
      <c r="T1665" s="1093"/>
      <c r="U1665" s="1093"/>
      <c r="V1665" s="1093"/>
      <c r="W1665" s="1093"/>
      <c r="X1665" s="1093"/>
      <c r="Y1665" s="1093"/>
      <c r="Z1665" s="1093"/>
      <c r="AA1665" s="1093"/>
      <c r="AB1665" s="1093"/>
      <c r="AC1665" s="1093"/>
      <c r="AD1665" s="1094"/>
      <c r="AF1665" s="69"/>
      <c r="AK1665" s="11"/>
      <c r="AL1665" s="209"/>
      <c r="AM1665" s="20"/>
      <c r="AN1665" s="20"/>
      <c r="AO1665" s="20"/>
      <c r="AP1665" s="20"/>
      <c r="AQ1665" s="210"/>
      <c r="AR1665" s="72"/>
    </row>
    <row r="1666" spans="1:44" ht="27" customHeight="1">
      <c r="A1666" s="911" t="str">
        <f t="shared" si="33"/>
        <v/>
      </c>
      <c r="B1666" s="65"/>
      <c r="E1666" s="66"/>
      <c r="F1666" s="67"/>
      <c r="H1666" s="67"/>
      <c r="I1666" s="1093"/>
      <c r="J1666" s="1093"/>
      <c r="K1666" s="1093"/>
      <c r="L1666" s="1093"/>
      <c r="M1666" s="1093"/>
      <c r="N1666" s="1093"/>
      <c r="O1666" s="1093"/>
      <c r="P1666" s="1093"/>
      <c r="Q1666" s="1093"/>
      <c r="R1666" s="1093"/>
      <c r="S1666" s="1093"/>
      <c r="T1666" s="1093"/>
      <c r="U1666" s="1093"/>
      <c r="V1666" s="1093"/>
      <c r="W1666" s="1093"/>
      <c r="X1666" s="1093"/>
      <c r="Y1666" s="1093"/>
      <c r="Z1666" s="1093"/>
      <c r="AA1666" s="1093"/>
      <c r="AB1666" s="1093"/>
      <c r="AC1666" s="1093"/>
      <c r="AD1666" s="1094"/>
      <c r="AF1666" s="69"/>
      <c r="AK1666" s="11"/>
      <c r="AL1666" s="209"/>
      <c r="AM1666" s="20"/>
      <c r="AN1666" s="20"/>
      <c r="AO1666" s="20"/>
      <c r="AP1666" s="20"/>
      <c r="AQ1666" s="210"/>
      <c r="AR1666" s="72"/>
    </row>
    <row r="1667" spans="1:44" ht="27" customHeight="1">
      <c r="A1667" s="911" t="str">
        <f t="shared" si="33"/>
        <v/>
      </c>
      <c r="B1667" s="65"/>
      <c r="E1667" s="66"/>
      <c r="F1667" s="67"/>
      <c r="H1667" s="67"/>
      <c r="I1667" s="1093"/>
      <c r="J1667" s="1093"/>
      <c r="K1667" s="1093"/>
      <c r="L1667" s="1093"/>
      <c r="M1667" s="1093"/>
      <c r="N1667" s="1093"/>
      <c r="O1667" s="1093"/>
      <c r="P1667" s="1093"/>
      <c r="Q1667" s="1093"/>
      <c r="R1667" s="1093"/>
      <c r="S1667" s="1093"/>
      <c r="T1667" s="1093"/>
      <c r="U1667" s="1093"/>
      <c r="V1667" s="1093"/>
      <c r="W1667" s="1093"/>
      <c r="X1667" s="1093"/>
      <c r="Y1667" s="1093"/>
      <c r="Z1667" s="1093"/>
      <c r="AA1667" s="1093"/>
      <c r="AB1667" s="1093"/>
      <c r="AC1667" s="1093"/>
      <c r="AD1667" s="1094"/>
      <c r="AF1667" s="69"/>
      <c r="AK1667" s="11"/>
      <c r="AL1667" s="209"/>
      <c r="AM1667" s="20"/>
      <c r="AN1667" s="20"/>
      <c r="AO1667" s="20"/>
      <c r="AP1667" s="20"/>
      <c r="AQ1667" s="210"/>
      <c r="AR1667" s="72"/>
    </row>
    <row r="1668" spans="1:44" ht="27" customHeight="1">
      <c r="A1668" s="911" t="str">
        <f t="shared" si="33"/>
        <v/>
      </c>
      <c r="B1668" s="65"/>
      <c r="E1668" s="66"/>
      <c r="F1668" s="67"/>
      <c r="H1668" s="67"/>
      <c r="I1668" s="1093"/>
      <c r="J1668" s="1093"/>
      <c r="K1668" s="1093"/>
      <c r="L1668" s="1093"/>
      <c r="M1668" s="1093"/>
      <c r="N1668" s="1093"/>
      <c r="O1668" s="1093"/>
      <c r="P1668" s="1093"/>
      <c r="Q1668" s="1093"/>
      <c r="R1668" s="1093"/>
      <c r="S1668" s="1093"/>
      <c r="T1668" s="1093"/>
      <c r="U1668" s="1093"/>
      <c r="V1668" s="1093"/>
      <c r="W1668" s="1093"/>
      <c r="X1668" s="1093"/>
      <c r="Y1668" s="1093"/>
      <c r="Z1668" s="1093"/>
      <c r="AA1668" s="1093"/>
      <c r="AB1668" s="1093"/>
      <c r="AC1668" s="1093"/>
      <c r="AD1668" s="1094"/>
      <c r="AF1668" s="69"/>
      <c r="AK1668" s="11"/>
      <c r="AL1668" s="209"/>
      <c r="AM1668" s="20"/>
      <c r="AN1668" s="20"/>
      <c r="AO1668" s="20"/>
      <c r="AP1668" s="20"/>
      <c r="AQ1668" s="210"/>
      <c r="AR1668" s="72"/>
    </row>
    <row r="1669" spans="1:44" ht="27" customHeight="1">
      <c r="A1669" s="911" t="str">
        <f t="shared" si="33"/>
        <v/>
      </c>
      <c r="B1669" s="65"/>
      <c r="E1669" s="66"/>
      <c r="F1669" s="67"/>
      <c r="H1669" s="67"/>
      <c r="I1669" s="1093"/>
      <c r="J1669" s="1093"/>
      <c r="K1669" s="1093"/>
      <c r="L1669" s="1093"/>
      <c r="M1669" s="1093"/>
      <c r="N1669" s="1093"/>
      <c r="O1669" s="1093"/>
      <c r="P1669" s="1093"/>
      <c r="Q1669" s="1093"/>
      <c r="R1669" s="1093"/>
      <c r="S1669" s="1093"/>
      <c r="T1669" s="1093"/>
      <c r="U1669" s="1093"/>
      <c r="V1669" s="1093"/>
      <c r="W1669" s="1093"/>
      <c r="X1669" s="1093"/>
      <c r="Y1669" s="1093"/>
      <c r="Z1669" s="1093"/>
      <c r="AA1669" s="1093"/>
      <c r="AB1669" s="1093"/>
      <c r="AC1669" s="1093"/>
      <c r="AD1669" s="1094"/>
      <c r="AF1669" s="69"/>
      <c r="AK1669" s="11"/>
      <c r="AL1669" s="209"/>
      <c r="AM1669" s="20"/>
      <c r="AN1669" s="20"/>
      <c r="AO1669" s="20"/>
      <c r="AP1669" s="20"/>
      <c r="AQ1669" s="210"/>
      <c r="AR1669" s="72"/>
    </row>
    <row r="1670" spans="1:44" ht="27" customHeight="1">
      <c r="A1670" s="911" t="str">
        <f t="shared" si="33"/>
        <v/>
      </c>
      <c r="B1670" s="65"/>
      <c r="E1670" s="66"/>
      <c r="F1670" s="67"/>
      <c r="H1670" s="67"/>
      <c r="I1670" s="1093"/>
      <c r="J1670" s="1093"/>
      <c r="K1670" s="1093"/>
      <c r="L1670" s="1093"/>
      <c r="M1670" s="1093"/>
      <c r="N1670" s="1093"/>
      <c r="O1670" s="1093"/>
      <c r="P1670" s="1093"/>
      <c r="Q1670" s="1093"/>
      <c r="R1670" s="1093"/>
      <c r="S1670" s="1093"/>
      <c r="T1670" s="1093"/>
      <c r="U1670" s="1093"/>
      <c r="V1670" s="1093"/>
      <c r="W1670" s="1093"/>
      <c r="X1670" s="1093"/>
      <c r="Y1670" s="1093"/>
      <c r="Z1670" s="1093"/>
      <c r="AA1670" s="1093"/>
      <c r="AB1670" s="1093"/>
      <c r="AC1670" s="1093"/>
      <c r="AD1670" s="1094"/>
      <c r="AF1670" s="69"/>
      <c r="AK1670" s="11"/>
      <c r="AL1670" s="209"/>
      <c r="AM1670" s="20"/>
      <c r="AN1670" s="20"/>
      <c r="AO1670" s="20"/>
      <c r="AP1670" s="20"/>
      <c r="AQ1670" s="210"/>
      <c r="AR1670" s="72"/>
    </row>
    <row r="1671" spans="1:44" ht="27" customHeight="1" thickBot="1">
      <c r="A1671" s="911" t="str">
        <f t="shared" si="33"/>
        <v/>
      </c>
      <c r="B1671" s="65"/>
      <c r="E1671" s="66"/>
      <c r="F1671" s="67"/>
      <c r="H1671" s="82"/>
      <c r="I1671" s="1096"/>
      <c r="J1671" s="1096"/>
      <c r="K1671" s="1096"/>
      <c r="L1671" s="1096"/>
      <c r="M1671" s="1096"/>
      <c r="N1671" s="1096"/>
      <c r="O1671" s="1096"/>
      <c r="P1671" s="1096"/>
      <c r="Q1671" s="1096"/>
      <c r="R1671" s="1096"/>
      <c r="S1671" s="1096"/>
      <c r="T1671" s="1096"/>
      <c r="U1671" s="1096"/>
      <c r="V1671" s="1096"/>
      <c r="W1671" s="1096"/>
      <c r="X1671" s="1096"/>
      <c r="Y1671" s="1096"/>
      <c r="Z1671" s="1096"/>
      <c r="AA1671" s="1096"/>
      <c r="AB1671" s="1096"/>
      <c r="AC1671" s="1096"/>
      <c r="AD1671" s="1097"/>
      <c r="AF1671" s="69"/>
      <c r="AK1671" s="11"/>
      <c r="AL1671" s="209"/>
      <c r="AM1671" s="20"/>
      <c r="AN1671" s="20"/>
      <c r="AO1671" s="20"/>
      <c r="AP1671" s="20"/>
      <c r="AQ1671" s="210"/>
      <c r="AR1671" s="72"/>
    </row>
    <row r="1672" spans="1:44" ht="27" customHeight="1">
      <c r="A1672" s="911" t="str">
        <f t="shared" si="33"/>
        <v/>
      </c>
      <c r="B1672" s="65"/>
      <c r="E1672" s="66"/>
      <c r="F1672" s="67"/>
      <c r="I1672" s="87"/>
      <c r="J1672" s="87"/>
      <c r="K1672" s="87"/>
      <c r="L1672" s="87"/>
      <c r="M1672" s="87"/>
      <c r="N1672" s="87"/>
      <c r="O1672" s="87"/>
      <c r="P1672" s="87"/>
      <c r="Q1672" s="87"/>
      <c r="R1672" s="87"/>
      <c r="S1672" s="87"/>
      <c r="T1672" s="87"/>
      <c r="U1672" s="87"/>
      <c r="V1672" s="87"/>
      <c r="W1672" s="87"/>
      <c r="X1672" s="87"/>
      <c r="Y1672" s="87"/>
      <c r="Z1672" s="87"/>
      <c r="AA1672" s="87"/>
      <c r="AB1672" s="87"/>
      <c r="AC1672" s="87"/>
      <c r="AD1672" s="87"/>
      <c r="AF1672" s="69"/>
      <c r="AK1672" s="11"/>
      <c r="AL1672" s="209"/>
      <c r="AM1672" s="20"/>
      <c r="AN1672" s="20"/>
      <c r="AO1672" s="20"/>
      <c r="AP1672" s="20"/>
      <c r="AQ1672" s="210"/>
      <c r="AR1672" s="72"/>
    </row>
    <row r="1673" spans="1:44" ht="24" customHeight="1">
      <c r="A1673" s="911" t="str">
        <f t="shared" si="33"/>
        <v/>
      </c>
      <c r="B1673" s="65"/>
      <c r="E1673" s="66"/>
      <c r="F1673" s="67"/>
      <c r="I1673" s="87"/>
      <c r="J1673" s="87"/>
      <c r="K1673" s="87"/>
      <c r="L1673" s="87"/>
      <c r="M1673" s="87"/>
      <c r="N1673" s="87"/>
      <c r="O1673" s="87"/>
      <c r="P1673" s="87"/>
      <c r="Q1673" s="87"/>
      <c r="R1673" s="87"/>
      <c r="S1673" s="87"/>
      <c r="T1673" s="87"/>
      <c r="U1673" s="87"/>
      <c r="V1673" s="87"/>
      <c r="W1673" s="87"/>
      <c r="X1673" s="87"/>
      <c r="Y1673" s="87"/>
      <c r="Z1673" s="87"/>
      <c r="AA1673" s="87"/>
      <c r="AB1673" s="87"/>
      <c r="AC1673" s="87"/>
      <c r="AD1673" s="87"/>
      <c r="AF1673" s="69"/>
      <c r="AK1673" s="11"/>
      <c r="AL1673" s="209"/>
      <c r="AM1673" s="20"/>
      <c r="AN1673" s="20"/>
      <c r="AO1673" s="20"/>
      <c r="AP1673" s="20"/>
      <c r="AQ1673" s="210"/>
      <c r="AR1673" s="72"/>
    </row>
    <row r="1674" spans="1:44" ht="27" customHeight="1">
      <c r="A1674" s="911">
        <f t="shared" si="33"/>
        <v>229</v>
      </c>
      <c r="B1674" s="65"/>
      <c r="E1674" s="66"/>
      <c r="F1674" s="1064" t="s">
        <v>1023</v>
      </c>
      <c r="G1674" s="1065"/>
      <c r="H1674" s="1093" t="s">
        <v>1024</v>
      </c>
      <c r="I1674" s="1093"/>
      <c r="J1674" s="1093"/>
      <c r="K1674" s="1093"/>
      <c r="L1674" s="1093"/>
      <c r="M1674" s="1093"/>
      <c r="N1674" s="1093"/>
      <c r="O1674" s="1093"/>
      <c r="P1674" s="1093"/>
      <c r="Q1674" s="1093"/>
      <c r="R1674" s="1093"/>
      <c r="S1674" s="1093"/>
      <c r="T1674" s="1093"/>
      <c r="U1674" s="1093"/>
      <c r="V1674" s="1093"/>
      <c r="W1674" s="1093"/>
      <c r="X1674" s="1093"/>
      <c r="Y1674" s="1093"/>
      <c r="Z1674" s="1093"/>
      <c r="AA1674" s="1093"/>
      <c r="AB1674" s="1093"/>
      <c r="AC1674" s="1093"/>
      <c r="AD1674" s="1093"/>
      <c r="AF1674" s="69"/>
      <c r="AG1674" s="304">
        <v>229</v>
      </c>
      <c r="AH1674" s="1113" t="s">
        <v>109</v>
      </c>
      <c r="AI1674" s="1114"/>
      <c r="AJ1674" s="1115"/>
      <c r="AK1674" s="11"/>
      <c r="AL1674" s="1131" t="s">
        <v>1025</v>
      </c>
      <c r="AM1674" s="1132"/>
      <c r="AN1674" s="1132"/>
      <c r="AO1674" s="1132"/>
      <c r="AP1674" s="1132"/>
      <c r="AQ1674" s="1133"/>
      <c r="AR1674" s="1173">
        <f>VLOOKUP(AH1674,$CD$6:$CE$10,2,FALSE)</f>
        <v>0</v>
      </c>
    </row>
    <row r="1675" spans="1:44" ht="27" customHeight="1">
      <c r="A1675" s="911" t="str">
        <f t="shared" si="33"/>
        <v/>
      </c>
      <c r="B1675" s="65"/>
      <c r="E1675" s="66"/>
      <c r="F1675" s="67"/>
      <c r="H1675" s="1093"/>
      <c r="I1675" s="1093"/>
      <c r="J1675" s="1093"/>
      <c r="K1675" s="1093"/>
      <c r="L1675" s="1093"/>
      <c r="M1675" s="1093"/>
      <c r="N1675" s="1093"/>
      <c r="O1675" s="1093"/>
      <c r="P1675" s="1093"/>
      <c r="Q1675" s="1093"/>
      <c r="R1675" s="1093"/>
      <c r="S1675" s="1093"/>
      <c r="T1675" s="1093"/>
      <c r="U1675" s="1093"/>
      <c r="V1675" s="1093"/>
      <c r="W1675" s="1093"/>
      <c r="X1675" s="1093"/>
      <c r="Y1675" s="1093"/>
      <c r="Z1675" s="1093"/>
      <c r="AA1675" s="1093"/>
      <c r="AB1675" s="1093"/>
      <c r="AC1675" s="1093"/>
      <c r="AD1675" s="1093"/>
      <c r="AF1675" s="69"/>
      <c r="AK1675" s="11"/>
      <c r="AL1675" s="1131"/>
      <c r="AM1675" s="1132"/>
      <c r="AN1675" s="1132"/>
      <c r="AO1675" s="1132"/>
      <c r="AP1675" s="1132"/>
      <c r="AQ1675" s="1133"/>
      <c r="AR1675" s="1173"/>
    </row>
    <row r="1676" spans="1:44" ht="24" customHeight="1">
      <c r="A1676" s="911" t="str">
        <f t="shared" si="33"/>
        <v/>
      </c>
      <c r="B1676" s="65"/>
      <c r="E1676" s="66"/>
      <c r="F1676" s="67"/>
      <c r="H1676" s="87"/>
      <c r="I1676" s="87"/>
      <c r="J1676" s="87"/>
      <c r="K1676" s="87"/>
      <c r="L1676" s="87"/>
      <c r="M1676" s="87"/>
      <c r="N1676" s="87"/>
      <c r="O1676" s="87"/>
      <c r="P1676" s="87"/>
      <c r="Q1676" s="87"/>
      <c r="R1676" s="87"/>
      <c r="S1676" s="87"/>
      <c r="T1676" s="87"/>
      <c r="U1676" s="87"/>
      <c r="V1676" s="87"/>
      <c r="W1676" s="87"/>
      <c r="X1676" s="87"/>
      <c r="Y1676" s="87"/>
      <c r="Z1676" s="87"/>
      <c r="AA1676" s="87"/>
      <c r="AB1676" s="87"/>
      <c r="AC1676" s="87"/>
      <c r="AD1676" s="87"/>
      <c r="AF1676" s="69"/>
      <c r="AK1676" s="11"/>
      <c r="AL1676" s="1131"/>
      <c r="AM1676" s="1132"/>
      <c r="AN1676" s="1132"/>
      <c r="AO1676" s="1132"/>
      <c r="AP1676" s="1132"/>
      <c r="AQ1676" s="1133"/>
      <c r="AR1676" s="72"/>
    </row>
    <row r="1677" spans="1:44" ht="27" customHeight="1">
      <c r="A1677" s="911">
        <f t="shared" si="33"/>
        <v>230</v>
      </c>
      <c r="B1677" s="65"/>
      <c r="E1677" s="66"/>
      <c r="F1677" s="67"/>
      <c r="H1677" s="1093" t="s">
        <v>1026</v>
      </c>
      <c r="I1677" s="1093"/>
      <c r="J1677" s="1093"/>
      <c r="K1677" s="1093"/>
      <c r="L1677" s="1093"/>
      <c r="M1677" s="1093"/>
      <c r="N1677" s="1093"/>
      <c r="O1677" s="1093"/>
      <c r="P1677" s="1093"/>
      <c r="Q1677" s="1093"/>
      <c r="R1677" s="1093"/>
      <c r="S1677" s="1093"/>
      <c r="T1677" s="1093"/>
      <c r="U1677" s="1093"/>
      <c r="V1677" s="1093"/>
      <c r="W1677" s="1093"/>
      <c r="X1677" s="1093"/>
      <c r="Y1677" s="1093"/>
      <c r="Z1677" s="1093"/>
      <c r="AA1677" s="1093"/>
      <c r="AB1677" s="1093"/>
      <c r="AC1677" s="1093"/>
      <c r="AD1677" s="1093"/>
      <c r="AF1677" s="69"/>
      <c r="AG1677" s="304">
        <v>230</v>
      </c>
      <c r="AH1677" s="1113" t="s">
        <v>109</v>
      </c>
      <c r="AI1677" s="1114"/>
      <c r="AJ1677" s="1115"/>
      <c r="AK1677" s="11"/>
      <c r="AL1677" s="84"/>
      <c r="AM1677" s="85"/>
      <c r="AN1677" s="85"/>
      <c r="AO1677" s="85"/>
      <c r="AP1677" s="85"/>
      <c r="AQ1677" s="86"/>
      <c r="AR1677" s="1173">
        <f>VLOOKUP(AH1677,$CD$6:$CE$10,2,FALSE)</f>
        <v>0</v>
      </c>
    </row>
    <row r="1678" spans="1:44" ht="27" customHeight="1">
      <c r="A1678" s="911" t="str">
        <f t="shared" si="33"/>
        <v/>
      </c>
      <c r="B1678" s="65"/>
      <c r="E1678" s="66"/>
      <c r="F1678" s="67"/>
      <c r="H1678" s="1093"/>
      <c r="I1678" s="1093"/>
      <c r="J1678" s="1093"/>
      <c r="K1678" s="1093"/>
      <c r="L1678" s="1093"/>
      <c r="M1678" s="1093"/>
      <c r="N1678" s="1093"/>
      <c r="O1678" s="1093"/>
      <c r="P1678" s="1093"/>
      <c r="Q1678" s="1093"/>
      <c r="R1678" s="1093"/>
      <c r="S1678" s="1093"/>
      <c r="T1678" s="1093"/>
      <c r="U1678" s="1093"/>
      <c r="V1678" s="1093"/>
      <c r="W1678" s="1093"/>
      <c r="X1678" s="1093"/>
      <c r="Y1678" s="1093"/>
      <c r="Z1678" s="1093"/>
      <c r="AA1678" s="1093"/>
      <c r="AB1678" s="1093"/>
      <c r="AC1678" s="1093"/>
      <c r="AD1678" s="1093"/>
      <c r="AF1678" s="69"/>
      <c r="AK1678" s="11"/>
      <c r="AL1678" s="84"/>
      <c r="AM1678" s="85"/>
      <c r="AN1678" s="85"/>
      <c r="AO1678" s="85"/>
      <c r="AP1678" s="85"/>
      <c r="AQ1678" s="86"/>
      <c r="AR1678" s="1173"/>
    </row>
    <row r="1679" spans="1:44" ht="24" customHeight="1" thickBot="1">
      <c r="A1679" s="911" t="str">
        <f t="shared" si="33"/>
        <v/>
      </c>
      <c r="B1679" s="65"/>
      <c r="E1679" s="66"/>
      <c r="F1679" s="67"/>
      <c r="AF1679" s="69"/>
      <c r="AK1679" s="11"/>
      <c r="AL1679" s="84"/>
      <c r="AM1679" s="85"/>
      <c r="AN1679" s="85"/>
      <c r="AO1679" s="85"/>
      <c r="AP1679" s="85"/>
      <c r="AQ1679" s="86"/>
      <c r="AR1679" s="72"/>
    </row>
    <row r="1680" spans="1:44" ht="27" customHeight="1">
      <c r="A1680" s="911" t="str">
        <f t="shared" si="33"/>
        <v/>
      </c>
      <c r="B1680" s="65"/>
      <c r="E1680" s="66"/>
      <c r="F1680" s="67"/>
      <c r="H1680" s="1339" t="s">
        <v>1027</v>
      </c>
      <c r="I1680" s="1340"/>
      <c r="J1680" s="1340"/>
      <c r="K1680" s="1340"/>
      <c r="L1680" s="1340"/>
      <c r="M1680" s="1340"/>
      <c r="N1680" s="1340"/>
      <c r="O1680" s="1340"/>
      <c r="P1680" s="1340"/>
      <c r="Q1680" s="1340"/>
      <c r="R1680" s="1340"/>
      <c r="S1680" s="1340"/>
      <c r="T1680" s="1340"/>
      <c r="U1680" s="1340"/>
      <c r="V1680" s="1340"/>
      <c r="W1680" s="1340"/>
      <c r="X1680" s="1340"/>
      <c r="Y1680" s="1340"/>
      <c r="Z1680" s="1340"/>
      <c r="AA1680" s="1340"/>
      <c r="AB1680" s="1340"/>
      <c r="AC1680" s="1340"/>
      <c r="AD1680" s="1341"/>
      <c r="AF1680" s="69"/>
      <c r="AK1680" s="11"/>
      <c r="AL1680" s="209"/>
      <c r="AM1680" s="20"/>
      <c r="AN1680" s="20"/>
      <c r="AO1680" s="20"/>
      <c r="AP1680" s="20"/>
      <c r="AQ1680" s="210"/>
      <c r="AR1680" s="72"/>
    </row>
    <row r="1681" spans="1:44" ht="27" customHeight="1">
      <c r="A1681" s="911" t="str">
        <f t="shared" si="33"/>
        <v/>
      </c>
      <c r="B1681" s="65"/>
      <c r="E1681" s="66"/>
      <c r="F1681" s="67"/>
      <c r="H1681" s="67"/>
      <c r="I1681" s="1093" t="s">
        <v>1028</v>
      </c>
      <c r="J1681" s="1093"/>
      <c r="K1681" s="1093"/>
      <c r="L1681" s="1093"/>
      <c r="M1681" s="1093"/>
      <c r="N1681" s="1093"/>
      <c r="O1681" s="1093"/>
      <c r="P1681" s="1093"/>
      <c r="Q1681" s="1093"/>
      <c r="R1681" s="1093"/>
      <c r="S1681" s="1093"/>
      <c r="T1681" s="1093"/>
      <c r="U1681" s="1093"/>
      <c r="V1681" s="1093"/>
      <c r="W1681" s="1093"/>
      <c r="X1681" s="1093"/>
      <c r="Y1681" s="1093"/>
      <c r="Z1681" s="1093"/>
      <c r="AA1681" s="1093"/>
      <c r="AB1681" s="1093"/>
      <c r="AC1681" s="1093"/>
      <c r="AD1681" s="1094"/>
      <c r="AF1681" s="69"/>
      <c r="AK1681" s="11"/>
      <c r="AL1681" s="209"/>
      <c r="AM1681" s="20"/>
      <c r="AN1681" s="20"/>
      <c r="AO1681" s="20"/>
      <c r="AP1681" s="20"/>
      <c r="AQ1681" s="210"/>
      <c r="AR1681" s="72"/>
    </row>
    <row r="1682" spans="1:44" ht="27" customHeight="1">
      <c r="A1682" s="911" t="str">
        <f t="shared" si="33"/>
        <v/>
      </c>
      <c r="B1682" s="65"/>
      <c r="E1682" s="66"/>
      <c r="F1682" s="67"/>
      <c r="H1682" s="67"/>
      <c r="I1682" s="1093"/>
      <c r="J1682" s="1093"/>
      <c r="K1682" s="1093"/>
      <c r="L1682" s="1093"/>
      <c r="M1682" s="1093"/>
      <c r="N1682" s="1093"/>
      <c r="O1682" s="1093"/>
      <c r="P1682" s="1093"/>
      <c r="Q1682" s="1093"/>
      <c r="R1682" s="1093"/>
      <c r="S1682" s="1093"/>
      <c r="T1682" s="1093"/>
      <c r="U1682" s="1093"/>
      <c r="V1682" s="1093"/>
      <c r="W1682" s="1093"/>
      <c r="X1682" s="1093"/>
      <c r="Y1682" s="1093"/>
      <c r="Z1682" s="1093"/>
      <c r="AA1682" s="1093"/>
      <c r="AB1682" s="1093"/>
      <c r="AC1682" s="1093"/>
      <c r="AD1682" s="1094"/>
      <c r="AF1682" s="69"/>
      <c r="AK1682" s="11"/>
      <c r="AL1682" s="209"/>
      <c r="AM1682" s="20"/>
      <c r="AN1682" s="20"/>
      <c r="AO1682" s="20"/>
      <c r="AP1682" s="20"/>
      <c r="AQ1682" s="210"/>
      <c r="AR1682" s="72"/>
    </row>
    <row r="1683" spans="1:44" ht="27" customHeight="1">
      <c r="A1683" s="911" t="str">
        <f t="shared" si="33"/>
        <v/>
      </c>
      <c r="B1683" s="65"/>
      <c r="E1683" s="66"/>
      <c r="F1683" s="67"/>
      <c r="H1683" s="67"/>
      <c r="I1683" s="1093"/>
      <c r="J1683" s="1093"/>
      <c r="K1683" s="1093"/>
      <c r="L1683" s="1093"/>
      <c r="M1683" s="1093"/>
      <c r="N1683" s="1093"/>
      <c r="O1683" s="1093"/>
      <c r="P1683" s="1093"/>
      <c r="Q1683" s="1093"/>
      <c r="R1683" s="1093"/>
      <c r="S1683" s="1093"/>
      <c r="T1683" s="1093"/>
      <c r="U1683" s="1093"/>
      <c r="V1683" s="1093"/>
      <c r="W1683" s="1093"/>
      <c r="X1683" s="1093"/>
      <c r="Y1683" s="1093"/>
      <c r="Z1683" s="1093"/>
      <c r="AA1683" s="1093"/>
      <c r="AB1683" s="1093"/>
      <c r="AC1683" s="1093"/>
      <c r="AD1683" s="1094"/>
      <c r="AF1683" s="69"/>
      <c r="AK1683" s="11"/>
      <c r="AL1683" s="209"/>
      <c r="AM1683" s="20"/>
      <c r="AN1683" s="20"/>
      <c r="AO1683" s="20"/>
      <c r="AP1683" s="20"/>
      <c r="AQ1683" s="210"/>
      <c r="AR1683" s="72"/>
    </row>
    <row r="1684" spans="1:44" ht="27" customHeight="1">
      <c r="A1684" s="911" t="str">
        <f t="shared" si="33"/>
        <v/>
      </c>
      <c r="B1684" s="65"/>
      <c r="E1684" s="66"/>
      <c r="F1684" s="67"/>
      <c r="H1684" s="67"/>
      <c r="I1684" s="1093"/>
      <c r="J1684" s="1093"/>
      <c r="K1684" s="1093"/>
      <c r="L1684" s="1093"/>
      <c r="M1684" s="1093"/>
      <c r="N1684" s="1093"/>
      <c r="O1684" s="1093"/>
      <c r="P1684" s="1093"/>
      <c r="Q1684" s="1093"/>
      <c r="R1684" s="1093"/>
      <c r="S1684" s="1093"/>
      <c r="T1684" s="1093"/>
      <c r="U1684" s="1093"/>
      <c r="V1684" s="1093"/>
      <c r="W1684" s="1093"/>
      <c r="X1684" s="1093"/>
      <c r="Y1684" s="1093"/>
      <c r="Z1684" s="1093"/>
      <c r="AA1684" s="1093"/>
      <c r="AB1684" s="1093"/>
      <c r="AC1684" s="1093"/>
      <c r="AD1684" s="1094"/>
      <c r="AF1684" s="69"/>
      <c r="AK1684" s="11"/>
      <c r="AL1684" s="209"/>
      <c r="AM1684" s="20"/>
      <c r="AN1684" s="20"/>
      <c r="AO1684" s="20"/>
      <c r="AP1684" s="20"/>
      <c r="AQ1684" s="210"/>
      <c r="AR1684" s="72"/>
    </row>
    <row r="1685" spans="1:44" ht="27" customHeight="1">
      <c r="A1685" s="911" t="str">
        <f t="shared" si="33"/>
        <v/>
      </c>
      <c r="B1685" s="65"/>
      <c r="E1685" s="66"/>
      <c r="F1685" s="67"/>
      <c r="H1685" s="67"/>
      <c r="I1685" s="1093"/>
      <c r="J1685" s="1093"/>
      <c r="K1685" s="1093"/>
      <c r="L1685" s="1093"/>
      <c r="M1685" s="1093"/>
      <c r="N1685" s="1093"/>
      <c r="O1685" s="1093"/>
      <c r="P1685" s="1093"/>
      <c r="Q1685" s="1093"/>
      <c r="R1685" s="1093"/>
      <c r="S1685" s="1093"/>
      <c r="T1685" s="1093"/>
      <c r="U1685" s="1093"/>
      <c r="V1685" s="1093"/>
      <c r="W1685" s="1093"/>
      <c r="X1685" s="1093"/>
      <c r="Y1685" s="1093"/>
      <c r="Z1685" s="1093"/>
      <c r="AA1685" s="1093"/>
      <c r="AB1685" s="1093"/>
      <c r="AC1685" s="1093"/>
      <c r="AD1685" s="1094"/>
      <c r="AF1685" s="69"/>
      <c r="AK1685" s="11"/>
      <c r="AL1685" s="209"/>
      <c r="AM1685" s="20"/>
      <c r="AN1685" s="20"/>
      <c r="AO1685" s="20"/>
      <c r="AP1685" s="20"/>
      <c r="AQ1685" s="210"/>
      <c r="AR1685" s="72"/>
    </row>
    <row r="1686" spans="1:44" ht="27" customHeight="1">
      <c r="A1686" s="911" t="str">
        <f t="shared" si="33"/>
        <v/>
      </c>
      <c r="B1686" s="65"/>
      <c r="E1686" s="66"/>
      <c r="F1686" s="67"/>
      <c r="H1686" s="67"/>
      <c r="I1686" s="1093"/>
      <c r="J1686" s="1093"/>
      <c r="K1686" s="1093"/>
      <c r="L1686" s="1093"/>
      <c r="M1686" s="1093"/>
      <c r="N1686" s="1093"/>
      <c r="O1686" s="1093"/>
      <c r="P1686" s="1093"/>
      <c r="Q1686" s="1093"/>
      <c r="R1686" s="1093"/>
      <c r="S1686" s="1093"/>
      <c r="T1686" s="1093"/>
      <c r="U1686" s="1093"/>
      <c r="V1686" s="1093"/>
      <c r="W1686" s="1093"/>
      <c r="X1686" s="1093"/>
      <c r="Y1686" s="1093"/>
      <c r="Z1686" s="1093"/>
      <c r="AA1686" s="1093"/>
      <c r="AB1686" s="1093"/>
      <c r="AC1686" s="1093"/>
      <c r="AD1686" s="1094"/>
      <c r="AF1686" s="69"/>
      <c r="AK1686" s="11"/>
      <c r="AL1686" s="209"/>
      <c r="AM1686" s="20"/>
      <c r="AN1686" s="20"/>
      <c r="AO1686" s="20"/>
      <c r="AP1686" s="20"/>
      <c r="AQ1686" s="210"/>
      <c r="AR1686" s="72"/>
    </row>
    <row r="1687" spans="1:44" ht="27" customHeight="1">
      <c r="A1687" s="911" t="str">
        <f t="shared" si="33"/>
        <v/>
      </c>
      <c r="B1687" s="65"/>
      <c r="E1687" s="66"/>
      <c r="F1687" s="67"/>
      <c r="H1687" s="67"/>
      <c r="I1687" s="1093"/>
      <c r="J1687" s="1093"/>
      <c r="K1687" s="1093"/>
      <c r="L1687" s="1093"/>
      <c r="M1687" s="1093"/>
      <c r="N1687" s="1093"/>
      <c r="O1687" s="1093"/>
      <c r="P1687" s="1093"/>
      <c r="Q1687" s="1093"/>
      <c r="R1687" s="1093"/>
      <c r="S1687" s="1093"/>
      <c r="T1687" s="1093"/>
      <c r="U1687" s="1093"/>
      <c r="V1687" s="1093"/>
      <c r="W1687" s="1093"/>
      <c r="X1687" s="1093"/>
      <c r="Y1687" s="1093"/>
      <c r="Z1687" s="1093"/>
      <c r="AA1687" s="1093"/>
      <c r="AB1687" s="1093"/>
      <c r="AC1687" s="1093"/>
      <c r="AD1687" s="1094"/>
      <c r="AF1687" s="69"/>
      <c r="AK1687" s="11"/>
      <c r="AL1687" s="209"/>
      <c r="AM1687" s="20"/>
      <c r="AN1687" s="20"/>
      <c r="AO1687" s="20"/>
      <c r="AP1687" s="20"/>
      <c r="AQ1687" s="210"/>
      <c r="AR1687" s="72"/>
    </row>
    <row r="1688" spans="1:44" ht="27" customHeight="1" thickBot="1">
      <c r="A1688" s="911" t="str">
        <f t="shared" si="33"/>
        <v/>
      </c>
      <c r="B1688" s="65"/>
      <c r="E1688" s="66"/>
      <c r="F1688" s="67"/>
      <c r="H1688" s="82"/>
      <c r="I1688" s="1096"/>
      <c r="J1688" s="1096"/>
      <c r="K1688" s="1096"/>
      <c r="L1688" s="1096"/>
      <c r="M1688" s="1096"/>
      <c r="N1688" s="1096"/>
      <c r="O1688" s="1096"/>
      <c r="P1688" s="1096"/>
      <c r="Q1688" s="1096"/>
      <c r="R1688" s="1096"/>
      <c r="S1688" s="1096"/>
      <c r="T1688" s="1096"/>
      <c r="U1688" s="1096"/>
      <c r="V1688" s="1096"/>
      <c r="W1688" s="1096"/>
      <c r="X1688" s="1096"/>
      <c r="Y1688" s="1096"/>
      <c r="Z1688" s="1096"/>
      <c r="AA1688" s="1096"/>
      <c r="AB1688" s="1096"/>
      <c r="AC1688" s="1096"/>
      <c r="AD1688" s="1097"/>
      <c r="AF1688" s="69"/>
      <c r="AK1688" s="11"/>
      <c r="AL1688" s="209"/>
      <c r="AM1688" s="20"/>
      <c r="AN1688" s="20"/>
      <c r="AO1688" s="20"/>
      <c r="AP1688" s="20"/>
      <c r="AQ1688" s="210"/>
      <c r="AR1688" s="72"/>
    </row>
    <row r="1689" spans="1:44" ht="24" customHeight="1">
      <c r="A1689" s="911" t="str">
        <f t="shared" si="33"/>
        <v/>
      </c>
      <c r="B1689" s="65"/>
      <c r="E1689" s="66"/>
      <c r="F1689" s="67"/>
      <c r="I1689" s="87"/>
      <c r="J1689" s="87"/>
      <c r="K1689" s="87"/>
      <c r="L1689" s="87"/>
      <c r="M1689" s="87"/>
      <c r="N1689" s="87"/>
      <c r="O1689" s="87"/>
      <c r="P1689" s="87"/>
      <c r="Q1689" s="87"/>
      <c r="R1689" s="87"/>
      <c r="S1689" s="87"/>
      <c r="T1689" s="87"/>
      <c r="U1689" s="87"/>
      <c r="V1689" s="87"/>
      <c r="W1689" s="87"/>
      <c r="X1689" s="87"/>
      <c r="Y1689" s="87"/>
      <c r="Z1689" s="87"/>
      <c r="AA1689" s="87"/>
      <c r="AB1689" s="87"/>
      <c r="AC1689" s="87"/>
      <c r="AD1689" s="87"/>
      <c r="AF1689" s="69"/>
      <c r="AK1689" s="11"/>
      <c r="AL1689" s="209"/>
      <c r="AM1689" s="20"/>
      <c r="AN1689" s="20"/>
      <c r="AO1689" s="20"/>
      <c r="AP1689" s="20"/>
      <c r="AQ1689" s="210"/>
      <c r="AR1689" s="72"/>
    </row>
    <row r="1690" spans="1:44" ht="27" customHeight="1">
      <c r="A1690" s="911">
        <f t="shared" si="33"/>
        <v>231</v>
      </c>
      <c r="B1690" s="1078" t="s">
        <v>1029</v>
      </c>
      <c r="C1690" s="1079"/>
      <c r="D1690" s="1079"/>
      <c r="E1690" s="1080"/>
      <c r="F1690" s="1064" t="s">
        <v>1030</v>
      </c>
      <c r="G1690" s="1065"/>
      <c r="H1690" s="1093" t="s">
        <v>1031</v>
      </c>
      <c r="I1690" s="1093"/>
      <c r="J1690" s="1093"/>
      <c r="K1690" s="1093"/>
      <c r="L1690" s="1093"/>
      <c r="M1690" s="1093"/>
      <c r="N1690" s="1093"/>
      <c r="O1690" s="1093"/>
      <c r="P1690" s="1093"/>
      <c r="Q1690" s="1093"/>
      <c r="R1690" s="1093"/>
      <c r="S1690" s="1093"/>
      <c r="T1690" s="1093"/>
      <c r="U1690" s="1093"/>
      <c r="V1690" s="1093"/>
      <c r="W1690" s="1093"/>
      <c r="X1690" s="1093"/>
      <c r="Y1690" s="1093"/>
      <c r="Z1690" s="1093"/>
      <c r="AA1690" s="1093"/>
      <c r="AB1690" s="1093"/>
      <c r="AC1690" s="1093"/>
      <c r="AD1690" s="1093"/>
      <c r="AF1690" s="69"/>
      <c r="AG1690" s="304">
        <v>231</v>
      </c>
      <c r="AH1690" s="1113" t="s">
        <v>109</v>
      </c>
      <c r="AI1690" s="1114"/>
      <c r="AJ1690" s="1115"/>
      <c r="AK1690" s="11"/>
      <c r="AL1690" s="1131" t="s">
        <v>1032</v>
      </c>
      <c r="AM1690" s="1132"/>
      <c r="AN1690" s="1132"/>
      <c r="AO1690" s="1132"/>
      <c r="AP1690" s="1132"/>
      <c r="AQ1690" s="1133"/>
      <c r="AR1690" s="1173">
        <f>VLOOKUP(AH1690,$CD$6:$CE$10,2,FALSE)</f>
        <v>0</v>
      </c>
    </row>
    <row r="1691" spans="1:44" ht="27" customHeight="1">
      <c r="A1691" s="911" t="str">
        <f t="shared" si="33"/>
        <v/>
      </c>
      <c r="B1691" s="1078"/>
      <c r="C1691" s="1079"/>
      <c r="D1691" s="1079"/>
      <c r="E1691" s="1080"/>
      <c r="F1691" s="67"/>
      <c r="H1691" s="1093"/>
      <c r="I1691" s="1093"/>
      <c r="J1691" s="1093"/>
      <c r="K1691" s="1093"/>
      <c r="L1691" s="1093"/>
      <c r="M1691" s="1093"/>
      <c r="N1691" s="1093"/>
      <c r="O1691" s="1093"/>
      <c r="P1691" s="1093"/>
      <c r="Q1691" s="1093"/>
      <c r="R1691" s="1093"/>
      <c r="S1691" s="1093"/>
      <c r="T1691" s="1093"/>
      <c r="U1691" s="1093"/>
      <c r="V1691" s="1093"/>
      <c r="W1691" s="1093"/>
      <c r="X1691" s="1093"/>
      <c r="Y1691" s="1093"/>
      <c r="Z1691" s="1093"/>
      <c r="AA1691" s="1093"/>
      <c r="AB1691" s="1093"/>
      <c r="AC1691" s="1093"/>
      <c r="AD1691" s="1093"/>
      <c r="AF1691" s="69"/>
      <c r="AK1691" s="11"/>
      <c r="AL1691" s="1131"/>
      <c r="AM1691" s="1132"/>
      <c r="AN1691" s="1132"/>
      <c r="AO1691" s="1132"/>
      <c r="AP1691" s="1132"/>
      <c r="AQ1691" s="1133"/>
      <c r="AR1691" s="1173"/>
    </row>
    <row r="1692" spans="1:44" ht="27" customHeight="1">
      <c r="A1692" s="911" t="str">
        <f t="shared" si="33"/>
        <v/>
      </c>
      <c r="B1692" s="1078"/>
      <c r="C1692" s="1079"/>
      <c r="D1692" s="1079"/>
      <c r="E1692" s="1080"/>
      <c r="F1692" s="67"/>
      <c r="H1692" s="1093"/>
      <c r="I1692" s="1093"/>
      <c r="J1692" s="1093"/>
      <c r="K1692" s="1093"/>
      <c r="L1692" s="1093"/>
      <c r="M1692" s="1093"/>
      <c r="N1692" s="1093"/>
      <c r="O1692" s="1093"/>
      <c r="P1692" s="1093"/>
      <c r="Q1692" s="1093"/>
      <c r="R1692" s="1093"/>
      <c r="S1692" s="1093"/>
      <c r="T1692" s="1093"/>
      <c r="U1692" s="1093"/>
      <c r="V1692" s="1093"/>
      <c r="W1692" s="1093"/>
      <c r="X1692" s="1093"/>
      <c r="Y1692" s="1093"/>
      <c r="Z1692" s="1093"/>
      <c r="AA1692" s="1093"/>
      <c r="AB1692" s="1093"/>
      <c r="AC1692" s="1093"/>
      <c r="AD1692" s="1093"/>
      <c r="AF1692" s="69"/>
      <c r="AK1692" s="11"/>
      <c r="AL1692" s="1131"/>
      <c r="AM1692" s="1132"/>
      <c r="AN1692" s="1132"/>
      <c r="AO1692" s="1132"/>
      <c r="AP1692" s="1132"/>
      <c r="AQ1692" s="1133"/>
      <c r="AR1692" s="72"/>
    </row>
    <row r="1693" spans="1:44" ht="27" customHeight="1">
      <c r="A1693" s="911" t="str">
        <f t="shared" si="33"/>
        <v/>
      </c>
      <c r="B1693" s="1078"/>
      <c r="C1693" s="1079"/>
      <c r="D1693" s="1079"/>
      <c r="E1693" s="1080"/>
      <c r="F1693" s="67"/>
      <c r="H1693" s="1093"/>
      <c r="I1693" s="1093"/>
      <c r="J1693" s="1093"/>
      <c r="K1693" s="1093"/>
      <c r="L1693" s="1093"/>
      <c r="M1693" s="1093"/>
      <c r="N1693" s="1093"/>
      <c r="O1693" s="1093"/>
      <c r="P1693" s="1093"/>
      <c r="Q1693" s="1093"/>
      <c r="R1693" s="1093"/>
      <c r="S1693" s="1093"/>
      <c r="T1693" s="1093"/>
      <c r="U1693" s="1093"/>
      <c r="V1693" s="1093"/>
      <c r="W1693" s="1093"/>
      <c r="X1693" s="1093"/>
      <c r="Y1693" s="1093"/>
      <c r="Z1693" s="1093"/>
      <c r="AA1693" s="1093"/>
      <c r="AB1693" s="1093"/>
      <c r="AC1693" s="1093"/>
      <c r="AD1693" s="1093"/>
      <c r="AF1693" s="69"/>
      <c r="AK1693" s="11"/>
      <c r="AL1693" s="209"/>
      <c r="AM1693" s="20"/>
      <c r="AN1693" s="20"/>
      <c r="AO1693" s="20"/>
      <c r="AP1693" s="20"/>
      <c r="AQ1693" s="210"/>
      <c r="AR1693" s="72"/>
    </row>
    <row r="1694" spans="1:44" ht="27" customHeight="1">
      <c r="A1694" s="911" t="str">
        <f t="shared" si="33"/>
        <v/>
      </c>
      <c r="B1694" s="65"/>
      <c r="E1694" s="66"/>
      <c r="F1694" s="67"/>
      <c r="H1694" s="1093"/>
      <c r="I1694" s="1093"/>
      <c r="J1694" s="1093"/>
      <c r="K1694" s="1093"/>
      <c r="L1694" s="1093"/>
      <c r="M1694" s="1093"/>
      <c r="N1694" s="1093"/>
      <c r="O1694" s="1093"/>
      <c r="P1694" s="1093"/>
      <c r="Q1694" s="1093"/>
      <c r="R1694" s="1093"/>
      <c r="S1694" s="1093"/>
      <c r="T1694" s="1093"/>
      <c r="U1694" s="1093"/>
      <c r="V1694" s="1093"/>
      <c r="W1694" s="1093"/>
      <c r="X1694" s="1093"/>
      <c r="Y1694" s="1093"/>
      <c r="Z1694" s="1093"/>
      <c r="AA1694" s="1093"/>
      <c r="AB1694" s="1093"/>
      <c r="AC1694" s="1093"/>
      <c r="AD1694" s="1093"/>
      <c r="AF1694" s="69"/>
      <c r="AK1694" s="11"/>
      <c r="AL1694" s="209"/>
      <c r="AM1694" s="20"/>
      <c r="AN1694" s="20"/>
      <c r="AO1694" s="20"/>
      <c r="AP1694" s="20"/>
      <c r="AQ1694" s="210"/>
      <c r="AR1694" s="72"/>
    </row>
    <row r="1695" spans="1:44" ht="24" customHeight="1" thickBot="1">
      <c r="A1695" s="911" t="str">
        <f t="shared" si="33"/>
        <v/>
      </c>
      <c r="B1695" s="65"/>
      <c r="E1695" s="66"/>
      <c r="F1695" s="67"/>
      <c r="AF1695" s="69"/>
      <c r="AK1695" s="11"/>
      <c r="AL1695" s="209"/>
      <c r="AM1695" s="20"/>
      <c r="AN1695" s="20"/>
      <c r="AO1695" s="20"/>
      <c r="AP1695" s="20"/>
      <c r="AQ1695" s="210"/>
      <c r="AR1695" s="72"/>
    </row>
    <row r="1696" spans="1:44" ht="27" customHeight="1">
      <c r="A1696" s="911" t="str">
        <f t="shared" si="33"/>
        <v/>
      </c>
      <c r="B1696" s="65"/>
      <c r="E1696" s="66"/>
      <c r="F1696" s="67"/>
      <c r="H1696" s="1339" t="s">
        <v>1033</v>
      </c>
      <c r="I1696" s="1340"/>
      <c r="J1696" s="1340"/>
      <c r="K1696" s="1340"/>
      <c r="L1696" s="1340"/>
      <c r="M1696" s="1340"/>
      <c r="N1696" s="1340"/>
      <c r="O1696" s="1340"/>
      <c r="P1696" s="1340"/>
      <c r="Q1696" s="1340"/>
      <c r="R1696" s="1340"/>
      <c r="S1696" s="1340"/>
      <c r="T1696" s="1340"/>
      <c r="U1696" s="1340"/>
      <c r="V1696" s="1340"/>
      <c r="W1696" s="1340"/>
      <c r="X1696" s="1340"/>
      <c r="Y1696" s="1340"/>
      <c r="Z1696" s="1340"/>
      <c r="AA1696" s="1340"/>
      <c r="AB1696" s="1340"/>
      <c r="AC1696" s="1340"/>
      <c r="AD1696" s="1341"/>
      <c r="AF1696" s="69"/>
      <c r="AK1696" s="11"/>
      <c r="AL1696" s="1475" t="s">
        <v>1034</v>
      </c>
      <c r="AM1696" s="1476"/>
      <c r="AN1696" s="1476"/>
      <c r="AO1696" s="1476"/>
      <c r="AP1696" s="1476"/>
      <c r="AQ1696" s="1477"/>
      <c r="AR1696" s="72"/>
    </row>
    <row r="1697" spans="1:44" ht="27" customHeight="1">
      <c r="A1697" s="911" t="str">
        <f t="shared" si="33"/>
        <v/>
      </c>
      <c r="B1697" s="65"/>
      <c r="E1697" s="66"/>
      <c r="F1697" s="67"/>
      <c r="H1697" s="67"/>
      <c r="I1697" s="1093" t="s">
        <v>2367</v>
      </c>
      <c r="J1697" s="1093"/>
      <c r="K1697" s="1093"/>
      <c r="L1697" s="1093"/>
      <c r="M1697" s="1093"/>
      <c r="N1697" s="1093"/>
      <c r="O1697" s="1093"/>
      <c r="P1697" s="1093"/>
      <c r="Q1697" s="1093"/>
      <c r="R1697" s="1093"/>
      <c r="S1697" s="1093"/>
      <c r="T1697" s="1093"/>
      <c r="U1697" s="1093"/>
      <c r="V1697" s="1093"/>
      <c r="W1697" s="1093"/>
      <c r="X1697" s="1093"/>
      <c r="Y1697" s="1093"/>
      <c r="Z1697" s="1093"/>
      <c r="AA1697" s="1093"/>
      <c r="AB1697" s="1093"/>
      <c r="AC1697" s="1093"/>
      <c r="AD1697" s="1094"/>
      <c r="AF1697" s="69"/>
      <c r="AK1697" s="11"/>
      <c r="AL1697" s="1475"/>
      <c r="AM1697" s="1476"/>
      <c r="AN1697" s="1476"/>
      <c r="AO1697" s="1476"/>
      <c r="AP1697" s="1476"/>
      <c r="AQ1697" s="1477"/>
      <c r="AR1697" s="72"/>
    </row>
    <row r="1698" spans="1:44" ht="27" customHeight="1">
      <c r="A1698" s="911" t="str">
        <f t="shared" ref="A1698:A1761" si="34">_xlfn.IFS(AG1698=0,"",AG1698&gt;0,AG1698,AG1698&lt;&gt;"","")</f>
        <v/>
      </c>
      <c r="B1698" s="65"/>
      <c r="E1698" s="66"/>
      <c r="F1698" s="67"/>
      <c r="H1698" s="67"/>
      <c r="I1698" s="1093"/>
      <c r="J1698" s="1093"/>
      <c r="K1698" s="1093"/>
      <c r="L1698" s="1093"/>
      <c r="M1698" s="1093"/>
      <c r="N1698" s="1093"/>
      <c r="O1698" s="1093"/>
      <c r="P1698" s="1093"/>
      <c r="Q1698" s="1093"/>
      <c r="R1698" s="1093"/>
      <c r="S1698" s="1093"/>
      <c r="T1698" s="1093"/>
      <c r="U1698" s="1093"/>
      <c r="V1698" s="1093"/>
      <c r="W1698" s="1093"/>
      <c r="X1698" s="1093"/>
      <c r="Y1698" s="1093"/>
      <c r="Z1698" s="1093"/>
      <c r="AA1698" s="1093"/>
      <c r="AB1698" s="1093"/>
      <c r="AC1698" s="1093"/>
      <c r="AD1698" s="1094"/>
      <c r="AF1698" s="69"/>
      <c r="AK1698" s="11"/>
      <c r="AL1698" s="209"/>
      <c r="AM1698" s="20"/>
      <c r="AN1698" s="20"/>
      <c r="AO1698" s="20"/>
      <c r="AP1698" s="20"/>
      <c r="AQ1698" s="210"/>
      <c r="AR1698" s="72"/>
    </row>
    <row r="1699" spans="1:44" ht="27" customHeight="1">
      <c r="A1699" s="911" t="str">
        <f t="shared" si="34"/>
        <v/>
      </c>
      <c r="B1699" s="65"/>
      <c r="E1699" s="66"/>
      <c r="F1699" s="67"/>
      <c r="H1699" s="67"/>
      <c r="I1699" s="1093"/>
      <c r="J1699" s="1093"/>
      <c r="K1699" s="1093"/>
      <c r="L1699" s="1093"/>
      <c r="M1699" s="1093"/>
      <c r="N1699" s="1093"/>
      <c r="O1699" s="1093"/>
      <c r="P1699" s="1093"/>
      <c r="Q1699" s="1093"/>
      <c r="R1699" s="1093"/>
      <c r="S1699" s="1093"/>
      <c r="T1699" s="1093"/>
      <c r="U1699" s="1093"/>
      <c r="V1699" s="1093"/>
      <c r="W1699" s="1093"/>
      <c r="X1699" s="1093"/>
      <c r="Y1699" s="1093"/>
      <c r="Z1699" s="1093"/>
      <c r="AA1699" s="1093"/>
      <c r="AB1699" s="1093"/>
      <c r="AC1699" s="1093"/>
      <c r="AD1699" s="1094"/>
      <c r="AF1699" s="69"/>
      <c r="AK1699" s="11"/>
      <c r="AL1699" s="209"/>
      <c r="AM1699" s="20"/>
      <c r="AN1699" s="20"/>
      <c r="AO1699" s="20"/>
      <c r="AP1699" s="20"/>
      <c r="AQ1699" s="210"/>
      <c r="AR1699" s="72"/>
    </row>
    <row r="1700" spans="1:44" ht="27" customHeight="1">
      <c r="A1700" s="911" t="str">
        <f t="shared" si="34"/>
        <v/>
      </c>
      <c r="B1700" s="65"/>
      <c r="E1700" s="66"/>
      <c r="F1700" s="67"/>
      <c r="H1700" s="67"/>
      <c r="I1700" s="1093"/>
      <c r="J1700" s="1093"/>
      <c r="K1700" s="1093"/>
      <c r="L1700" s="1093"/>
      <c r="M1700" s="1093"/>
      <c r="N1700" s="1093"/>
      <c r="O1700" s="1093"/>
      <c r="P1700" s="1093"/>
      <c r="Q1700" s="1093"/>
      <c r="R1700" s="1093"/>
      <c r="S1700" s="1093"/>
      <c r="T1700" s="1093"/>
      <c r="U1700" s="1093"/>
      <c r="V1700" s="1093"/>
      <c r="W1700" s="1093"/>
      <c r="X1700" s="1093"/>
      <c r="Y1700" s="1093"/>
      <c r="Z1700" s="1093"/>
      <c r="AA1700" s="1093"/>
      <c r="AB1700" s="1093"/>
      <c r="AC1700" s="1093"/>
      <c r="AD1700" s="1094"/>
      <c r="AF1700" s="69"/>
      <c r="AK1700" s="11"/>
      <c r="AL1700" s="209"/>
      <c r="AM1700" s="20"/>
      <c r="AN1700" s="20"/>
      <c r="AO1700" s="20"/>
      <c r="AP1700" s="20"/>
      <c r="AQ1700" s="210"/>
      <c r="AR1700" s="72"/>
    </row>
    <row r="1701" spans="1:44" ht="27" customHeight="1">
      <c r="A1701" s="911" t="str">
        <f t="shared" si="34"/>
        <v/>
      </c>
      <c r="B1701" s="65"/>
      <c r="E1701" s="66"/>
      <c r="F1701" s="67"/>
      <c r="H1701" s="67"/>
      <c r="I1701" s="1093"/>
      <c r="J1701" s="1093"/>
      <c r="K1701" s="1093"/>
      <c r="L1701" s="1093"/>
      <c r="M1701" s="1093"/>
      <c r="N1701" s="1093"/>
      <c r="O1701" s="1093"/>
      <c r="P1701" s="1093"/>
      <c r="Q1701" s="1093"/>
      <c r="R1701" s="1093"/>
      <c r="S1701" s="1093"/>
      <c r="T1701" s="1093"/>
      <c r="U1701" s="1093"/>
      <c r="V1701" s="1093"/>
      <c r="W1701" s="1093"/>
      <c r="X1701" s="1093"/>
      <c r="Y1701" s="1093"/>
      <c r="Z1701" s="1093"/>
      <c r="AA1701" s="1093"/>
      <c r="AB1701" s="1093"/>
      <c r="AC1701" s="1093"/>
      <c r="AD1701" s="1094"/>
      <c r="AF1701" s="69"/>
      <c r="AK1701" s="11"/>
      <c r="AL1701" s="209"/>
      <c r="AM1701" s="20"/>
      <c r="AN1701" s="20"/>
      <c r="AO1701" s="20"/>
      <c r="AP1701" s="20"/>
      <c r="AQ1701" s="210"/>
      <c r="AR1701" s="72"/>
    </row>
    <row r="1702" spans="1:44" ht="27" customHeight="1">
      <c r="A1702" s="911" t="str">
        <f t="shared" si="34"/>
        <v/>
      </c>
      <c r="B1702" s="65"/>
      <c r="E1702" s="66"/>
      <c r="F1702" s="67"/>
      <c r="H1702" s="67"/>
      <c r="I1702" s="1093"/>
      <c r="J1702" s="1093"/>
      <c r="K1702" s="1093"/>
      <c r="L1702" s="1093"/>
      <c r="M1702" s="1093"/>
      <c r="N1702" s="1093"/>
      <c r="O1702" s="1093"/>
      <c r="P1702" s="1093"/>
      <c r="Q1702" s="1093"/>
      <c r="R1702" s="1093"/>
      <c r="S1702" s="1093"/>
      <c r="T1702" s="1093"/>
      <c r="U1702" s="1093"/>
      <c r="V1702" s="1093"/>
      <c r="W1702" s="1093"/>
      <c r="X1702" s="1093"/>
      <c r="Y1702" s="1093"/>
      <c r="Z1702" s="1093"/>
      <c r="AA1702" s="1093"/>
      <c r="AB1702" s="1093"/>
      <c r="AC1702" s="1093"/>
      <c r="AD1702" s="1094"/>
      <c r="AF1702" s="69"/>
      <c r="AK1702" s="11"/>
      <c r="AL1702" s="209"/>
      <c r="AM1702" s="20"/>
      <c r="AN1702" s="20"/>
      <c r="AO1702" s="20"/>
      <c r="AP1702" s="20"/>
      <c r="AQ1702" s="210"/>
      <c r="AR1702" s="72"/>
    </row>
    <row r="1703" spans="1:44" ht="27" customHeight="1">
      <c r="A1703" s="911" t="str">
        <f t="shared" si="34"/>
        <v/>
      </c>
      <c r="B1703" s="65"/>
      <c r="E1703" s="66"/>
      <c r="F1703" s="67"/>
      <c r="H1703" s="67"/>
      <c r="I1703" s="1093"/>
      <c r="J1703" s="1093"/>
      <c r="K1703" s="1093"/>
      <c r="L1703" s="1093"/>
      <c r="M1703" s="1093"/>
      <c r="N1703" s="1093"/>
      <c r="O1703" s="1093"/>
      <c r="P1703" s="1093"/>
      <c r="Q1703" s="1093"/>
      <c r="R1703" s="1093"/>
      <c r="S1703" s="1093"/>
      <c r="T1703" s="1093"/>
      <c r="U1703" s="1093"/>
      <c r="V1703" s="1093"/>
      <c r="W1703" s="1093"/>
      <c r="X1703" s="1093"/>
      <c r="Y1703" s="1093"/>
      <c r="Z1703" s="1093"/>
      <c r="AA1703" s="1093"/>
      <c r="AB1703" s="1093"/>
      <c r="AC1703" s="1093"/>
      <c r="AD1703" s="1094"/>
      <c r="AF1703" s="69"/>
      <c r="AK1703" s="11"/>
      <c r="AL1703" s="209"/>
      <c r="AM1703" s="20"/>
      <c r="AN1703" s="20"/>
      <c r="AO1703" s="20"/>
      <c r="AP1703" s="20"/>
      <c r="AQ1703" s="210"/>
      <c r="AR1703" s="72"/>
    </row>
    <row r="1704" spans="1:44" ht="27" customHeight="1">
      <c r="A1704" s="911" t="str">
        <f t="shared" si="34"/>
        <v/>
      </c>
      <c r="B1704" s="65"/>
      <c r="E1704" s="66"/>
      <c r="F1704" s="67"/>
      <c r="H1704" s="67"/>
      <c r="I1704" s="1093"/>
      <c r="J1704" s="1093"/>
      <c r="K1704" s="1093"/>
      <c r="L1704" s="1093"/>
      <c r="M1704" s="1093"/>
      <c r="N1704" s="1093"/>
      <c r="O1704" s="1093"/>
      <c r="P1704" s="1093"/>
      <c r="Q1704" s="1093"/>
      <c r="R1704" s="1093"/>
      <c r="S1704" s="1093"/>
      <c r="T1704" s="1093"/>
      <c r="U1704" s="1093"/>
      <c r="V1704" s="1093"/>
      <c r="W1704" s="1093"/>
      <c r="X1704" s="1093"/>
      <c r="Y1704" s="1093"/>
      <c r="Z1704" s="1093"/>
      <c r="AA1704" s="1093"/>
      <c r="AB1704" s="1093"/>
      <c r="AC1704" s="1093"/>
      <c r="AD1704" s="1094"/>
      <c r="AF1704" s="69"/>
      <c r="AK1704" s="11"/>
      <c r="AL1704" s="209"/>
      <c r="AM1704" s="20"/>
      <c r="AN1704" s="20"/>
      <c r="AO1704" s="20"/>
      <c r="AP1704" s="20"/>
      <c r="AQ1704" s="210"/>
      <c r="AR1704" s="72"/>
    </row>
    <row r="1705" spans="1:44" ht="27" customHeight="1">
      <c r="A1705" s="911" t="str">
        <f t="shared" si="34"/>
        <v/>
      </c>
      <c r="B1705" s="65"/>
      <c r="E1705" s="66"/>
      <c r="F1705" s="67"/>
      <c r="H1705" s="67"/>
      <c r="I1705" s="1093"/>
      <c r="J1705" s="1093"/>
      <c r="K1705" s="1093"/>
      <c r="L1705" s="1093"/>
      <c r="M1705" s="1093"/>
      <c r="N1705" s="1093"/>
      <c r="O1705" s="1093"/>
      <c r="P1705" s="1093"/>
      <c r="Q1705" s="1093"/>
      <c r="R1705" s="1093"/>
      <c r="S1705" s="1093"/>
      <c r="T1705" s="1093"/>
      <c r="U1705" s="1093"/>
      <c r="V1705" s="1093"/>
      <c r="W1705" s="1093"/>
      <c r="X1705" s="1093"/>
      <c r="Y1705" s="1093"/>
      <c r="Z1705" s="1093"/>
      <c r="AA1705" s="1093"/>
      <c r="AB1705" s="1093"/>
      <c r="AC1705" s="1093"/>
      <c r="AD1705" s="1094"/>
      <c r="AF1705" s="69"/>
      <c r="AK1705" s="11"/>
      <c r="AL1705" s="209"/>
      <c r="AM1705" s="20"/>
      <c r="AN1705" s="20"/>
      <c r="AO1705" s="20"/>
      <c r="AP1705" s="20"/>
      <c r="AQ1705" s="210"/>
      <c r="AR1705" s="72"/>
    </row>
    <row r="1706" spans="1:44" ht="27" customHeight="1">
      <c r="A1706" s="911" t="str">
        <f t="shared" si="34"/>
        <v/>
      </c>
      <c r="B1706" s="65"/>
      <c r="E1706" s="66"/>
      <c r="F1706" s="67"/>
      <c r="H1706" s="67"/>
      <c r="I1706" s="1093"/>
      <c r="J1706" s="1093"/>
      <c r="K1706" s="1093"/>
      <c r="L1706" s="1093"/>
      <c r="M1706" s="1093"/>
      <c r="N1706" s="1093"/>
      <c r="O1706" s="1093"/>
      <c r="P1706" s="1093"/>
      <c r="Q1706" s="1093"/>
      <c r="R1706" s="1093"/>
      <c r="S1706" s="1093"/>
      <c r="T1706" s="1093"/>
      <c r="U1706" s="1093"/>
      <c r="V1706" s="1093"/>
      <c r="W1706" s="1093"/>
      <c r="X1706" s="1093"/>
      <c r="Y1706" s="1093"/>
      <c r="Z1706" s="1093"/>
      <c r="AA1706" s="1093"/>
      <c r="AB1706" s="1093"/>
      <c r="AC1706" s="1093"/>
      <c r="AD1706" s="1094"/>
      <c r="AF1706" s="69"/>
      <c r="AK1706" s="11"/>
      <c r="AL1706" s="209"/>
      <c r="AM1706" s="20"/>
      <c r="AN1706" s="20"/>
      <c r="AO1706" s="20"/>
      <c r="AP1706" s="20"/>
      <c r="AQ1706" s="210"/>
      <c r="AR1706" s="72"/>
    </row>
    <row r="1707" spans="1:44" ht="27" customHeight="1">
      <c r="A1707" s="911" t="str">
        <f t="shared" si="34"/>
        <v/>
      </c>
      <c r="B1707" s="65"/>
      <c r="E1707" s="66"/>
      <c r="F1707" s="67"/>
      <c r="H1707" s="67"/>
      <c r="I1707" s="1093"/>
      <c r="J1707" s="1093"/>
      <c r="K1707" s="1093"/>
      <c r="L1707" s="1093"/>
      <c r="M1707" s="1093"/>
      <c r="N1707" s="1093"/>
      <c r="O1707" s="1093"/>
      <c r="P1707" s="1093"/>
      <c r="Q1707" s="1093"/>
      <c r="R1707" s="1093"/>
      <c r="S1707" s="1093"/>
      <c r="T1707" s="1093"/>
      <c r="U1707" s="1093"/>
      <c r="V1707" s="1093"/>
      <c r="W1707" s="1093"/>
      <c r="X1707" s="1093"/>
      <c r="Y1707" s="1093"/>
      <c r="Z1707" s="1093"/>
      <c r="AA1707" s="1093"/>
      <c r="AB1707" s="1093"/>
      <c r="AC1707" s="1093"/>
      <c r="AD1707" s="1094"/>
      <c r="AF1707" s="69"/>
      <c r="AK1707" s="11"/>
      <c r="AL1707" s="209"/>
      <c r="AM1707" s="20"/>
      <c r="AN1707" s="20"/>
      <c r="AO1707" s="20"/>
      <c r="AP1707" s="20"/>
      <c r="AQ1707" s="210"/>
      <c r="AR1707" s="72"/>
    </row>
    <row r="1708" spans="1:44" ht="27" customHeight="1">
      <c r="A1708" s="911" t="str">
        <f t="shared" si="34"/>
        <v/>
      </c>
      <c r="B1708" s="65"/>
      <c r="E1708" s="66"/>
      <c r="F1708" s="67"/>
      <c r="H1708" s="67"/>
      <c r="I1708" s="1093"/>
      <c r="J1708" s="1093"/>
      <c r="K1708" s="1093"/>
      <c r="L1708" s="1093"/>
      <c r="M1708" s="1093"/>
      <c r="N1708" s="1093"/>
      <c r="O1708" s="1093"/>
      <c r="P1708" s="1093"/>
      <c r="Q1708" s="1093"/>
      <c r="R1708" s="1093"/>
      <c r="S1708" s="1093"/>
      <c r="T1708" s="1093"/>
      <c r="U1708" s="1093"/>
      <c r="V1708" s="1093"/>
      <c r="W1708" s="1093"/>
      <c r="X1708" s="1093"/>
      <c r="Y1708" s="1093"/>
      <c r="Z1708" s="1093"/>
      <c r="AA1708" s="1093"/>
      <c r="AB1708" s="1093"/>
      <c r="AC1708" s="1093"/>
      <c r="AD1708" s="1094"/>
      <c r="AF1708" s="69"/>
      <c r="AK1708" s="11"/>
      <c r="AL1708" s="209"/>
      <c r="AM1708" s="20"/>
      <c r="AN1708" s="20"/>
      <c r="AO1708" s="20"/>
      <c r="AP1708" s="20"/>
      <c r="AQ1708" s="210"/>
      <c r="AR1708" s="72"/>
    </row>
    <row r="1709" spans="1:44" ht="27" customHeight="1">
      <c r="A1709" s="911" t="str">
        <f t="shared" si="34"/>
        <v/>
      </c>
      <c r="B1709" s="65"/>
      <c r="E1709" s="66"/>
      <c r="F1709" s="67"/>
      <c r="H1709" s="67"/>
      <c r="I1709" s="1093"/>
      <c r="J1709" s="1093"/>
      <c r="K1709" s="1093"/>
      <c r="L1709" s="1093"/>
      <c r="M1709" s="1093"/>
      <c r="N1709" s="1093"/>
      <c r="O1709" s="1093"/>
      <c r="P1709" s="1093"/>
      <c r="Q1709" s="1093"/>
      <c r="R1709" s="1093"/>
      <c r="S1709" s="1093"/>
      <c r="T1709" s="1093"/>
      <c r="U1709" s="1093"/>
      <c r="V1709" s="1093"/>
      <c r="W1709" s="1093"/>
      <c r="X1709" s="1093"/>
      <c r="Y1709" s="1093"/>
      <c r="Z1709" s="1093"/>
      <c r="AA1709" s="1093"/>
      <c r="AB1709" s="1093"/>
      <c r="AC1709" s="1093"/>
      <c r="AD1709" s="1094"/>
      <c r="AF1709" s="69"/>
      <c r="AK1709" s="11"/>
      <c r="AL1709" s="209"/>
      <c r="AM1709" s="20"/>
      <c r="AN1709" s="20"/>
      <c r="AO1709" s="20"/>
      <c r="AP1709" s="20"/>
      <c r="AQ1709" s="210"/>
      <c r="AR1709" s="72"/>
    </row>
    <row r="1710" spans="1:44" ht="27" customHeight="1">
      <c r="A1710" s="911" t="str">
        <f t="shared" si="34"/>
        <v/>
      </c>
      <c r="B1710" s="65"/>
      <c r="E1710" s="66"/>
      <c r="F1710" s="67"/>
      <c r="H1710" s="67"/>
      <c r="I1710" s="1093"/>
      <c r="J1710" s="1093"/>
      <c r="K1710" s="1093"/>
      <c r="L1710" s="1093"/>
      <c r="M1710" s="1093"/>
      <c r="N1710" s="1093"/>
      <c r="O1710" s="1093"/>
      <c r="P1710" s="1093"/>
      <c r="Q1710" s="1093"/>
      <c r="R1710" s="1093"/>
      <c r="S1710" s="1093"/>
      <c r="T1710" s="1093"/>
      <c r="U1710" s="1093"/>
      <c r="V1710" s="1093"/>
      <c r="W1710" s="1093"/>
      <c r="X1710" s="1093"/>
      <c r="Y1710" s="1093"/>
      <c r="Z1710" s="1093"/>
      <c r="AA1710" s="1093"/>
      <c r="AB1710" s="1093"/>
      <c r="AC1710" s="1093"/>
      <c r="AD1710" s="1094"/>
      <c r="AF1710" s="69"/>
      <c r="AK1710" s="11"/>
      <c r="AL1710" s="209"/>
      <c r="AM1710" s="20"/>
      <c r="AN1710" s="20"/>
      <c r="AO1710" s="20"/>
      <c r="AP1710" s="20"/>
      <c r="AQ1710" s="210"/>
      <c r="AR1710" s="72"/>
    </row>
    <row r="1711" spans="1:44" ht="27" customHeight="1">
      <c r="A1711" s="911" t="str">
        <f t="shared" si="34"/>
        <v/>
      </c>
      <c r="B1711" s="65"/>
      <c r="E1711" s="66"/>
      <c r="F1711" s="67"/>
      <c r="H1711" s="67"/>
      <c r="I1711" s="1093"/>
      <c r="J1711" s="1093"/>
      <c r="K1711" s="1093"/>
      <c r="L1711" s="1093"/>
      <c r="M1711" s="1093"/>
      <c r="N1711" s="1093"/>
      <c r="O1711" s="1093"/>
      <c r="P1711" s="1093"/>
      <c r="Q1711" s="1093"/>
      <c r="R1711" s="1093"/>
      <c r="S1711" s="1093"/>
      <c r="T1711" s="1093"/>
      <c r="U1711" s="1093"/>
      <c r="V1711" s="1093"/>
      <c r="W1711" s="1093"/>
      <c r="X1711" s="1093"/>
      <c r="Y1711" s="1093"/>
      <c r="Z1711" s="1093"/>
      <c r="AA1711" s="1093"/>
      <c r="AB1711" s="1093"/>
      <c r="AC1711" s="1093"/>
      <c r="AD1711" s="1094"/>
      <c r="AF1711" s="69"/>
      <c r="AK1711" s="11"/>
      <c r="AL1711" s="209"/>
      <c r="AM1711" s="20"/>
      <c r="AN1711" s="20"/>
      <c r="AO1711" s="20"/>
      <c r="AP1711" s="20"/>
      <c r="AQ1711" s="210"/>
      <c r="AR1711" s="72"/>
    </row>
    <row r="1712" spans="1:44" ht="27" customHeight="1">
      <c r="A1712" s="911" t="str">
        <f t="shared" si="34"/>
        <v/>
      </c>
      <c r="B1712" s="65"/>
      <c r="E1712" s="66"/>
      <c r="F1712" s="67"/>
      <c r="H1712" s="67"/>
      <c r="I1712" s="1093"/>
      <c r="J1712" s="1093"/>
      <c r="K1712" s="1093"/>
      <c r="L1712" s="1093"/>
      <c r="M1712" s="1093"/>
      <c r="N1712" s="1093"/>
      <c r="O1712" s="1093"/>
      <c r="P1712" s="1093"/>
      <c r="Q1712" s="1093"/>
      <c r="R1712" s="1093"/>
      <c r="S1712" s="1093"/>
      <c r="T1712" s="1093"/>
      <c r="U1712" s="1093"/>
      <c r="V1712" s="1093"/>
      <c r="W1712" s="1093"/>
      <c r="X1712" s="1093"/>
      <c r="Y1712" s="1093"/>
      <c r="Z1712" s="1093"/>
      <c r="AA1712" s="1093"/>
      <c r="AB1712" s="1093"/>
      <c r="AC1712" s="1093"/>
      <c r="AD1712" s="1094"/>
      <c r="AF1712" s="69"/>
      <c r="AK1712" s="11"/>
      <c r="AL1712" s="209"/>
      <c r="AM1712" s="20"/>
      <c r="AN1712" s="20"/>
      <c r="AO1712" s="20"/>
      <c r="AP1712" s="20"/>
      <c r="AQ1712" s="210"/>
      <c r="AR1712" s="72"/>
    </row>
    <row r="1713" spans="1:44" ht="27" customHeight="1">
      <c r="A1713" s="911" t="str">
        <f t="shared" si="34"/>
        <v/>
      </c>
      <c r="B1713" s="65"/>
      <c r="E1713" s="66"/>
      <c r="F1713" s="67"/>
      <c r="H1713" s="67"/>
      <c r="I1713" s="1093"/>
      <c r="J1713" s="1093"/>
      <c r="K1713" s="1093"/>
      <c r="L1713" s="1093"/>
      <c r="M1713" s="1093"/>
      <c r="N1713" s="1093"/>
      <c r="O1713" s="1093"/>
      <c r="P1713" s="1093"/>
      <c r="Q1713" s="1093"/>
      <c r="R1713" s="1093"/>
      <c r="S1713" s="1093"/>
      <c r="T1713" s="1093"/>
      <c r="U1713" s="1093"/>
      <c r="V1713" s="1093"/>
      <c r="W1713" s="1093"/>
      <c r="X1713" s="1093"/>
      <c r="Y1713" s="1093"/>
      <c r="Z1713" s="1093"/>
      <c r="AA1713" s="1093"/>
      <c r="AB1713" s="1093"/>
      <c r="AC1713" s="1093"/>
      <c r="AD1713" s="1094"/>
      <c r="AF1713" s="69"/>
      <c r="AK1713" s="11"/>
      <c r="AL1713" s="209"/>
      <c r="AM1713" s="20"/>
      <c r="AN1713" s="20"/>
      <c r="AO1713" s="20"/>
      <c r="AP1713" s="20"/>
      <c r="AQ1713" s="210"/>
      <c r="AR1713" s="72"/>
    </row>
    <row r="1714" spans="1:44" ht="27" customHeight="1">
      <c r="A1714" s="911" t="str">
        <f t="shared" si="34"/>
        <v/>
      </c>
      <c r="B1714" s="65"/>
      <c r="E1714" s="66"/>
      <c r="F1714" s="67"/>
      <c r="H1714" s="67"/>
      <c r="I1714" s="1093"/>
      <c r="J1714" s="1093"/>
      <c r="K1714" s="1093"/>
      <c r="L1714" s="1093"/>
      <c r="M1714" s="1093"/>
      <c r="N1714" s="1093"/>
      <c r="O1714" s="1093"/>
      <c r="P1714" s="1093"/>
      <c r="Q1714" s="1093"/>
      <c r="R1714" s="1093"/>
      <c r="S1714" s="1093"/>
      <c r="T1714" s="1093"/>
      <c r="U1714" s="1093"/>
      <c r="V1714" s="1093"/>
      <c r="W1714" s="1093"/>
      <c r="X1714" s="1093"/>
      <c r="Y1714" s="1093"/>
      <c r="Z1714" s="1093"/>
      <c r="AA1714" s="1093"/>
      <c r="AB1714" s="1093"/>
      <c r="AC1714" s="1093"/>
      <c r="AD1714" s="1094"/>
      <c r="AF1714" s="69"/>
      <c r="AK1714" s="11"/>
      <c r="AL1714" s="209"/>
      <c r="AM1714" s="20"/>
      <c r="AN1714" s="20"/>
      <c r="AO1714" s="20"/>
      <c r="AP1714" s="20"/>
      <c r="AQ1714" s="210"/>
      <c r="AR1714" s="72"/>
    </row>
    <row r="1715" spans="1:44" ht="27" customHeight="1" thickBot="1">
      <c r="A1715" s="911" t="str">
        <f t="shared" si="34"/>
        <v/>
      </c>
      <c r="B1715" s="65"/>
      <c r="E1715" s="66"/>
      <c r="F1715" s="67"/>
      <c r="H1715" s="82"/>
      <c r="I1715" s="1096"/>
      <c r="J1715" s="1096"/>
      <c r="K1715" s="1096"/>
      <c r="L1715" s="1096"/>
      <c r="M1715" s="1096"/>
      <c r="N1715" s="1096"/>
      <c r="O1715" s="1096"/>
      <c r="P1715" s="1096"/>
      <c r="Q1715" s="1096"/>
      <c r="R1715" s="1096"/>
      <c r="S1715" s="1096"/>
      <c r="T1715" s="1096"/>
      <c r="U1715" s="1096"/>
      <c r="V1715" s="1096"/>
      <c r="W1715" s="1096"/>
      <c r="X1715" s="1096"/>
      <c r="Y1715" s="1096"/>
      <c r="Z1715" s="1096"/>
      <c r="AA1715" s="1096"/>
      <c r="AB1715" s="1096"/>
      <c r="AC1715" s="1096"/>
      <c r="AD1715" s="1097"/>
      <c r="AF1715" s="69"/>
      <c r="AK1715" s="11"/>
      <c r="AL1715" s="209"/>
      <c r="AM1715" s="20"/>
      <c r="AN1715" s="20"/>
      <c r="AO1715" s="20"/>
      <c r="AP1715" s="20"/>
      <c r="AQ1715" s="210"/>
      <c r="AR1715" s="72"/>
    </row>
    <row r="1716" spans="1:44" ht="27" customHeight="1">
      <c r="A1716" s="911" t="str">
        <f t="shared" si="34"/>
        <v/>
      </c>
      <c r="B1716" s="65"/>
      <c r="E1716" s="66"/>
      <c r="F1716" s="67"/>
      <c r="I1716" s="109"/>
      <c r="J1716" s="109"/>
      <c r="K1716" s="109"/>
      <c r="L1716" s="109"/>
      <c r="M1716" s="109"/>
      <c r="N1716" s="109"/>
      <c r="O1716" s="109"/>
      <c r="P1716" s="109"/>
      <c r="Q1716" s="109"/>
      <c r="R1716" s="109"/>
      <c r="S1716" s="109"/>
      <c r="T1716" s="109"/>
      <c r="U1716" s="109"/>
      <c r="V1716" s="109"/>
      <c r="W1716" s="109"/>
      <c r="X1716" s="109"/>
      <c r="Y1716" s="109"/>
      <c r="Z1716" s="109"/>
      <c r="AA1716" s="109"/>
      <c r="AB1716" s="109"/>
      <c r="AC1716" s="109"/>
      <c r="AD1716" s="109"/>
      <c r="AF1716" s="69"/>
      <c r="AK1716" s="11"/>
      <c r="AL1716" s="209"/>
      <c r="AM1716" s="20"/>
      <c r="AN1716" s="20"/>
      <c r="AO1716" s="20"/>
      <c r="AP1716" s="20"/>
      <c r="AQ1716" s="210"/>
      <c r="AR1716" s="72"/>
    </row>
    <row r="1717" spans="1:44" ht="27" customHeight="1">
      <c r="A1717" s="911" t="str">
        <f t="shared" si="34"/>
        <v/>
      </c>
      <c r="B1717" s="65"/>
      <c r="E1717" s="66"/>
      <c r="F1717" s="67"/>
      <c r="I1717" s="109"/>
      <c r="J1717" s="109"/>
      <c r="K1717" s="109"/>
      <c r="L1717" s="109"/>
      <c r="M1717" s="109"/>
      <c r="N1717" s="109"/>
      <c r="O1717" s="109"/>
      <c r="P1717" s="109"/>
      <c r="Q1717" s="109"/>
      <c r="R1717" s="109"/>
      <c r="S1717" s="109"/>
      <c r="T1717" s="109"/>
      <c r="U1717" s="109"/>
      <c r="V1717" s="109"/>
      <c r="W1717" s="109"/>
      <c r="X1717" s="109"/>
      <c r="Y1717" s="109"/>
      <c r="Z1717" s="109"/>
      <c r="AA1717" s="109"/>
      <c r="AB1717" s="109"/>
      <c r="AC1717" s="109"/>
      <c r="AD1717" s="109"/>
      <c r="AF1717" s="69"/>
      <c r="AK1717" s="11"/>
      <c r="AL1717" s="209"/>
      <c r="AM1717" s="20"/>
      <c r="AN1717" s="20"/>
      <c r="AO1717" s="20"/>
      <c r="AP1717" s="20"/>
      <c r="AQ1717" s="210"/>
      <c r="AR1717" s="72"/>
    </row>
    <row r="1718" spans="1:44" ht="27" customHeight="1">
      <c r="A1718" s="911">
        <f t="shared" si="34"/>
        <v>232</v>
      </c>
      <c r="B1718" s="65"/>
      <c r="E1718" s="66"/>
      <c r="F1718" s="1064" t="s">
        <v>1035</v>
      </c>
      <c r="G1718" s="1065"/>
      <c r="H1718" s="1093" t="s">
        <v>2368</v>
      </c>
      <c r="I1718" s="1093"/>
      <c r="J1718" s="1093"/>
      <c r="K1718" s="1093"/>
      <c r="L1718" s="1093"/>
      <c r="M1718" s="1093"/>
      <c r="N1718" s="1093"/>
      <c r="O1718" s="1093"/>
      <c r="P1718" s="1093"/>
      <c r="Q1718" s="1093"/>
      <c r="R1718" s="1093"/>
      <c r="S1718" s="1093"/>
      <c r="T1718" s="1093"/>
      <c r="U1718" s="1093"/>
      <c r="V1718" s="1093"/>
      <c r="W1718" s="1093"/>
      <c r="X1718" s="1093"/>
      <c r="Y1718" s="1093"/>
      <c r="Z1718" s="1093"/>
      <c r="AA1718" s="1093"/>
      <c r="AB1718" s="1093"/>
      <c r="AC1718" s="1093"/>
      <c r="AD1718" s="1093"/>
      <c r="AF1718" s="69"/>
      <c r="AG1718" s="304">
        <v>232</v>
      </c>
      <c r="AH1718" s="1113" t="s">
        <v>109</v>
      </c>
      <c r="AI1718" s="1114"/>
      <c r="AJ1718" s="1115"/>
      <c r="AK1718" s="11"/>
      <c r="AL1718" s="1131" t="s">
        <v>1036</v>
      </c>
      <c r="AM1718" s="1132"/>
      <c r="AN1718" s="1132"/>
      <c r="AO1718" s="1132"/>
      <c r="AP1718" s="1132"/>
      <c r="AQ1718" s="1133"/>
      <c r="AR1718" s="1173">
        <f>VLOOKUP(AH1718,$CD$6:$CE$10,2,FALSE)</f>
        <v>0</v>
      </c>
    </row>
    <row r="1719" spans="1:44" ht="27" customHeight="1">
      <c r="A1719" s="911" t="str">
        <f t="shared" si="34"/>
        <v/>
      </c>
      <c r="B1719" s="65"/>
      <c r="E1719" s="66"/>
      <c r="F1719" s="67"/>
      <c r="H1719" s="1093"/>
      <c r="I1719" s="1093"/>
      <c r="J1719" s="1093"/>
      <c r="K1719" s="1093"/>
      <c r="L1719" s="1093"/>
      <c r="M1719" s="1093"/>
      <c r="N1719" s="1093"/>
      <c r="O1719" s="1093"/>
      <c r="P1719" s="1093"/>
      <c r="Q1719" s="1093"/>
      <c r="R1719" s="1093"/>
      <c r="S1719" s="1093"/>
      <c r="T1719" s="1093"/>
      <c r="U1719" s="1093"/>
      <c r="V1719" s="1093"/>
      <c r="W1719" s="1093"/>
      <c r="X1719" s="1093"/>
      <c r="Y1719" s="1093"/>
      <c r="Z1719" s="1093"/>
      <c r="AA1719" s="1093"/>
      <c r="AB1719" s="1093"/>
      <c r="AC1719" s="1093"/>
      <c r="AD1719" s="1093"/>
      <c r="AF1719" s="69"/>
      <c r="AK1719" s="11"/>
      <c r="AL1719" s="1131"/>
      <c r="AM1719" s="1132"/>
      <c r="AN1719" s="1132"/>
      <c r="AO1719" s="1132"/>
      <c r="AP1719" s="1132"/>
      <c r="AQ1719" s="1133"/>
      <c r="AR1719" s="1173"/>
    </row>
    <row r="1720" spans="1:44" ht="27" customHeight="1">
      <c r="A1720" s="911" t="str">
        <f t="shared" si="34"/>
        <v/>
      </c>
      <c r="B1720" s="65"/>
      <c r="E1720" s="66"/>
      <c r="F1720" s="67"/>
      <c r="H1720" s="1093"/>
      <c r="I1720" s="1093"/>
      <c r="J1720" s="1093"/>
      <c r="K1720" s="1093"/>
      <c r="L1720" s="1093"/>
      <c r="M1720" s="1093"/>
      <c r="N1720" s="1093"/>
      <c r="O1720" s="1093"/>
      <c r="P1720" s="1093"/>
      <c r="Q1720" s="1093"/>
      <c r="R1720" s="1093"/>
      <c r="S1720" s="1093"/>
      <c r="T1720" s="1093"/>
      <c r="U1720" s="1093"/>
      <c r="V1720" s="1093"/>
      <c r="W1720" s="1093"/>
      <c r="X1720" s="1093"/>
      <c r="Y1720" s="1093"/>
      <c r="Z1720" s="1093"/>
      <c r="AA1720" s="1093"/>
      <c r="AB1720" s="1093"/>
      <c r="AC1720" s="1093"/>
      <c r="AD1720" s="1093"/>
      <c r="AF1720" s="69"/>
      <c r="AK1720" s="11"/>
      <c r="AL1720" s="1131"/>
      <c r="AM1720" s="1132"/>
      <c r="AN1720" s="1132"/>
      <c r="AO1720" s="1132"/>
      <c r="AP1720" s="1132"/>
      <c r="AQ1720" s="1133"/>
      <c r="AR1720" s="72"/>
    </row>
    <row r="1721" spans="1:44" ht="27" customHeight="1">
      <c r="A1721" s="911" t="str">
        <f t="shared" si="34"/>
        <v/>
      </c>
      <c r="B1721" s="65"/>
      <c r="E1721" s="66"/>
      <c r="F1721" s="67"/>
      <c r="H1721" s="1093"/>
      <c r="I1721" s="1093"/>
      <c r="J1721" s="1093"/>
      <c r="K1721" s="1093"/>
      <c r="L1721" s="1093"/>
      <c r="M1721" s="1093"/>
      <c r="N1721" s="1093"/>
      <c r="O1721" s="1093"/>
      <c r="P1721" s="1093"/>
      <c r="Q1721" s="1093"/>
      <c r="R1721" s="1093"/>
      <c r="S1721" s="1093"/>
      <c r="T1721" s="1093"/>
      <c r="U1721" s="1093"/>
      <c r="V1721" s="1093"/>
      <c r="W1721" s="1093"/>
      <c r="X1721" s="1093"/>
      <c r="Y1721" s="1093"/>
      <c r="Z1721" s="1093"/>
      <c r="AA1721" s="1093"/>
      <c r="AB1721" s="1093"/>
      <c r="AC1721" s="1093"/>
      <c r="AD1721" s="1093"/>
      <c r="AF1721" s="69"/>
      <c r="AK1721" s="11"/>
      <c r="AL1721" s="209"/>
      <c r="AM1721" s="20"/>
      <c r="AN1721" s="20"/>
      <c r="AO1721" s="20"/>
      <c r="AP1721" s="20"/>
      <c r="AQ1721" s="210"/>
      <c r="AR1721" s="72"/>
    </row>
    <row r="1722" spans="1:44" ht="27" customHeight="1">
      <c r="A1722" s="911" t="str">
        <f t="shared" si="34"/>
        <v/>
      </c>
      <c r="B1722" s="65"/>
      <c r="E1722" s="66"/>
      <c r="F1722" s="67"/>
      <c r="H1722" s="1093"/>
      <c r="I1722" s="1093"/>
      <c r="J1722" s="1093"/>
      <c r="K1722" s="1093"/>
      <c r="L1722" s="1093"/>
      <c r="M1722" s="1093"/>
      <c r="N1722" s="1093"/>
      <c r="O1722" s="1093"/>
      <c r="P1722" s="1093"/>
      <c r="Q1722" s="1093"/>
      <c r="R1722" s="1093"/>
      <c r="S1722" s="1093"/>
      <c r="T1722" s="1093"/>
      <c r="U1722" s="1093"/>
      <c r="V1722" s="1093"/>
      <c r="W1722" s="1093"/>
      <c r="X1722" s="1093"/>
      <c r="Y1722" s="1093"/>
      <c r="Z1722" s="1093"/>
      <c r="AA1722" s="1093"/>
      <c r="AB1722" s="1093"/>
      <c r="AC1722" s="1093"/>
      <c r="AD1722" s="1093"/>
      <c r="AF1722" s="69"/>
      <c r="AK1722" s="11"/>
      <c r="AL1722" s="209"/>
      <c r="AM1722" s="20"/>
      <c r="AN1722" s="20"/>
      <c r="AO1722" s="20"/>
      <c r="AP1722" s="20"/>
      <c r="AQ1722" s="210"/>
      <c r="AR1722" s="72"/>
    </row>
    <row r="1723" spans="1:44" ht="27" customHeight="1">
      <c r="A1723" s="911" t="str">
        <f t="shared" si="34"/>
        <v/>
      </c>
      <c r="B1723" s="65"/>
      <c r="E1723" s="66"/>
      <c r="F1723" s="67"/>
      <c r="H1723" s="1093"/>
      <c r="I1723" s="1093"/>
      <c r="J1723" s="1093"/>
      <c r="K1723" s="1093"/>
      <c r="L1723" s="1093"/>
      <c r="M1723" s="1093"/>
      <c r="N1723" s="1093"/>
      <c r="O1723" s="1093"/>
      <c r="P1723" s="1093"/>
      <c r="Q1723" s="1093"/>
      <c r="R1723" s="1093"/>
      <c r="S1723" s="1093"/>
      <c r="T1723" s="1093"/>
      <c r="U1723" s="1093"/>
      <c r="V1723" s="1093"/>
      <c r="W1723" s="1093"/>
      <c r="X1723" s="1093"/>
      <c r="Y1723" s="1093"/>
      <c r="Z1723" s="1093"/>
      <c r="AA1723" s="1093"/>
      <c r="AB1723" s="1093"/>
      <c r="AC1723" s="1093"/>
      <c r="AD1723" s="1093"/>
      <c r="AF1723" s="69"/>
      <c r="AK1723" s="11"/>
      <c r="AL1723" s="209"/>
      <c r="AM1723" s="20"/>
      <c r="AN1723" s="20"/>
      <c r="AO1723" s="20"/>
      <c r="AP1723" s="20"/>
      <c r="AQ1723" s="210"/>
      <c r="AR1723" s="72"/>
    </row>
    <row r="1724" spans="1:44" ht="27" customHeight="1">
      <c r="A1724" s="911" t="str">
        <f t="shared" si="34"/>
        <v/>
      </c>
      <c r="B1724" s="65"/>
      <c r="E1724" s="66"/>
      <c r="F1724" s="67"/>
      <c r="H1724" s="1093"/>
      <c r="I1724" s="1093"/>
      <c r="J1724" s="1093"/>
      <c r="K1724" s="1093"/>
      <c r="L1724" s="1093"/>
      <c r="M1724" s="1093"/>
      <c r="N1724" s="1093"/>
      <c r="O1724" s="1093"/>
      <c r="P1724" s="1093"/>
      <c r="Q1724" s="1093"/>
      <c r="R1724" s="1093"/>
      <c r="S1724" s="1093"/>
      <c r="T1724" s="1093"/>
      <c r="U1724" s="1093"/>
      <c r="V1724" s="1093"/>
      <c r="W1724" s="1093"/>
      <c r="X1724" s="1093"/>
      <c r="Y1724" s="1093"/>
      <c r="Z1724" s="1093"/>
      <c r="AA1724" s="1093"/>
      <c r="AB1724" s="1093"/>
      <c r="AC1724" s="1093"/>
      <c r="AD1724" s="1093"/>
      <c r="AF1724" s="69"/>
      <c r="AK1724" s="11"/>
      <c r="AL1724" s="209"/>
      <c r="AM1724" s="20"/>
      <c r="AN1724" s="20"/>
      <c r="AO1724" s="20"/>
      <c r="AP1724" s="20"/>
      <c r="AQ1724" s="210"/>
      <c r="AR1724" s="72"/>
    </row>
    <row r="1725" spans="1:44" ht="27" customHeight="1">
      <c r="A1725" s="911" t="str">
        <f t="shared" si="34"/>
        <v/>
      </c>
      <c r="B1725" s="65"/>
      <c r="E1725" s="66"/>
      <c r="F1725" s="67"/>
      <c r="H1725" s="1093"/>
      <c r="I1725" s="1093"/>
      <c r="J1725" s="1093"/>
      <c r="K1725" s="1093"/>
      <c r="L1725" s="1093"/>
      <c r="M1725" s="1093"/>
      <c r="N1725" s="1093"/>
      <c r="O1725" s="1093"/>
      <c r="P1725" s="1093"/>
      <c r="Q1725" s="1093"/>
      <c r="R1725" s="1093"/>
      <c r="S1725" s="1093"/>
      <c r="T1725" s="1093"/>
      <c r="U1725" s="1093"/>
      <c r="V1725" s="1093"/>
      <c r="W1725" s="1093"/>
      <c r="X1725" s="1093"/>
      <c r="Y1725" s="1093"/>
      <c r="Z1725" s="1093"/>
      <c r="AA1725" s="1093"/>
      <c r="AB1725" s="1093"/>
      <c r="AC1725" s="1093"/>
      <c r="AD1725" s="1093"/>
      <c r="AF1725" s="69"/>
      <c r="AK1725" s="11"/>
      <c r="AL1725" s="209"/>
      <c r="AM1725" s="20"/>
      <c r="AN1725" s="20"/>
      <c r="AO1725" s="20"/>
      <c r="AP1725" s="20"/>
      <c r="AQ1725" s="210"/>
      <c r="AR1725" s="72"/>
    </row>
    <row r="1726" spans="1:44" ht="27" customHeight="1">
      <c r="A1726" s="911" t="str">
        <f t="shared" si="34"/>
        <v/>
      </c>
      <c r="B1726" s="65"/>
      <c r="E1726" s="66"/>
      <c r="F1726" s="67"/>
      <c r="H1726" s="1093"/>
      <c r="I1726" s="1093"/>
      <c r="J1726" s="1093"/>
      <c r="K1726" s="1093"/>
      <c r="L1726" s="1093"/>
      <c r="M1726" s="1093"/>
      <c r="N1726" s="1093"/>
      <c r="O1726" s="1093"/>
      <c r="P1726" s="1093"/>
      <c r="Q1726" s="1093"/>
      <c r="R1726" s="1093"/>
      <c r="S1726" s="1093"/>
      <c r="T1726" s="1093"/>
      <c r="U1726" s="1093"/>
      <c r="V1726" s="1093"/>
      <c r="W1726" s="1093"/>
      <c r="X1726" s="1093"/>
      <c r="Y1726" s="1093"/>
      <c r="Z1726" s="1093"/>
      <c r="AA1726" s="1093"/>
      <c r="AB1726" s="1093"/>
      <c r="AC1726" s="1093"/>
      <c r="AD1726" s="1093"/>
      <c r="AF1726" s="69"/>
      <c r="AK1726" s="11"/>
      <c r="AL1726" s="209"/>
      <c r="AM1726" s="20"/>
      <c r="AN1726" s="20"/>
      <c r="AO1726" s="20"/>
      <c r="AP1726" s="20"/>
      <c r="AQ1726" s="210"/>
      <c r="AR1726" s="72"/>
    </row>
    <row r="1727" spans="1:44" ht="27" customHeight="1" thickBot="1">
      <c r="A1727" s="911" t="str">
        <f t="shared" si="34"/>
        <v/>
      </c>
      <c r="B1727" s="65"/>
      <c r="E1727" s="66"/>
      <c r="F1727" s="67"/>
      <c r="H1727" s="109"/>
      <c r="I1727" s="109"/>
      <c r="J1727" s="109"/>
      <c r="K1727" s="109"/>
      <c r="L1727" s="109"/>
      <c r="M1727" s="109"/>
      <c r="N1727" s="109"/>
      <c r="O1727" s="109"/>
      <c r="P1727" s="109"/>
      <c r="Q1727" s="109"/>
      <c r="R1727" s="109"/>
      <c r="S1727" s="109"/>
      <c r="T1727" s="109"/>
      <c r="U1727" s="109"/>
      <c r="V1727" s="109"/>
      <c r="W1727" s="109"/>
      <c r="X1727" s="109"/>
      <c r="Y1727" s="109"/>
      <c r="Z1727" s="109"/>
      <c r="AA1727" s="109"/>
      <c r="AB1727" s="109"/>
      <c r="AC1727" s="109"/>
      <c r="AD1727" s="109"/>
      <c r="AF1727" s="69"/>
      <c r="AK1727" s="11"/>
      <c r="AL1727" s="209"/>
      <c r="AM1727" s="20"/>
      <c r="AN1727" s="20"/>
      <c r="AO1727" s="20"/>
      <c r="AP1727" s="20"/>
      <c r="AQ1727" s="210"/>
      <c r="AR1727" s="72"/>
    </row>
    <row r="1728" spans="1:44" ht="27" customHeight="1">
      <c r="A1728" s="911" t="str">
        <f t="shared" si="34"/>
        <v/>
      </c>
      <c r="B1728" s="65"/>
      <c r="E1728" s="66"/>
      <c r="F1728" s="67"/>
      <c r="H1728" s="1339" t="s">
        <v>1037</v>
      </c>
      <c r="I1728" s="1340"/>
      <c r="J1728" s="1340"/>
      <c r="K1728" s="1340"/>
      <c r="L1728" s="1340"/>
      <c r="M1728" s="1340"/>
      <c r="N1728" s="1340"/>
      <c r="O1728" s="1340"/>
      <c r="P1728" s="1340"/>
      <c r="Q1728" s="1340"/>
      <c r="R1728" s="1340"/>
      <c r="S1728" s="1340"/>
      <c r="T1728" s="1340"/>
      <c r="U1728" s="1340"/>
      <c r="V1728" s="1340"/>
      <c r="W1728" s="1340"/>
      <c r="X1728" s="1340"/>
      <c r="Y1728" s="1340"/>
      <c r="Z1728" s="1340"/>
      <c r="AA1728" s="1340"/>
      <c r="AB1728" s="1340"/>
      <c r="AC1728" s="1340"/>
      <c r="AD1728" s="1341"/>
      <c r="AF1728" s="69"/>
      <c r="AK1728" s="11"/>
      <c r="AL1728" s="1131" t="s">
        <v>1039</v>
      </c>
      <c r="AM1728" s="1132"/>
      <c r="AN1728" s="1132"/>
      <c r="AO1728" s="1132"/>
      <c r="AP1728" s="1132"/>
      <c r="AQ1728" s="1133"/>
      <c r="AR1728" s="72"/>
    </row>
    <row r="1729" spans="1:44" ht="27" customHeight="1">
      <c r="A1729" s="911" t="str">
        <f t="shared" si="34"/>
        <v/>
      </c>
      <c r="B1729" s="65"/>
      <c r="E1729" s="66"/>
      <c r="F1729" s="67"/>
      <c r="H1729" s="267"/>
      <c r="I1729" s="1070" t="s">
        <v>1038</v>
      </c>
      <c r="J1729" s="1070"/>
      <c r="K1729" s="1070"/>
      <c r="L1729" s="1070"/>
      <c r="M1729" s="1070"/>
      <c r="N1729" s="1070"/>
      <c r="O1729" s="1070"/>
      <c r="P1729" s="1070"/>
      <c r="Q1729" s="1070"/>
      <c r="R1729" s="1070"/>
      <c r="S1729" s="1070"/>
      <c r="T1729" s="1070"/>
      <c r="U1729" s="1070"/>
      <c r="V1729" s="1070"/>
      <c r="W1729" s="1070"/>
      <c r="X1729" s="1070"/>
      <c r="Y1729" s="1070"/>
      <c r="Z1729" s="1070"/>
      <c r="AA1729" s="1070"/>
      <c r="AB1729" s="1070"/>
      <c r="AC1729" s="1070"/>
      <c r="AD1729" s="1235"/>
      <c r="AF1729" s="69"/>
      <c r="AK1729" s="11"/>
      <c r="AL1729" s="1131"/>
      <c r="AM1729" s="1132"/>
      <c r="AN1729" s="1132"/>
      <c r="AO1729" s="1132"/>
      <c r="AP1729" s="1132"/>
      <c r="AQ1729" s="1133"/>
      <c r="AR1729" s="72"/>
    </row>
    <row r="1730" spans="1:44" ht="27" customHeight="1">
      <c r="A1730" s="911" t="str">
        <f t="shared" si="34"/>
        <v/>
      </c>
      <c r="B1730" s="65"/>
      <c r="E1730" s="66"/>
      <c r="F1730" s="67"/>
      <c r="H1730" s="267"/>
      <c r="I1730" s="1070"/>
      <c r="J1730" s="1070"/>
      <c r="K1730" s="1070"/>
      <c r="L1730" s="1070"/>
      <c r="M1730" s="1070"/>
      <c r="N1730" s="1070"/>
      <c r="O1730" s="1070"/>
      <c r="P1730" s="1070"/>
      <c r="Q1730" s="1070"/>
      <c r="R1730" s="1070"/>
      <c r="S1730" s="1070"/>
      <c r="T1730" s="1070"/>
      <c r="U1730" s="1070"/>
      <c r="V1730" s="1070"/>
      <c r="W1730" s="1070"/>
      <c r="X1730" s="1070"/>
      <c r="Y1730" s="1070"/>
      <c r="Z1730" s="1070"/>
      <c r="AA1730" s="1070"/>
      <c r="AB1730" s="1070"/>
      <c r="AC1730" s="1070"/>
      <c r="AD1730" s="1235"/>
      <c r="AF1730" s="69"/>
      <c r="AK1730" s="11"/>
      <c r="AL1730" s="209"/>
      <c r="AM1730" s="20"/>
      <c r="AN1730" s="20"/>
      <c r="AO1730" s="20"/>
      <c r="AP1730" s="20"/>
      <c r="AQ1730" s="210"/>
      <c r="AR1730" s="72"/>
    </row>
    <row r="1731" spans="1:44" ht="27" customHeight="1">
      <c r="A1731" s="911" t="str">
        <f t="shared" si="34"/>
        <v/>
      </c>
      <c r="B1731" s="65"/>
      <c r="E1731" s="66"/>
      <c r="F1731" s="67"/>
      <c r="H1731" s="267"/>
      <c r="I1731" s="1070"/>
      <c r="J1731" s="1070"/>
      <c r="K1731" s="1070"/>
      <c r="L1731" s="1070"/>
      <c r="M1731" s="1070"/>
      <c r="N1731" s="1070"/>
      <c r="O1731" s="1070"/>
      <c r="P1731" s="1070"/>
      <c r="Q1731" s="1070"/>
      <c r="R1731" s="1070"/>
      <c r="S1731" s="1070"/>
      <c r="T1731" s="1070"/>
      <c r="U1731" s="1070"/>
      <c r="V1731" s="1070"/>
      <c r="W1731" s="1070"/>
      <c r="X1731" s="1070"/>
      <c r="Y1731" s="1070"/>
      <c r="Z1731" s="1070"/>
      <c r="AA1731" s="1070"/>
      <c r="AB1731" s="1070"/>
      <c r="AC1731" s="1070"/>
      <c r="AD1731" s="1235"/>
      <c r="AF1731" s="69"/>
      <c r="AK1731" s="11"/>
      <c r="AL1731" s="209"/>
      <c r="AM1731" s="20"/>
      <c r="AN1731" s="20"/>
      <c r="AO1731" s="20"/>
      <c r="AP1731" s="20"/>
      <c r="AQ1731" s="210"/>
      <c r="AR1731" s="72"/>
    </row>
    <row r="1732" spans="1:44" ht="27" customHeight="1">
      <c r="A1732" s="911" t="str">
        <f t="shared" si="34"/>
        <v/>
      </c>
      <c r="B1732" s="65"/>
      <c r="E1732" s="66"/>
      <c r="F1732" s="67"/>
      <c r="H1732" s="267"/>
      <c r="I1732" s="1070"/>
      <c r="J1732" s="1070"/>
      <c r="K1732" s="1070"/>
      <c r="L1732" s="1070"/>
      <c r="M1732" s="1070"/>
      <c r="N1732" s="1070"/>
      <c r="O1732" s="1070"/>
      <c r="P1732" s="1070"/>
      <c r="Q1732" s="1070"/>
      <c r="R1732" s="1070"/>
      <c r="S1732" s="1070"/>
      <c r="T1732" s="1070"/>
      <c r="U1732" s="1070"/>
      <c r="V1732" s="1070"/>
      <c r="W1732" s="1070"/>
      <c r="X1732" s="1070"/>
      <c r="Y1732" s="1070"/>
      <c r="Z1732" s="1070"/>
      <c r="AA1732" s="1070"/>
      <c r="AB1732" s="1070"/>
      <c r="AC1732" s="1070"/>
      <c r="AD1732" s="1235"/>
      <c r="AF1732" s="69"/>
      <c r="AK1732" s="11"/>
      <c r="AL1732" s="209"/>
      <c r="AM1732" s="20"/>
      <c r="AN1732" s="20"/>
      <c r="AO1732" s="20"/>
      <c r="AP1732" s="20"/>
      <c r="AQ1732" s="210"/>
      <c r="AR1732" s="72"/>
    </row>
    <row r="1733" spans="1:44" ht="27" customHeight="1">
      <c r="A1733" s="911" t="str">
        <f t="shared" si="34"/>
        <v/>
      </c>
      <c r="B1733" s="65"/>
      <c r="E1733" s="66"/>
      <c r="F1733" s="67"/>
      <c r="H1733" s="267"/>
      <c r="I1733" s="1070"/>
      <c r="J1733" s="1070"/>
      <c r="K1733" s="1070"/>
      <c r="L1733" s="1070"/>
      <c r="M1733" s="1070"/>
      <c r="N1733" s="1070"/>
      <c r="O1733" s="1070"/>
      <c r="P1733" s="1070"/>
      <c r="Q1733" s="1070"/>
      <c r="R1733" s="1070"/>
      <c r="S1733" s="1070"/>
      <c r="T1733" s="1070"/>
      <c r="U1733" s="1070"/>
      <c r="V1733" s="1070"/>
      <c r="W1733" s="1070"/>
      <c r="X1733" s="1070"/>
      <c r="Y1733" s="1070"/>
      <c r="Z1733" s="1070"/>
      <c r="AA1733" s="1070"/>
      <c r="AB1733" s="1070"/>
      <c r="AC1733" s="1070"/>
      <c r="AD1733" s="1235"/>
      <c r="AF1733" s="69"/>
      <c r="AK1733" s="11"/>
      <c r="AL1733" s="209"/>
      <c r="AM1733" s="20"/>
      <c r="AN1733" s="20"/>
      <c r="AO1733" s="20"/>
      <c r="AP1733" s="20"/>
      <c r="AQ1733" s="210"/>
      <c r="AR1733" s="72"/>
    </row>
    <row r="1734" spans="1:44" ht="27" customHeight="1">
      <c r="A1734" s="911" t="str">
        <f t="shared" si="34"/>
        <v/>
      </c>
      <c r="B1734" s="65"/>
      <c r="E1734" s="66"/>
      <c r="F1734" s="67"/>
      <c r="H1734" s="267"/>
      <c r="I1734" s="1070"/>
      <c r="J1734" s="1070"/>
      <c r="K1734" s="1070"/>
      <c r="L1734" s="1070"/>
      <c r="M1734" s="1070"/>
      <c r="N1734" s="1070"/>
      <c r="O1734" s="1070"/>
      <c r="P1734" s="1070"/>
      <c r="Q1734" s="1070"/>
      <c r="R1734" s="1070"/>
      <c r="S1734" s="1070"/>
      <c r="T1734" s="1070"/>
      <c r="U1734" s="1070"/>
      <c r="V1734" s="1070"/>
      <c r="W1734" s="1070"/>
      <c r="X1734" s="1070"/>
      <c r="Y1734" s="1070"/>
      <c r="Z1734" s="1070"/>
      <c r="AA1734" s="1070"/>
      <c r="AB1734" s="1070"/>
      <c r="AC1734" s="1070"/>
      <c r="AD1734" s="1235"/>
      <c r="AF1734" s="69"/>
      <c r="AK1734" s="11"/>
      <c r="AL1734" s="209"/>
      <c r="AM1734" s="20"/>
      <c r="AN1734" s="20"/>
      <c r="AO1734" s="20"/>
      <c r="AP1734" s="20"/>
      <c r="AQ1734" s="210"/>
      <c r="AR1734" s="72"/>
    </row>
    <row r="1735" spans="1:44" ht="27" customHeight="1">
      <c r="A1735" s="911" t="str">
        <f t="shared" si="34"/>
        <v/>
      </c>
      <c r="B1735" s="65"/>
      <c r="E1735" s="66"/>
      <c r="F1735" s="67"/>
      <c r="H1735" s="267"/>
      <c r="I1735" s="1070"/>
      <c r="J1735" s="1070"/>
      <c r="K1735" s="1070"/>
      <c r="L1735" s="1070"/>
      <c r="M1735" s="1070"/>
      <c r="N1735" s="1070"/>
      <c r="O1735" s="1070"/>
      <c r="P1735" s="1070"/>
      <c r="Q1735" s="1070"/>
      <c r="R1735" s="1070"/>
      <c r="S1735" s="1070"/>
      <c r="T1735" s="1070"/>
      <c r="U1735" s="1070"/>
      <c r="V1735" s="1070"/>
      <c r="W1735" s="1070"/>
      <c r="X1735" s="1070"/>
      <c r="Y1735" s="1070"/>
      <c r="Z1735" s="1070"/>
      <c r="AA1735" s="1070"/>
      <c r="AB1735" s="1070"/>
      <c r="AC1735" s="1070"/>
      <c r="AD1735" s="1235"/>
      <c r="AF1735" s="69"/>
      <c r="AK1735" s="11"/>
      <c r="AL1735" s="209"/>
      <c r="AM1735" s="20"/>
      <c r="AN1735" s="20"/>
      <c r="AO1735" s="20"/>
      <c r="AP1735" s="20"/>
      <c r="AQ1735" s="210"/>
      <c r="AR1735" s="72"/>
    </row>
    <row r="1736" spans="1:44" ht="27" customHeight="1">
      <c r="A1736" s="911" t="str">
        <f t="shared" si="34"/>
        <v/>
      </c>
      <c r="B1736" s="65"/>
      <c r="E1736" s="66"/>
      <c r="F1736" s="67"/>
      <c r="H1736" s="267"/>
      <c r="I1736" s="1070"/>
      <c r="J1736" s="1070"/>
      <c r="K1736" s="1070"/>
      <c r="L1736" s="1070"/>
      <c r="M1736" s="1070"/>
      <c r="N1736" s="1070"/>
      <c r="O1736" s="1070"/>
      <c r="P1736" s="1070"/>
      <c r="Q1736" s="1070"/>
      <c r="R1736" s="1070"/>
      <c r="S1736" s="1070"/>
      <c r="T1736" s="1070"/>
      <c r="U1736" s="1070"/>
      <c r="V1736" s="1070"/>
      <c r="W1736" s="1070"/>
      <c r="X1736" s="1070"/>
      <c r="Y1736" s="1070"/>
      <c r="Z1736" s="1070"/>
      <c r="AA1736" s="1070"/>
      <c r="AB1736" s="1070"/>
      <c r="AC1736" s="1070"/>
      <c r="AD1736" s="1235"/>
      <c r="AF1736" s="69"/>
      <c r="AK1736" s="11"/>
      <c r="AL1736" s="209"/>
      <c r="AM1736" s="20"/>
      <c r="AN1736" s="20"/>
      <c r="AO1736" s="20"/>
      <c r="AP1736" s="20"/>
      <c r="AQ1736" s="210"/>
      <c r="AR1736" s="72"/>
    </row>
    <row r="1737" spans="1:44" ht="27" customHeight="1">
      <c r="A1737" s="911" t="str">
        <f t="shared" si="34"/>
        <v/>
      </c>
      <c r="B1737" s="65"/>
      <c r="E1737" s="66"/>
      <c r="F1737" s="67"/>
      <c r="H1737" s="267"/>
      <c r="I1737" s="1070"/>
      <c r="J1737" s="1070"/>
      <c r="K1737" s="1070"/>
      <c r="L1737" s="1070"/>
      <c r="M1737" s="1070"/>
      <c r="N1737" s="1070"/>
      <c r="O1737" s="1070"/>
      <c r="P1737" s="1070"/>
      <c r="Q1737" s="1070"/>
      <c r="R1737" s="1070"/>
      <c r="S1737" s="1070"/>
      <c r="T1737" s="1070"/>
      <c r="U1737" s="1070"/>
      <c r="V1737" s="1070"/>
      <c r="W1737" s="1070"/>
      <c r="X1737" s="1070"/>
      <c r="Y1737" s="1070"/>
      <c r="Z1737" s="1070"/>
      <c r="AA1737" s="1070"/>
      <c r="AB1737" s="1070"/>
      <c r="AC1737" s="1070"/>
      <c r="AD1737" s="1235"/>
      <c r="AF1737" s="69"/>
      <c r="AK1737" s="11"/>
      <c r="AL1737" s="209"/>
      <c r="AM1737" s="20"/>
      <c r="AN1737" s="20"/>
      <c r="AO1737" s="20"/>
      <c r="AP1737" s="20"/>
      <c r="AQ1737" s="210"/>
      <c r="AR1737" s="72"/>
    </row>
    <row r="1738" spans="1:44" ht="27" customHeight="1">
      <c r="A1738" s="911" t="str">
        <f t="shared" si="34"/>
        <v/>
      </c>
      <c r="B1738" s="65"/>
      <c r="E1738" s="66"/>
      <c r="F1738" s="67"/>
      <c r="H1738" s="267"/>
      <c r="I1738" s="1070"/>
      <c r="J1738" s="1070"/>
      <c r="K1738" s="1070"/>
      <c r="L1738" s="1070"/>
      <c r="M1738" s="1070"/>
      <c r="N1738" s="1070"/>
      <c r="O1738" s="1070"/>
      <c r="P1738" s="1070"/>
      <c r="Q1738" s="1070"/>
      <c r="R1738" s="1070"/>
      <c r="S1738" s="1070"/>
      <c r="T1738" s="1070"/>
      <c r="U1738" s="1070"/>
      <c r="V1738" s="1070"/>
      <c r="W1738" s="1070"/>
      <c r="X1738" s="1070"/>
      <c r="Y1738" s="1070"/>
      <c r="Z1738" s="1070"/>
      <c r="AA1738" s="1070"/>
      <c r="AB1738" s="1070"/>
      <c r="AC1738" s="1070"/>
      <c r="AD1738" s="1235"/>
      <c r="AF1738" s="69"/>
      <c r="AK1738" s="11"/>
      <c r="AL1738" s="209"/>
      <c r="AM1738" s="20"/>
      <c r="AN1738" s="20"/>
      <c r="AO1738" s="20"/>
      <c r="AP1738" s="20"/>
      <c r="AQ1738" s="210"/>
      <c r="AR1738" s="72"/>
    </row>
    <row r="1739" spans="1:44" ht="27" customHeight="1" thickBot="1">
      <c r="A1739" s="911" t="str">
        <f t="shared" si="34"/>
        <v/>
      </c>
      <c r="B1739" s="65"/>
      <c r="E1739" s="66"/>
      <c r="F1739" s="67"/>
      <c r="H1739" s="82"/>
      <c r="I1739" s="1168"/>
      <c r="J1739" s="1168"/>
      <c r="K1739" s="1168"/>
      <c r="L1739" s="1168"/>
      <c r="M1739" s="1168"/>
      <c r="N1739" s="1168"/>
      <c r="O1739" s="1168"/>
      <c r="P1739" s="1168"/>
      <c r="Q1739" s="1168"/>
      <c r="R1739" s="1168"/>
      <c r="S1739" s="1168"/>
      <c r="T1739" s="1168"/>
      <c r="U1739" s="1168"/>
      <c r="V1739" s="1168"/>
      <c r="W1739" s="1168"/>
      <c r="X1739" s="1168"/>
      <c r="Y1739" s="1168"/>
      <c r="Z1739" s="1168"/>
      <c r="AA1739" s="1168"/>
      <c r="AB1739" s="1168"/>
      <c r="AC1739" s="1168"/>
      <c r="AD1739" s="1169"/>
      <c r="AF1739" s="69"/>
      <c r="AK1739" s="11"/>
      <c r="AL1739" s="209"/>
      <c r="AM1739" s="20"/>
      <c r="AN1739" s="20"/>
      <c r="AO1739" s="20"/>
      <c r="AP1739" s="20"/>
      <c r="AQ1739" s="210"/>
      <c r="AR1739" s="72"/>
    </row>
    <row r="1740" spans="1:44" ht="27" customHeight="1">
      <c r="A1740" s="911" t="str">
        <f t="shared" si="34"/>
        <v/>
      </c>
      <c r="B1740" s="65"/>
      <c r="E1740" s="66"/>
      <c r="F1740" s="67"/>
      <c r="AF1740" s="69"/>
      <c r="AK1740" s="11"/>
      <c r="AL1740" s="209"/>
      <c r="AM1740" s="20"/>
      <c r="AN1740" s="20"/>
      <c r="AO1740" s="20"/>
      <c r="AP1740" s="20"/>
      <c r="AQ1740" s="210"/>
      <c r="AR1740" s="72"/>
    </row>
    <row r="1741" spans="1:44" ht="27" customHeight="1">
      <c r="A1741" s="911">
        <f t="shared" si="34"/>
        <v>233</v>
      </c>
      <c r="B1741" s="65"/>
      <c r="E1741" s="66"/>
      <c r="F1741" s="1064" t="s">
        <v>1041</v>
      </c>
      <c r="G1741" s="1065"/>
      <c r="H1741" s="1093" t="s">
        <v>1040</v>
      </c>
      <c r="I1741" s="1093"/>
      <c r="J1741" s="1093"/>
      <c r="K1741" s="1093"/>
      <c r="L1741" s="1093"/>
      <c r="M1741" s="1093"/>
      <c r="N1741" s="1093"/>
      <c r="O1741" s="1093"/>
      <c r="P1741" s="1093"/>
      <c r="Q1741" s="1093"/>
      <c r="R1741" s="1093"/>
      <c r="S1741" s="1093"/>
      <c r="T1741" s="1093"/>
      <c r="U1741" s="1093"/>
      <c r="V1741" s="1093"/>
      <c r="W1741" s="1093"/>
      <c r="X1741" s="1093"/>
      <c r="Y1741" s="1093"/>
      <c r="Z1741" s="1093"/>
      <c r="AA1741" s="1093"/>
      <c r="AB1741" s="1093"/>
      <c r="AC1741" s="1093"/>
      <c r="AD1741" s="1093"/>
      <c r="AF1741" s="69"/>
      <c r="AG1741" s="304">
        <v>233</v>
      </c>
      <c r="AH1741" s="1113" t="s">
        <v>109</v>
      </c>
      <c r="AI1741" s="1114"/>
      <c r="AJ1741" s="1115"/>
      <c r="AK1741" s="11"/>
      <c r="AL1741" s="1131" t="s">
        <v>2130</v>
      </c>
      <c r="AM1741" s="1132"/>
      <c r="AN1741" s="1132"/>
      <c r="AO1741" s="1132"/>
      <c r="AP1741" s="1132"/>
      <c r="AQ1741" s="1133"/>
      <c r="AR1741" s="1173">
        <f>VLOOKUP(AH1741,$CD$6:$CE$10,2,FALSE)</f>
        <v>0</v>
      </c>
    </row>
    <row r="1742" spans="1:44" ht="27" customHeight="1">
      <c r="A1742" s="911" t="str">
        <f t="shared" si="34"/>
        <v/>
      </c>
      <c r="B1742" s="65"/>
      <c r="E1742" s="66"/>
      <c r="F1742" s="67"/>
      <c r="H1742" s="1093"/>
      <c r="I1742" s="1093"/>
      <c r="J1742" s="1093"/>
      <c r="K1742" s="1093"/>
      <c r="L1742" s="1093"/>
      <c r="M1742" s="1093"/>
      <c r="N1742" s="1093"/>
      <c r="O1742" s="1093"/>
      <c r="P1742" s="1093"/>
      <c r="Q1742" s="1093"/>
      <c r="R1742" s="1093"/>
      <c r="S1742" s="1093"/>
      <c r="T1742" s="1093"/>
      <c r="U1742" s="1093"/>
      <c r="V1742" s="1093"/>
      <c r="W1742" s="1093"/>
      <c r="X1742" s="1093"/>
      <c r="Y1742" s="1093"/>
      <c r="Z1742" s="1093"/>
      <c r="AA1742" s="1093"/>
      <c r="AB1742" s="1093"/>
      <c r="AC1742" s="1093"/>
      <c r="AD1742" s="1093"/>
      <c r="AF1742" s="69"/>
      <c r="AK1742" s="11"/>
      <c r="AL1742" s="1131"/>
      <c r="AM1742" s="1132"/>
      <c r="AN1742" s="1132"/>
      <c r="AO1742" s="1132"/>
      <c r="AP1742" s="1132"/>
      <c r="AQ1742" s="1133"/>
      <c r="AR1742" s="1173"/>
    </row>
    <row r="1743" spans="1:44" ht="27" customHeight="1">
      <c r="A1743" s="911" t="str">
        <f t="shared" si="34"/>
        <v/>
      </c>
      <c r="B1743" s="65"/>
      <c r="E1743" s="66"/>
      <c r="F1743" s="67"/>
      <c r="H1743" s="87"/>
      <c r="I1743" s="87"/>
      <c r="J1743" s="87"/>
      <c r="K1743" s="87"/>
      <c r="L1743" s="87"/>
      <c r="M1743" s="87"/>
      <c r="N1743" s="87"/>
      <c r="O1743" s="87"/>
      <c r="P1743" s="87"/>
      <c r="Q1743" s="87"/>
      <c r="R1743" s="87"/>
      <c r="S1743" s="87"/>
      <c r="T1743" s="87"/>
      <c r="U1743" s="87"/>
      <c r="V1743" s="87"/>
      <c r="W1743" s="87"/>
      <c r="X1743" s="87"/>
      <c r="Y1743" s="87"/>
      <c r="Z1743" s="87"/>
      <c r="AA1743" s="87"/>
      <c r="AB1743" s="87"/>
      <c r="AC1743" s="87"/>
      <c r="AD1743" s="87"/>
      <c r="AF1743" s="69"/>
      <c r="AK1743" s="11"/>
      <c r="AL1743" s="1131"/>
      <c r="AM1743" s="1132"/>
      <c r="AN1743" s="1132"/>
      <c r="AO1743" s="1132"/>
      <c r="AP1743" s="1132"/>
      <c r="AQ1743" s="1133"/>
      <c r="AR1743" s="72"/>
    </row>
    <row r="1744" spans="1:44" ht="27" customHeight="1" thickBot="1">
      <c r="A1744" s="911" t="str">
        <f t="shared" si="34"/>
        <v/>
      </c>
      <c r="B1744" s="65"/>
      <c r="E1744" s="66"/>
      <c r="F1744" s="67"/>
      <c r="H1744" s="87"/>
      <c r="I1744" s="87"/>
      <c r="J1744" s="87"/>
      <c r="K1744" s="87"/>
      <c r="L1744" s="87"/>
      <c r="M1744" s="87"/>
      <c r="N1744" s="87"/>
      <c r="O1744" s="87"/>
      <c r="P1744" s="87"/>
      <c r="Q1744" s="87"/>
      <c r="R1744" s="87"/>
      <c r="S1744" s="87"/>
      <c r="T1744" s="87"/>
      <c r="U1744" s="87"/>
      <c r="V1744" s="87"/>
      <c r="W1744" s="87"/>
      <c r="X1744" s="87"/>
      <c r="Y1744" s="87"/>
      <c r="Z1744" s="87"/>
      <c r="AA1744" s="87"/>
      <c r="AB1744" s="87"/>
      <c r="AC1744" s="87"/>
      <c r="AD1744" s="87"/>
      <c r="AF1744" s="69"/>
      <c r="AK1744" s="11"/>
      <c r="AL1744" s="1131"/>
      <c r="AM1744" s="1132"/>
      <c r="AN1744" s="1132"/>
      <c r="AO1744" s="1132"/>
      <c r="AP1744" s="1132"/>
      <c r="AQ1744" s="1133"/>
      <c r="AR1744" s="72"/>
    </row>
    <row r="1745" spans="1:44" ht="27" customHeight="1">
      <c r="A1745" s="911" t="str">
        <f t="shared" si="34"/>
        <v/>
      </c>
      <c r="B1745" s="65"/>
      <c r="E1745" s="66"/>
      <c r="F1745" s="67"/>
      <c r="H1745" s="1339" t="s">
        <v>1052</v>
      </c>
      <c r="I1745" s="1340"/>
      <c r="J1745" s="1340"/>
      <c r="K1745" s="1340"/>
      <c r="L1745" s="1340"/>
      <c r="M1745" s="1340"/>
      <c r="N1745" s="1340"/>
      <c r="O1745" s="1340"/>
      <c r="P1745" s="1340"/>
      <c r="Q1745" s="1340"/>
      <c r="R1745" s="1340"/>
      <c r="S1745" s="1340"/>
      <c r="T1745" s="1340"/>
      <c r="U1745" s="1340"/>
      <c r="V1745" s="1340"/>
      <c r="W1745" s="1340"/>
      <c r="X1745" s="1340"/>
      <c r="Y1745" s="1340"/>
      <c r="Z1745" s="1340"/>
      <c r="AA1745" s="1340"/>
      <c r="AB1745" s="1340"/>
      <c r="AC1745" s="1340"/>
      <c r="AD1745" s="1341"/>
      <c r="AF1745" s="69"/>
      <c r="AK1745" s="11"/>
      <c r="AL1745" s="209"/>
      <c r="AM1745" s="20"/>
      <c r="AN1745" s="20"/>
      <c r="AO1745" s="20"/>
      <c r="AP1745" s="20"/>
      <c r="AQ1745" s="210"/>
      <c r="AR1745" s="72"/>
    </row>
    <row r="1746" spans="1:44" ht="27" customHeight="1">
      <c r="A1746" s="911" t="str">
        <f t="shared" si="34"/>
        <v/>
      </c>
      <c r="B1746" s="65"/>
      <c r="E1746" s="66"/>
      <c r="F1746" s="67"/>
      <c r="H1746" s="1092" t="s">
        <v>2369</v>
      </c>
      <c r="I1746" s="1093"/>
      <c r="J1746" s="1093"/>
      <c r="K1746" s="1093"/>
      <c r="L1746" s="1093"/>
      <c r="M1746" s="1093"/>
      <c r="N1746" s="1093"/>
      <c r="O1746" s="1093"/>
      <c r="P1746" s="1093"/>
      <c r="Q1746" s="1093"/>
      <c r="R1746" s="1093"/>
      <c r="S1746" s="1093"/>
      <c r="T1746" s="1093"/>
      <c r="U1746" s="1093"/>
      <c r="V1746" s="1093"/>
      <c r="W1746" s="1093"/>
      <c r="X1746" s="1093"/>
      <c r="Y1746" s="1093"/>
      <c r="Z1746" s="1093"/>
      <c r="AA1746" s="1093"/>
      <c r="AB1746" s="1093"/>
      <c r="AC1746" s="1093"/>
      <c r="AD1746" s="1094"/>
      <c r="AF1746" s="69"/>
      <c r="AK1746" s="11"/>
      <c r="AL1746" s="209"/>
      <c r="AM1746" s="20"/>
      <c r="AN1746" s="20"/>
      <c r="AO1746" s="20"/>
      <c r="AP1746" s="20"/>
      <c r="AQ1746" s="210"/>
      <c r="AR1746" s="72"/>
    </row>
    <row r="1747" spans="1:44" ht="27" customHeight="1">
      <c r="A1747" s="911" t="str">
        <f t="shared" si="34"/>
        <v/>
      </c>
      <c r="B1747" s="65"/>
      <c r="E1747" s="66"/>
      <c r="F1747" s="67"/>
      <c r="H1747" s="1092"/>
      <c r="I1747" s="1093"/>
      <c r="J1747" s="1093"/>
      <c r="K1747" s="1093"/>
      <c r="L1747" s="1093"/>
      <c r="M1747" s="1093"/>
      <c r="N1747" s="1093"/>
      <c r="O1747" s="1093"/>
      <c r="P1747" s="1093"/>
      <c r="Q1747" s="1093"/>
      <c r="R1747" s="1093"/>
      <c r="S1747" s="1093"/>
      <c r="T1747" s="1093"/>
      <c r="U1747" s="1093"/>
      <c r="V1747" s="1093"/>
      <c r="W1747" s="1093"/>
      <c r="X1747" s="1093"/>
      <c r="Y1747" s="1093"/>
      <c r="Z1747" s="1093"/>
      <c r="AA1747" s="1093"/>
      <c r="AB1747" s="1093"/>
      <c r="AC1747" s="1093"/>
      <c r="AD1747" s="1094"/>
      <c r="AF1747" s="69"/>
      <c r="AK1747" s="11"/>
      <c r="AL1747" s="209"/>
      <c r="AM1747" s="20"/>
      <c r="AN1747" s="20"/>
      <c r="AO1747" s="20"/>
      <c r="AP1747" s="20"/>
      <c r="AQ1747" s="210"/>
      <c r="AR1747" s="72"/>
    </row>
    <row r="1748" spans="1:44" ht="27" customHeight="1">
      <c r="A1748" s="911" t="str">
        <f t="shared" si="34"/>
        <v/>
      </c>
      <c r="B1748" s="65"/>
      <c r="E1748" s="66"/>
      <c r="F1748" s="67"/>
      <c r="H1748" s="1092"/>
      <c r="I1748" s="1093"/>
      <c r="J1748" s="1093"/>
      <c r="K1748" s="1093"/>
      <c r="L1748" s="1093"/>
      <c r="M1748" s="1093"/>
      <c r="N1748" s="1093"/>
      <c r="O1748" s="1093"/>
      <c r="P1748" s="1093"/>
      <c r="Q1748" s="1093"/>
      <c r="R1748" s="1093"/>
      <c r="S1748" s="1093"/>
      <c r="T1748" s="1093"/>
      <c r="U1748" s="1093"/>
      <c r="V1748" s="1093"/>
      <c r="W1748" s="1093"/>
      <c r="X1748" s="1093"/>
      <c r="Y1748" s="1093"/>
      <c r="Z1748" s="1093"/>
      <c r="AA1748" s="1093"/>
      <c r="AB1748" s="1093"/>
      <c r="AC1748" s="1093"/>
      <c r="AD1748" s="1094"/>
      <c r="AF1748" s="69"/>
      <c r="AK1748" s="11"/>
      <c r="AL1748" s="209"/>
      <c r="AM1748" s="20"/>
      <c r="AN1748" s="20"/>
      <c r="AO1748" s="20"/>
      <c r="AP1748" s="20"/>
      <c r="AQ1748" s="210"/>
      <c r="AR1748" s="72"/>
    </row>
    <row r="1749" spans="1:44" ht="27" customHeight="1">
      <c r="A1749" s="911" t="str">
        <f t="shared" si="34"/>
        <v/>
      </c>
      <c r="B1749" s="65"/>
      <c r="E1749" s="66"/>
      <c r="F1749" s="67"/>
      <c r="H1749" s="1092"/>
      <c r="I1749" s="1093"/>
      <c r="J1749" s="1093"/>
      <c r="K1749" s="1093"/>
      <c r="L1749" s="1093"/>
      <c r="M1749" s="1093"/>
      <c r="N1749" s="1093"/>
      <c r="O1749" s="1093"/>
      <c r="P1749" s="1093"/>
      <c r="Q1749" s="1093"/>
      <c r="R1749" s="1093"/>
      <c r="S1749" s="1093"/>
      <c r="T1749" s="1093"/>
      <c r="U1749" s="1093"/>
      <c r="V1749" s="1093"/>
      <c r="W1749" s="1093"/>
      <c r="X1749" s="1093"/>
      <c r="Y1749" s="1093"/>
      <c r="Z1749" s="1093"/>
      <c r="AA1749" s="1093"/>
      <c r="AB1749" s="1093"/>
      <c r="AC1749" s="1093"/>
      <c r="AD1749" s="1094"/>
      <c r="AF1749" s="69"/>
      <c r="AK1749" s="11"/>
      <c r="AL1749" s="209"/>
      <c r="AM1749" s="20"/>
      <c r="AN1749" s="20"/>
      <c r="AO1749" s="20"/>
      <c r="AP1749" s="20"/>
      <c r="AQ1749" s="210"/>
      <c r="AR1749" s="72"/>
    </row>
    <row r="1750" spans="1:44" ht="27" customHeight="1">
      <c r="A1750" s="911" t="str">
        <f t="shared" si="34"/>
        <v/>
      </c>
      <c r="B1750" s="65"/>
      <c r="E1750" s="66"/>
      <c r="F1750" s="67"/>
      <c r="H1750" s="1092"/>
      <c r="I1750" s="1093"/>
      <c r="J1750" s="1093"/>
      <c r="K1750" s="1093"/>
      <c r="L1750" s="1093"/>
      <c r="M1750" s="1093"/>
      <c r="N1750" s="1093"/>
      <c r="O1750" s="1093"/>
      <c r="P1750" s="1093"/>
      <c r="Q1750" s="1093"/>
      <c r="R1750" s="1093"/>
      <c r="S1750" s="1093"/>
      <c r="T1750" s="1093"/>
      <c r="U1750" s="1093"/>
      <c r="V1750" s="1093"/>
      <c r="W1750" s="1093"/>
      <c r="X1750" s="1093"/>
      <c r="Y1750" s="1093"/>
      <c r="Z1750" s="1093"/>
      <c r="AA1750" s="1093"/>
      <c r="AB1750" s="1093"/>
      <c r="AC1750" s="1093"/>
      <c r="AD1750" s="1094"/>
      <c r="AF1750" s="69"/>
      <c r="AK1750" s="11"/>
      <c r="AL1750" s="209"/>
      <c r="AM1750" s="20"/>
      <c r="AN1750" s="20"/>
      <c r="AO1750" s="20"/>
      <c r="AP1750" s="20"/>
      <c r="AQ1750" s="210"/>
      <c r="AR1750" s="72"/>
    </row>
    <row r="1751" spans="1:44" ht="27" customHeight="1">
      <c r="A1751" s="911" t="str">
        <f t="shared" si="34"/>
        <v/>
      </c>
      <c r="B1751" s="65"/>
      <c r="E1751" s="66"/>
      <c r="F1751" s="67"/>
      <c r="H1751" s="1092"/>
      <c r="I1751" s="1093"/>
      <c r="J1751" s="1093"/>
      <c r="K1751" s="1093"/>
      <c r="L1751" s="1093"/>
      <c r="M1751" s="1093"/>
      <c r="N1751" s="1093"/>
      <c r="O1751" s="1093"/>
      <c r="P1751" s="1093"/>
      <c r="Q1751" s="1093"/>
      <c r="R1751" s="1093"/>
      <c r="S1751" s="1093"/>
      <c r="T1751" s="1093"/>
      <c r="U1751" s="1093"/>
      <c r="V1751" s="1093"/>
      <c r="W1751" s="1093"/>
      <c r="X1751" s="1093"/>
      <c r="Y1751" s="1093"/>
      <c r="Z1751" s="1093"/>
      <c r="AA1751" s="1093"/>
      <c r="AB1751" s="1093"/>
      <c r="AC1751" s="1093"/>
      <c r="AD1751" s="1094"/>
      <c r="AF1751" s="69"/>
      <c r="AK1751" s="11"/>
      <c r="AL1751" s="209"/>
      <c r="AM1751" s="20"/>
      <c r="AN1751" s="20"/>
      <c r="AO1751" s="20"/>
      <c r="AP1751" s="20"/>
      <c r="AQ1751" s="210"/>
      <c r="AR1751" s="72"/>
    </row>
    <row r="1752" spans="1:44" ht="27" customHeight="1">
      <c r="A1752" s="911" t="str">
        <f t="shared" si="34"/>
        <v/>
      </c>
      <c r="B1752" s="65"/>
      <c r="E1752" s="66"/>
      <c r="F1752" s="67"/>
      <c r="H1752" s="1092"/>
      <c r="I1752" s="1093"/>
      <c r="J1752" s="1093"/>
      <c r="K1752" s="1093"/>
      <c r="L1752" s="1093"/>
      <c r="M1752" s="1093"/>
      <c r="N1752" s="1093"/>
      <c r="O1752" s="1093"/>
      <c r="P1752" s="1093"/>
      <c r="Q1752" s="1093"/>
      <c r="R1752" s="1093"/>
      <c r="S1752" s="1093"/>
      <c r="T1752" s="1093"/>
      <c r="U1752" s="1093"/>
      <c r="V1752" s="1093"/>
      <c r="W1752" s="1093"/>
      <c r="X1752" s="1093"/>
      <c r="Y1752" s="1093"/>
      <c r="Z1752" s="1093"/>
      <c r="AA1752" s="1093"/>
      <c r="AB1752" s="1093"/>
      <c r="AC1752" s="1093"/>
      <c r="AD1752" s="1094"/>
      <c r="AF1752" s="69"/>
      <c r="AK1752" s="11"/>
      <c r="AL1752" s="209"/>
      <c r="AM1752" s="20"/>
      <c r="AN1752" s="20"/>
      <c r="AO1752" s="20"/>
      <c r="AP1752" s="20"/>
      <c r="AQ1752" s="210"/>
      <c r="AR1752" s="72"/>
    </row>
    <row r="1753" spans="1:44" ht="27" customHeight="1">
      <c r="A1753" s="911" t="str">
        <f t="shared" si="34"/>
        <v/>
      </c>
      <c r="B1753" s="65"/>
      <c r="E1753" s="66"/>
      <c r="F1753" s="67"/>
      <c r="H1753" s="1092"/>
      <c r="I1753" s="1093"/>
      <c r="J1753" s="1093"/>
      <c r="K1753" s="1093"/>
      <c r="L1753" s="1093"/>
      <c r="M1753" s="1093"/>
      <c r="N1753" s="1093"/>
      <c r="O1753" s="1093"/>
      <c r="P1753" s="1093"/>
      <c r="Q1753" s="1093"/>
      <c r="R1753" s="1093"/>
      <c r="S1753" s="1093"/>
      <c r="T1753" s="1093"/>
      <c r="U1753" s="1093"/>
      <c r="V1753" s="1093"/>
      <c r="W1753" s="1093"/>
      <c r="X1753" s="1093"/>
      <c r="Y1753" s="1093"/>
      <c r="Z1753" s="1093"/>
      <c r="AA1753" s="1093"/>
      <c r="AB1753" s="1093"/>
      <c r="AC1753" s="1093"/>
      <c r="AD1753" s="1094"/>
      <c r="AF1753" s="69"/>
      <c r="AK1753" s="11"/>
      <c r="AL1753" s="209"/>
      <c r="AM1753" s="20"/>
      <c r="AN1753" s="20"/>
      <c r="AO1753" s="20"/>
      <c r="AP1753" s="20"/>
      <c r="AQ1753" s="210"/>
      <c r="AR1753" s="72"/>
    </row>
    <row r="1754" spans="1:44" ht="27" customHeight="1">
      <c r="A1754" s="911" t="str">
        <f t="shared" si="34"/>
        <v/>
      </c>
      <c r="B1754" s="65"/>
      <c r="E1754" s="66"/>
      <c r="F1754" s="67"/>
      <c r="H1754" s="1092"/>
      <c r="I1754" s="1093"/>
      <c r="J1754" s="1093"/>
      <c r="K1754" s="1093"/>
      <c r="L1754" s="1093"/>
      <c r="M1754" s="1093"/>
      <c r="N1754" s="1093"/>
      <c r="O1754" s="1093"/>
      <c r="P1754" s="1093"/>
      <c r="Q1754" s="1093"/>
      <c r="R1754" s="1093"/>
      <c r="S1754" s="1093"/>
      <c r="T1754" s="1093"/>
      <c r="U1754" s="1093"/>
      <c r="V1754" s="1093"/>
      <c r="W1754" s="1093"/>
      <c r="X1754" s="1093"/>
      <c r="Y1754" s="1093"/>
      <c r="Z1754" s="1093"/>
      <c r="AA1754" s="1093"/>
      <c r="AB1754" s="1093"/>
      <c r="AC1754" s="1093"/>
      <c r="AD1754" s="1094"/>
      <c r="AF1754" s="69"/>
      <c r="AK1754" s="11"/>
      <c r="AL1754" s="209"/>
      <c r="AM1754" s="20"/>
      <c r="AN1754" s="20"/>
      <c r="AO1754" s="20"/>
      <c r="AP1754" s="20"/>
      <c r="AQ1754" s="210"/>
      <c r="AR1754" s="72"/>
    </row>
    <row r="1755" spans="1:44" ht="27" customHeight="1" thickBot="1">
      <c r="A1755" s="911" t="str">
        <f t="shared" si="34"/>
        <v/>
      </c>
      <c r="B1755" s="65"/>
      <c r="E1755" s="66"/>
      <c r="F1755" s="67"/>
      <c r="H1755" s="1095"/>
      <c r="I1755" s="1096"/>
      <c r="J1755" s="1096"/>
      <c r="K1755" s="1096"/>
      <c r="L1755" s="1096"/>
      <c r="M1755" s="1096"/>
      <c r="N1755" s="1096"/>
      <c r="O1755" s="1096"/>
      <c r="P1755" s="1096"/>
      <c r="Q1755" s="1096"/>
      <c r="R1755" s="1096"/>
      <c r="S1755" s="1096"/>
      <c r="T1755" s="1096"/>
      <c r="U1755" s="1096"/>
      <c r="V1755" s="1096"/>
      <c r="W1755" s="1096"/>
      <c r="X1755" s="1096"/>
      <c r="Y1755" s="1096"/>
      <c r="Z1755" s="1096"/>
      <c r="AA1755" s="1096"/>
      <c r="AB1755" s="1096"/>
      <c r="AC1755" s="1096"/>
      <c r="AD1755" s="1097"/>
      <c r="AF1755" s="69"/>
      <c r="AK1755" s="11"/>
      <c r="AL1755" s="209"/>
      <c r="AM1755" s="20"/>
      <c r="AN1755" s="20"/>
      <c r="AO1755" s="20"/>
      <c r="AP1755" s="20"/>
      <c r="AQ1755" s="210"/>
      <c r="AR1755" s="72"/>
    </row>
    <row r="1756" spans="1:44" ht="27" customHeight="1">
      <c r="A1756" s="911" t="str">
        <f t="shared" si="34"/>
        <v/>
      </c>
      <c r="B1756" s="65"/>
      <c r="E1756" s="66"/>
      <c r="F1756" s="67"/>
      <c r="AF1756" s="69"/>
      <c r="AK1756" s="11"/>
      <c r="AL1756" s="209"/>
      <c r="AM1756" s="20"/>
      <c r="AN1756" s="20"/>
      <c r="AO1756" s="20"/>
      <c r="AP1756" s="20"/>
      <c r="AQ1756" s="210"/>
      <c r="AR1756" s="72"/>
    </row>
    <row r="1757" spans="1:44" ht="27" customHeight="1">
      <c r="A1757" s="911">
        <f t="shared" si="34"/>
        <v>234</v>
      </c>
      <c r="B1757" s="65"/>
      <c r="E1757" s="66"/>
      <c r="F1757" s="1064" t="s">
        <v>1046</v>
      </c>
      <c r="G1757" s="1065"/>
      <c r="H1757" s="1070" t="s">
        <v>1053</v>
      </c>
      <c r="I1757" s="1070"/>
      <c r="J1757" s="1070"/>
      <c r="K1757" s="1070"/>
      <c r="L1757" s="1070"/>
      <c r="M1757" s="1070"/>
      <c r="N1757" s="1070"/>
      <c r="O1757" s="1070"/>
      <c r="P1757" s="1070"/>
      <c r="Q1757" s="1070"/>
      <c r="R1757" s="1070"/>
      <c r="S1757" s="1070"/>
      <c r="T1757" s="1070"/>
      <c r="U1757" s="1070"/>
      <c r="V1757" s="1070"/>
      <c r="W1757" s="1070"/>
      <c r="X1757" s="1070"/>
      <c r="Y1757" s="1070"/>
      <c r="Z1757" s="1070"/>
      <c r="AA1757" s="1070"/>
      <c r="AB1757" s="1070"/>
      <c r="AC1757" s="1070"/>
      <c r="AD1757" s="1070"/>
      <c r="AF1757" s="69"/>
      <c r="AG1757" s="304">
        <v>234</v>
      </c>
      <c r="AH1757" s="1113" t="s">
        <v>109</v>
      </c>
      <c r="AI1757" s="1114"/>
      <c r="AJ1757" s="1115"/>
      <c r="AK1757" s="11"/>
      <c r="AL1757" s="1131" t="s">
        <v>1054</v>
      </c>
      <c r="AM1757" s="1132"/>
      <c r="AN1757" s="1132"/>
      <c r="AO1757" s="1132"/>
      <c r="AP1757" s="1132"/>
      <c r="AQ1757" s="1133"/>
      <c r="AR1757" s="1173">
        <f>VLOOKUP(AH1757,$CD$6:$CE$10,2,FALSE)</f>
        <v>0</v>
      </c>
    </row>
    <row r="1758" spans="1:44" ht="27" customHeight="1">
      <c r="A1758" s="911" t="str">
        <f t="shared" si="34"/>
        <v/>
      </c>
      <c r="B1758" s="65"/>
      <c r="E1758" s="66"/>
      <c r="F1758" s="67"/>
      <c r="H1758" s="1070"/>
      <c r="I1758" s="1070"/>
      <c r="J1758" s="1070"/>
      <c r="K1758" s="1070"/>
      <c r="L1758" s="1070"/>
      <c r="M1758" s="1070"/>
      <c r="N1758" s="1070"/>
      <c r="O1758" s="1070"/>
      <c r="P1758" s="1070"/>
      <c r="Q1758" s="1070"/>
      <c r="R1758" s="1070"/>
      <c r="S1758" s="1070"/>
      <c r="T1758" s="1070"/>
      <c r="U1758" s="1070"/>
      <c r="V1758" s="1070"/>
      <c r="W1758" s="1070"/>
      <c r="X1758" s="1070"/>
      <c r="Y1758" s="1070"/>
      <c r="Z1758" s="1070"/>
      <c r="AA1758" s="1070"/>
      <c r="AB1758" s="1070"/>
      <c r="AC1758" s="1070"/>
      <c r="AD1758" s="1070"/>
      <c r="AF1758" s="69"/>
      <c r="AK1758" s="11"/>
      <c r="AL1758" s="1131"/>
      <c r="AM1758" s="1132"/>
      <c r="AN1758" s="1132"/>
      <c r="AO1758" s="1132"/>
      <c r="AP1758" s="1132"/>
      <c r="AQ1758" s="1133"/>
      <c r="AR1758" s="1173"/>
    </row>
    <row r="1759" spans="1:44" ht="27" customHeight="1">
      <c r="A1759" s="911" t="str">
        <f t="shared" si="34"/>
        <v/>
      </c>
      <c r="B1759" s="65"/>
      <c r="E1759" s="66"/>
      <c r="F1759" s="67"/>
      <c r="AF1759" s="69"/>
      <c r="AK1759" s="11"/>
      <c r="AL1759" s="1131"/>
      <c r="AM1759" s="1132"/>
      <c r="AN1759" s="1132"/>
      <c r="AO1759" s="1132"/>
      <c r="AP1759" s="1132"/>
      <c r="AQ1759" s="1133"/>
      <c r="AR1759" s="72"/>
    </row>
    <row r="1760" spans="1:44" ht="27" customHeight="1">
      <c r="A1760" s="911" t="str">
        <f t="shared" si="34"/>
        <v/>
      </c>
      <c r="B1760" s="65"/>
      <c r="E1760" s="66"/>
      <c r="F1760" s="67"/>
      <c r="AF1760" s="69"/>
      <c r="AK1760" s="11"/>
      <c r="AL1760" s="84"/>
      <c r="AM1760" s="85"/>
      <c r="AN1760" s="85"/>
      <c r="AO1760" s="85"/>
      <c r="AP1760" s="85"/>
      <c r="AQ1760" s="86"/>
      <c r="AR1760" s="72"/>
    </row>
    <row r="1761" spans="1:44" ht="27" customHeight="1" thickBot="1">
      <c r="A1761" s="911" t="str">
        <f t="shared" si="34"/>
        <v/>
      </c>
      <c r="B1761" s="65"/>
      <c r="E1761" s="66"/>
      <c r="F1761" s="67"/>
      <c r="AF1761" s="69"/>
      <c r="AK1761" s="11"/>
      <c r="AL1761" s="209"/>
      <c r="AM1761" s="20"/>
      <c r="AN1761" s="20"/>
      <c r="AO1761" s="20"/>
      <c r="AP1761" s="20"/>
      <c r="AQ1761" s="210"/>
      <c r="AR1761" s="72"/>
    </row>
    <row r="1762" spans="1:44" ht="27" customHeight="1">
      <c r="A1762" s="911" t="str">
        <f t="shared" ref="A1762:A1825" si="35">_xlfn.IFS(AG1762=0,"",AG1762&gt;0,AG1762,AG1762&lt;&gt;"","")</f>
        <v/>
      </c>
      <c r="B1762" s="65"/>
      <c r="E1762" s="66"/>
      <c r="F1762" s="67"/>
      <c r="H1762" s="1472" t="s">
        <v>1055</v>
      </c>
      <c r="I1762" s="1473"/>
      <c r="J1762" s="1473"/>
      <c r="K1762" s="1473"/>
      <c r="L1762" s="1473"/>
      <c r="M1762" s="1473"/>
      <c r="N1762" s="1473"/>
      <c r="O1762" s="1473"/>
      <c r="P1762" s="1473"/>
      <c r="Q1762" s="1473"/>
      <c r="R1762" s="1473"/>
      <c r="S1762" s="1473"/>
      <c r="T1762" s="1473"/>
      <c r="U1762" s="1473"/>
      <c r="V1762" s="1473"/>
      <c r="W1762" s="1473"/>
      <c r="X1762" s="1473"/>
      <c r="Y1762" s="1473"/>
      <c r="Z1762" s="1473"/>
      <c r="AA1762" s="1473"/>
      <c r="AB1762" s="1473"/>
      <c r="AC1762" s="1473"/>
      <c r="AD1762" s="1474"/>
      <c r="AF1762" s="69"/>
      <c r="AK1762" s="11"/>
      <c r="AL1762" s="1131" t="s">
        <v>1056</v>
      </c>
      <c r="AM1762" s="1132"/>
      <c r="AN1762" s="1132"/>
      <c r="AO1762" s="1132"/>
      <c r="AP1762" s="1132"/>
      <c r="AQ1762" s="1133"/>
      <c r="AR1762" s="72"/>
    </row>
    <row r="1763" spans="1:44" ht="27" customHeight="1">
      <c r="A1763" s="911" t="str">
        <f t="shared" si="35"/>
        <v/>
      </c>
      <c r="B1763" s="65"/>
      <c r="E1763" s="66"/>
      <c r="F1763" s="67"/>
      <c r="H1763" s="1234" t="s">
        <v>2370</v>
      </c>
      <c r="I1763" s="1070"/>
      <c r="J1763" s="1070"/>
      <c r="K1763" s="1070"/>
      <c r="L1763" s="1070"/>
      <c r="M1763" s="1070"/>
      <c r="N1763" s="1070"/>
      <c r="O1763" s="1070"/>
      <c r="P1763" s="1070"/>
      <c r="Q1763" s="1070"/>
      <c r="R1763" s="1070"/>
      <c r="S1763" s="1070"/>
      <c r="T1763" s="1070"/>
      <c r="U1763" s="1070"/>
      <c r="V1763" s="1070"/>
      <c r="W1763" s="1070"/>
      <c r="X1763" s="1070"/>
      <c r="Y1763" s="1070"/>
      <c r="Z1763" s="1070"/>
      <c r="AA1763" s="1070"/>
      <c r="AB1763" s="1070"/>
      <c r="AC1763" s="1070"/>
      <c r="AD1763" s="1235"/>
      <c r="AF1763" s="69"/>
      <c r="AK1763" s="11"/>
      <c r="AL1763" s="1131"/>
      <c r="AM1763" s="1132"/>
      <c r="AN1763" s="1132"/>
      <c r="AO1763" s="1132"/>
      <c r="AP1763" s="1132"/>
      <c r="AQ1763" s="1133"/>
      <c r="AR1763" s="72"/>
    </row>
    <row r="1764" spans="1:44" ht="27" customHeight="1">
      <c r="A1764" s="911" t="str">
        <f t="shared" si="35"/>
        <v/>
      </c>
      <c r="B1764" s="65"/>
      <c r="E1764" s="66"/>
      <c r="F1764" s="67"/>
      <c r="H1764" s="1234"/>
      <c r="I1764" s="1070"/>
      <c r="J1764" s="1070"/>
      <c r="K1764" s="1070"/>
      <c r="L1764" s="1070"/>
      <c r="M1764" s="1070"/>
      <c r="N1764" s="1070"/>
      <c r="O1764" s="1070"/>
      <c r="P1764" s="1070"/>
      <c r="Q1764" s="1070"/>
      <c r="R1764" s="1070"/>
      <c r="S1764" s="1070"/>
      <c r="T1764" s="1070"/>
      <c r="U1764" s="1070"/>
      <c r="V1764" s="1070"/>
      <c r="W1764" s="1070"/>
      <c r="X1764" s="1070"/>
      <c r="Y1764" s="1070"/>
      <c r="Z1764" s="1070"/>
      <c r="AA1764" s="1070"/>
      <c r="AB1764" s="1070"/>
      <c r="AC1764" s="1070"/>
      <c r="AD1764" s="1235"/>
      <c r="AF1764" s="69"/>
      <c r="AK1764" s="11"/>
      <c r="AL1764" s="203"/>
      <c r="AM1764" s="204"/>
      <c r="AN1764" s="204"/>
      <c r="AO1764" s="204"/>
      <c r="AP1764" s="204"/>
      <c r="AQ1764" s="205"/>
      <c r="AR1764" s="72"/>
    </row>
    <row r="1765" spans="1:44" ht="27" customHeight="1">
      <c r="A1765" s="911" t="str">
        <f t="shared" si="35"/>
        <v/>
      </c>
      <c r="B1765" s="65"/>
      <c r="E1765" s="66"/>
      <c r="F1765" s="67"/>
      <c r="H1765" s="1234"/>
      <c r="I1765" s="1070"/>
      <c r="J1765" s="1070"/>
      <c r="K1765" s="1070"/>
      <c r="L1765" s="1070"/>
      <c r="M1765" s="1070"/>
      <c r="N1765" s="1070"/>
      <c r="O1765" s="1070"/>
      <c r="P1765" s="1070"/>
      <c r="Q1765" s="1070"/>
      <c r="R1765" s="1070"/>
      <c r="S1765" s="1070"/>
      <c r="T1765" s="1070"/>
      <c r="U1765" s="1070"/>
      <c r="V1765" s="1070"/>
      <c r="W1765" s="1070"/>
      <c r="X1765" s="1070"/>
      <c r="Y1765" s="1070"/>
      <c r="Z1765" s="1070"/>
      <c r="AA1765" s="1070"/>
      <c r="AB1765" s="1070"/>
      <c r="AC1765" s="1070"/>
      <c r="AD1765" s="1235"/>
      <c r="AF1765" s="69"/>
      <c r="AK1765" s="11"/>
      <c r="AL1765" s="209"/>
      <c r="AM1765" s="20"/>
      <c r="AN1765" s="20"/>
      <c r="AO1765" s="20"/>
      <c r="AP1765" s="20"/>
      <c r="AQ1765" s="210"/>
      <c r="AR1765" s="72"/>
    </row>
    <row r="1766" spans="1:44" ht="27" customHeight="1" thickBot="1">
      <c r="A1766" s="911" t="str">
        <f t="shared" si="35"/>
        <v/>
      </c>
      <c r="B1766" s="65"/>
      <c r="E1766" s="66"/>
      <c r="F1766" s="67"/>
      <c r="H1766" s="1167"/>
      <c r="I1766" s="1168"/>
      <c r="J1766" s="1168"/>
      <c r="K1766" s="1168"/>
      <c r="L1766" s="1168"/>
      <c r="M1766" s="1168"/>
      <c r="N1766" s="1168"/>
      <c r="O1766" s="1168"/>
      <c r="P1766" s="1168"/>
      <c r="Q1766" s="1168"/>
      <c r="R1766" s="1168"/>
      <c r="S1766" s="1168"/>
      <c r="T1766" s="1168"/>
      <c r="U1766" s="1168"/>
      <c r="V1766" s="1168"/>
      <c r="W1766" s="1168"/>
      <c r="X1766" s="1168"/>
      <c r="Y1766" s="1168"/>
      <c r="Z1766" s="1168"/>
      <c r="AA1766" s="1168"/>
      <c r="AB1766" s="1168"/>
      <c r="AC1766" s="1168"/>
      <c r="AD1766" s="1169"/>
      <c r="AF1766" s="69"/>
      <c r="AK1766" s="11"/>
      <c r="AL1766" s="209"/>
      <c r="AM1766" s="20"/>
      <c r="AN1766" s="20"/>
      <c r="AO1766" s="20"/>
      <c r="AP1766" s="20"/>
      <c r="AQ1766" s="210"/>
      <c r="AR1766" s="72"/>
    </row>
    <row r="1767" spans="1:44" ht="27" customHeight="1">
      <c r="A1767" s="911" t="str">
        <f t="shared" si="35"/>
        <v/>
      </c>
      <c r="B1767" s="65"/>
      <c r="E1767" s="66"/>
      <c r="F1767" s="67"/>
      <c r="AF1767" s="69"/>
      <c r="AK1767" s="11"/>
      <c r="AL1767" s="209"/>
      <c r="AM1767" s="20"/>
      <c r="AN1767" s="20"/>
      <c r="AO1767" s="20"/>
      <c r="AP1767" s="20"/>
      <c r="AQ1767" s="210"/>
      <c r="AR1767" s="72"/>
    </row>
    <row r="1768" spans="1:44" ht="27" customHeight="1">
      <c r="A1768" s="911">
        <f t="shared" si="35"/>
        <v>235</v>
      </c>
      <c r="B1768" s="65"/>
      <c r="E1768" s="66"/>
      <c r="F1768" s="1064" t="s">
        <v>1047</v>
      </c>
      <c r="G1768" s="1065"/>
      <c r="H1768" s="1070" t="s">
        <v>1057</v>
      </c>
      <c r="I1768" s="1070"/>
      <c r="J1768" s="1070"/>
      <c r="K1768" s="1070"/>
      <c r="L1768" s="1070"/>
      <c r="M1768" s="1070"/>
      <c r="N1768" s="1070"/>
      <c r="O1768" s="1070"/>
      <c r="P1768" s="1070"/>
      <c r="Q1768" s="1070"/>
      <c r="R1768" s="1070"/>
      <c r="S1768" s="1070"/>
      <c r="T1768" s="1070"/>
      <c r="U1768" s="1070"/>
      <c r="V1768" s="1070"/>
      <c r="W1768" s="1070"/>
      <c r="X1768" s="1070"/>
      <c r="Y1768" s="1070"/>
      <c r="Z1768" s="1070"/>
      <c r="AA1768" s="1070"/>
      <c r="AB1768" s="1070"/>
      <c r="AC1768" s="1070"/>
      <c r="AD1768" s="1070"/>
      <c r="AF1768" s="69"/>
      <c r="AG1768" s="304">
        <v>235</v>
      </c>
      <c r="AH1768" s="1113" t="s">
        <v>109</v>
      </c>
      <c r="AI1768" s="1114"/>
      <c r="AJ1768" s="1115"/>
      <c r="AK1768" s="11"/>
      <c r="AL1768" s="1131" t="s">
        <v>1058</v>
      </c>
      <c r="AM1768" s="1132"/>
      <c r="AN1768" s="1132"/>
      <c r="AO1768" s="1132"/>
      <c r="AP1768" s="1132"/>
      <c r="AQ1768" s="1133"/>
      <c r="AR1768" s="1173">
        <f>VLOOKUP(AH1768,$CD$6:$CE$10,2,FALSE)</f>
        <v>0</v>
      </c>
    </row>
    <row r="1769" spans="1:44" ht="27" customHeight="1">
      <c r="A1769" s="911" t="str">
        <f t="shared" si="35"/>
        <v/>
      </c>
      <c r="B1769" s="65"/>
      <c r="E1769" s="66"/>
      <c r="F1769" s="67"/>
      <c r="H1769" s="1070"/>
      <c r="I1769" s="1070"/>
      <c r="J1769" s="1070"/>
      <c r="K1769" s="1070"/>
      <c r="L1769" s="1070"/>
      <c r="M1769" s="1070"/>
      <c r="N1769" s="1070"/>
      <c r="O1769" s="1070"/>
      <c r="P1769" s="1070"/>
      <c r="Q1769" s="1070"/>
      <c r="R1769" s="1070"/>
      <c r="S1769" s="1070"/>
      <c r="T1769" s="1070"/>
      <c r="U1769" s="1070"/>
      <c r="V1769" s="1070"/>
      <c r="W1769" s="1070"/>
      <c r="X1769" s="1070"/>
      <c r="Y1769" s="1070"/>
      <c r="Z1769" s="1070"/>
      <c r="AA1769" s="1070"/>
      <c r="AB1769" s="1070"/>
      <c r="AC1769" s="1070"/>
      <c r="AD1769" s="1070"/>
      <c r="AF1769" s="69"/>
      <c r="AK1769" s="11"/>
      <c r="AL1769" s="1131"/>
      <c r="AM1769" s="1132"/>
      <c r="AN1769" s="1132"/>
      <c r="AO1769" s="1132"/>
      <c r="AP1769" s="1132"/>
      <c r="AQ1769" s="1133"/>
      <c r="AR1769" s="1173"/>
    </row>
    <row r="1770" spans="1:44" ht="27" customHeight="1">
      <c r="A1770" s="911" t="str">
        <f t="shared" si="35"/>
        <v/>
      </c>
      <c r="B1770" s="65"/>
      <c r="E1770" s="66"/>
      <c r="F1770" s="67"/>
      <c r="H1770" s="1070"/>
      <c r="I1770" s="1070"/>
      <c r="J1770" s="1070"/>
      <c r="K1770" s="1070"/>
      <c r="L1770" s="1070"/>
      <c r="M1770" s="1070"/>
      <c r="N1770" s="1070"/>
      <c r="O1770" s="1070"/>
      <c r="P1770" s="1070"/>
      <c r="Q1770" s="1070"/>
      <c r="R1770" s="1070"/>
      <c r="S1770" s="1070"/>
      <c r="T1770" s="1070"/>
      <c r="U1770" s="1070"/>
      <c r="V1770" s="1070"/>
      <c r="W1770" s="1070"/>
      <c r="X1770" s="1070"/>
      <c r="Y1770" s="1070"/>
      <c r="Z1770" s="1070"/>
      <c r="AA1770" s="1070"/>
      <c r="AB1770" s="1070"/>
      <c r="AC1770" s="1070"/>
      <c r="AD1770" s="1070"/>
      <c r="AF1770" s="69"/>
      <c r="AK1770" s="11"/>
      <c r="AL1770" s="1131"/>
      <c r="AM1770" s="1132"/>
      <c r="AN1770" s="1132"/>
      <c r="AO1770" s="1132"/>
      <c r="AP1770" s="1132"/>
      <c r="AQ1770" s="1133"/>
      <c r="AR1770" s="72"/>
    </row>
    <row r="1771" spans="1:44" ht="27" customHeight="1" thickBot="1">
      <c r="A1771" s="911" t="str">
        <f t="shared" si="35"/>
        <v/>
      </c>
      <c r="B1771" s="65"/>
      <c r="E1771" s="66"/>
      <c r="F1771" s="67"/>
      <c r="AF1771" s="69"/>
      <c r="AK1771" s="11"/>
      <c r="AL1771" s="209"/>
      <c r="AM1771" s="20"/>
      <c r="AN1771" s="20"/>
      <c r="AO1771" s="20"/>
      <c r="AP1771" s="20"/>
      <c r="AQ1771" s="210"/>
      <c r="AR1771" s="72"/>
    </row>
    <row r="1772" spans="1:44" ht="27" customHeight="1">
      <c r="A1772" s="911" t="str">
        <f t="shared" si="35"/>
        <v/>
      </c>
      <c r="B1772" s="65"/>
      <c r="E1772" s="66"/>
      <c r="F1772" s="67"/>
      <c r="H1772" s="1339" t="s">
        <v>1059</v>
      </c>
      <c r="I1772" s="1340"/>
      <c r="J1772" s="1340"/>
      <c r="K1772" s="1340"/>
      <c r="L1772" s="1340"/>
      <c r="M1772" s="1340"/>
      <c r="N1772" s="1340"/>
      <c r="O1772" s="1340"/>
      <c r="P1772" s="1340"/>
      <c r="Q1772" s="1340"/>
      <c r="R1772" s="1340"/>
      <c r="S1772" s="1340"/>
      <c r="T1772" s="1340"/>
      <c r="U1772" s="1340"/>
      <c r="V1772" s="1340"/>
      <c r="W1772" s="1340"/>
      <c r="X1772" s="1340"/>
      <c r="Y1772" s="1340"/>
      <c r="Z1772" s="1340"/>
      <c r="AA1772" s="1340"/>
      <c r="AB1772" s="1340"/>
      <c r="AC1772" s="1340"/>
      <c r="AD1772" s="1341"/>
      <c r="AF1772" s="69"/>
      <c r="AK1772" s="11"/>
      <c r="AL1772" s="1131" t="s">
        <v>1060</v>
      </c>
      <c r="AM1772" s="1132"/>
      <c r="AN1772" s="1132"/>
      <c r="AO1772" s="1132"/>
      <c r="AP1772" s="1132"/>
      <c r="AQ1772" s="1133"/>
      <c r="AR1772" s="72"/>
    </row>
    <row r="1773" spans="1:44" ht="27" customHeight="1">
      <c r="A1773" s="911" t="str">
        <f t="shared" si="35"/>
        <v/>
      </c>
      <c r="B1773" s="65"/>
      <c r="E1773" s="66"/>
      <c r="F1773" s="67"/>
      <c r="H1773" s="1092" t="s">
        <v>2371</v>
      </c>
      <c r="I1773" s="1093"/>
      <c r="J1773" s="1093"/>
      <c r="K1773" s="1093"/>
      <c r="L1773" s="1093"/>
      <c r="M1773" s="1093"/>
      <c r="N1773" s="1093"/>
      <c r="O1773" s="1093"/>
      <c r="P1773" s="1093"/>
      <c r="Q1773" s="1093"/>
      <c r="R1773" s="1093"/>
      <c r="S1773" s="1093"/>
      <c r="T1773" s="1093"/>
      <c r="U1773" s="1093"/>
      <c r="V1773" s="1093"/>
      <c r="W1773" s="1093"/>
      <c r="X1773" s="1093"/>
      <c r="Y1773" s="1093"/>
      <c r="Z1773" s="1093"/>
      <c r="AA1773" s="1093"/>
      <c r="AB1773" s="1093"/>
      <c r="AC1773" s="1093"/>
      <c r="AD1773" s="1094"/>
      <c r="AF1773" s="69"/>
      <c r="AK1773" s="11"/>
      <c r="AL1773" s="1131"/>
      <c r="AM1773" s="1132"/>
      <c r="AN1773" s="1132"/>
      <c r="AO1773" s="1132"/>
      <c r="AP1773" s="1132"/>
      <c r="AQ1773" s="1133"/>
      <c r="AR1773" s="72"/>
    </row>
    <row r="1774" spans="1:44" ht="27" customHeight="1">
      <c r="A1774" s="911" t="str">
        <f t="shared" si="35"/>
        <v/>
      </c>
      <c r="B1774" s="65"/>
      <c r="E1774" s="66"/>
      <c r="F1774" s="67"/>
      <c r="H1774" s="1092"/>
      <c r="I1774" s="1093"/>
      <c r="J1774" s="1093"/>
      <c r="K1774" s="1093"/>
      <c r="L1774" s="1093"/>
      <c r="M1774" s="1093"/>
      <c r="N1774" s="1093"/>
      <c r="O1774" s="1093"/>
      <c r="P1774" s="1093"/>
      <c r="Q1774" s="1093"/>
      <c r="R1774" s="1093"/>
      <c r="S1774" s="1093"/>
      <c r="T1774" s="1093"/>
      <c r="U1774" s="1093"/>
      <c r="V1774" s="1093"/>
      <c r="W1774" s="1093"/>
      <c r="X1774" s="1093"/>
      <c r="Y1774" s="1093"/>
      <c r="Z1774" s="1093"/>
      <c r="AA1774" s="1093"/>
      <c r="AB1774" s="1093"/>
      <c r="AC1774" s="1093"/>
      <c r="AD1774" s="1094"/>
      <c r="AF1774" s="69"/>
      <c r="AK1774" s="11"/>
      <c r="AL1774" s="209"/>
      <c r="AM1774" s="20"/>
      <c r="AN1774" s="20"/>
      <c r="AO1774" s="20"/>
      <c r="AP1774" s="20"/>
      <c r="AQ1774" s="210"/>
      <c r="AR1774" s="72"/>
    </row>
    <row r="1775" spans="1:44" ht="27" customHeight="1">
      <c r="A1775" s="911" t="str">
        <f t="shared" si="35"/>
        <v/>
      </c>
      <c r="B1775" s="65"/>
      <c r="E1775" s="66"/>
      <c r="F1775" s="67"/>
      <c r="H1775" s="1092"/>
      <c r="I1775" s="1093"/>
      <c r="J1775" s="1093"/>
      <c r="K1775" s="1093"/>
      <c r="L1775" s="1093"/>
      <c r="M1775" s="1093"/>
      <c r="N1775" s="1093"/>
      <c r="O1775" s="1093"/>
      <c r="P1775" s="1093"/>
      <c r="Q1775" s="1093"/>
      <c r="R1775" s="1093"/>
      <c r="S1775" s="1093"/>
      <c r="T1775" s="1093"/>
      <c r="U1775" s="1093"/>
      <c r="V1775" s="1093"/>
      <c r="W1775" s="1093"/>
      <c r="X1775" s="1093"/>
      <c r="Y1775" s="1093"/>
      <c r="Z1775" s="1093"/>
      <c r="AA1775" s="1093"/>
      <c r="AB1775" s="1093"/>
      <c r="AC1775" s="1093"/>
      <c r="AD1775" s="1094"/>
      <c r="AF1775" s="69"/>
      <c r="AK1775" s="11"/>
      <c r="AL1775" s="209"/>
      <c r="AM1775" s="20"/>
      <c r="AN1775" s="20"/>
      <c r="AO1775" s="20"/>
      <c r="AP1775" s="20"/>
      <c r="AQ1775" s="210"/>
      <c r="AR1775" s="72"/>
    </row>
    <row r="1776" spans="1:44" ht="27" customHeight="1">
      <c r="A1776" s="911" t="str">
        <f t="shared" si="35"/>
        <v/>
      </c>
      <c r="B1776" s="65"/>
      <c r="E1776" s="66"/>
      <c r="F1776" s="67"/>
      <c r="H1776" s="1092"/>
      <c r="I1776" s="1093"/>
      <c r="J1776" s="1093"/>
      <c r="K1776" s="1093"/>
      <c r="L1776" s="1093"/>
      <c r="M1776" s="1093"/>
      <c r="N1776" s="1093"/>
      <c r="O1776" s="1093"/>
      <c r="P1776" s="1093"/>
      <c r="Q1776" s="1093"/>
      <c r="R1776" s="1093"/>
      <c r="S1776" s="1093"/>
      <c r="T1776" s="1093"/>
      <c r="U1776" s="1093"/>
      <c r="V1776" s="1093"/>
      <c r="W1776" s="1093"/>
      <c r="X1776" s="1093"/>
      <c r="Y1776" s="1093"/>
      <c r="Z1776" s="1093"/>
      <c r="AA1776" s="1093"/>
      <c r="AB1776" s="1093"/>
      <c r="AC1776" s="1093"/>
      <c r="AD1776" s="1094"/>
      <c r="AF1776" s="69"/>
      <c r="AK1776" s="11"/>
      <c r="AL1776" s="209"/>
      <c r="AM1776" s="20"/>
      <c r="AN1776" s="20"/>
      <c r="AO1776" s="20"/>
      <c r="AP1776" s="20"/>
      <c r="AQ1776" s="210"/>
      <c r="AR1776" s="72"/>
    </row>
    <row r="1777" spans="1:44" ht="27" customHeight="1">
      <c r="A1777" s="911" t="str">
        <f t="shared" si="35"/>
        <v/>
      </c>
      <c r="B1777" s="65"/>
      <c r="E1777" s="66"/>
      <c r="F1777" s="67"/>
      <c r="H1777" s="1092"/>
      <c r="I1777" s="1093"/>
      <c r="J1777" s="1093"/>
      <c r="K1777" s="1093"/>
      <c r="L1777" s="1093"/>
      <c r="M1777" s="1093"/>
      <c r="N1777" s="1093"/>
      <c r="O1777" s="1093"/>
      <c r="P1777" s="1093"/>
      <c r="Q1777" s="1093"/>
      <c r="R1777" s="1093"/>
      <c r="S1777" s="1093"/>
      <c r="T1777" s="1093"/>
      <c r="U1777" s="1093"/>
      <c r="V1777" s="1093"/>
      <c r="W1777" s="1093"/>
      <c r="X1777" s="1093"/>
      <c r="Y1777" s="1093"/>
      <c r="Z1777" s="1093"/>
      <c r="AA1777" s="1093"/>
      <c r="AB1777" s="1093"/>
      <c r="AC1777" s="1093"/>
      <c r="AD1777" s="1094"/>
      <c r="AF1777" s="69"/>
      <c r="AK1777" s="11"/>
      <c r="AL1777" s="209"/>
      <c r="AM1777" s="20"/>
      <c r="AN1777" s="20"/>
      <c r="AO1777" s="20"/>
      <c r="AP1777" s="20"/>
      <c r="AQ1777" s="210"/>
      <c r="AR1777" s="72"/>
    </row>
    <row r="1778" spans="1:44" ht="27" customHeight="1">
      <c r="A1778" s="911" t="str">
        <f t="shared" si="35"/>
        <v/>
      </c>
      <c r="B1778" s="65"/>
      <c r="E1778" s="66"/>
      <c r="F1778" s="67"/>
      <c r="H1778" s="1092"/>
      <c r="I1778" s="1093"/>
      <c r="J1778" s="1093"/>
      <c r="K1778" s="1093"/>
      <c r="L1778" s="1093"/>
      <c r="M1778" s="1093"/>
      <c r="N1778" s="1093"/>
      <c r="O1778" s="1093"/>
      <c r="P1778" s="1093"/>
      <c r="Q1778" s="1093"/>
      <c r="R1778" s="1093"/>
      <c r="S1778" s="1093"/>
      <c r="T1778" s="1093"/>
      <c r="U1778" s="1093"/>
      <c r="V1778" s="1093"/>
      <c r="W1778" s="1093"/>
      <c r="X1778" s="1093"/>
      <c r="Y1778" s="1093"/>
      <c r="Z1778" s="1093"/>
      <c r="AA1778" s="1093"/>
      <c r="AB1778" s="1093"/>
      <c r="AC1778" s="1093"/>
      <c r="AD1778" s="1094"/>
      <c r="AF1778" s="69"/>
      <c r="AK1778" s="11"/>
      <c r="AL1778" s="209"/>
      <c r="AM1778" s="20"/>
      <c r="AN1778" s="20"/>
      <c r="AO1778" s="20"/>
      <c r="AP1778" s="20"/>
      <c r="AQ1778" s="210"/>
      <c r="AR1778" s="72"/>
    </row>
    <row r="1779" spans="1:44" ht="27" customHeight="1">
      <c r="A1779" s="911" t="str">
        <f t="shared" si="35"/>
        <v/>
      </c>
      <c r="B1779" s="65"/>
      <c r="E1779" s="66"/>
      <c r="F1779" s="67"/>
      <c r="H1779" s="1092"/>
      <c r="I1779" s="1093"/>
      <c r="J1779" s="1093"/>
      <c r="K1779" s="1093"/>
      <c r="L1779" s="1093"/>
      <c r="M1779" s="1093"/>
      <c r="N1779" s="1093"/>
      <c r="O1779" s="1093"/>
      <c r="P1779" s="1093"/>
      <c r="Q1779" s="1093"/>
      <c r="R1779" s="1093"/>
      <c r="S1779" s="1093"/>
      <c r="T1779" s="1093"/>
      <c r="U1779" s="1093"/>
      <c r="V1779" s="1093"/>
      <c r="W1779" s="1093"/>
      <c r="X1779" s="1093"/>
      <c r="Y1779" s="1093"/>
      <c r="Z1779" s="1093"/>
      <c r="AA1779" s="1093"/>
      <c r="AB1779" s="1093"/>
      <c r="AC1779" s="1093"/>
      <c r="AD1779" s="1094"/>
      <c r="AF1779" s="69"/>
      <c r="AK1779" s="11"/>
      <c r="AL1779" s="209"/>
      <c r="AM1779" s="20"/>
      <c r="AN1779" s="20"/>
      <c r="AO1779" s="20"/>
      <c r="AP1779" s="20"/>
      <c r="AQ1779" s="210"/>
      <c r="AR1779" s="72"/>
    </row>
    <row r="1780" spans="1:44" ht="27" customHeight="1">
      <c r="A1780" s="911" t="str">
        <f t="shared" si="35"/>
        <v/>
      </c>
      <c r="B1780" s="65"/>
      <c r="E1780" s="66"/>
      <c r="F1780" s="67"/>
      <c r="H1780" s="1092"/>
      <c r="I1780" s="1093"/>
      <c r="J1780" s="1093"/>
      <c r="K1780" s="1093"/>
      <c r="L1780" s="1093"/>
      <c r="M1780" s="1093"/>
      <c r="N1780" s="1093"/>
      <c r="O1780" s="1093"/>
      <c r="P1780" s="1093"/>
      <c r="Q1780" s="1093"/>
      <c r="R1780" s="1093"/>
      <c r="S1780" s="1093"/>
      <c r="T1780" s="1093"/>
      <c r="U1780" s="1093"/>
      <c r="V1780" s="1093"/>
      <c r="W1780" s="1093"/>
      <c r="X1780" s="1093"/>
      <c r="Y1780" s="1093"/>
      <c r="Z1780" s="1093"/>
      <c r="AA1780" s="1093"/>
      <c r="AB1780" s="1093"/>
      <c r="AC1780" s="1093"/>
      <c r="AD1780" s="1094"/>
      <c r="AF1780" s="69"/>
      <c r="AK1780" s="11"/>
      <c r="AL1780" s="209"/>
      <c r="AM1780" s="20"/>
      <c r="AN1780" s="20"/>
      <c r="AO1780" s="20"/>
      <c r="AP1780" s="20"/>
      <c r="AQ1780" s="210"/>
      <c r="AR1780" s="72"/>
    </row>
    <row r="1781" spans="1:44" ht="27" customHeight="1" thickBot="1">
      <c r="A1781" s="911" t="str">
        <f t="shared" si="35"/>
        <v/>
      </c>
      <c r="B1781" s="65"/>
      <c r="E1781" s="66"/>
      <c r="F1781" s="67"/>
      <c r="H1781" s="1095"/>
      <c r="I1781" s="1096"/>
      <c r="J1781" s="1096"/>
      <c r="K1781" s="1096"/>
      <c r="L1781" s="1096"/>
      <c r="M1781" s="1096"/>
      <c r="N1781" s="1096"/>
      <c r="O1781" s="1096"/>
      <c r="P1781" s="1096"/>
      <c r="Q1781" s="1096"/>
      <c r="R1781" s="1096"/>
      <c r="S1781" s="1096"/>
      <c r="T1781" s="1096"/>
      <c r="U1781" s="1096"/>
      <c r="V1781" s="1096"/>
      <c r="W1781" s="1096"/>
      <c r="X1781" s="1096"/>
      <c r="Y1781" s="1096"/>
      <c r="Z1781" s="1096"/>
      <c r="AA1781" s="1096"/>
      <c r="AB1781" s="1096"/>
      <c r="AC1781" s="1096"/>
      <c r="AD1781" s="1097"/>
      <c r="AF1781" s="69"/>
      <c r="AK1781" s="11"/>
      <c r="AL1781" s="209"/>
      <c r="AM1781" s="20"/>
      <c r="AN1781" s="20"/>
      <c r="AO1781" s="20"/>
      <c r="AP1781" s="20"/>
      <c r="AQ1781" s="210"/>
      <c r="AR1781" s="72"/>
    </row>
    <row r="1782" spans="1:44" ht="27" customHeight="1">
      <c r="A1782" s="911" t="str">
        <f t="shared" si="35"/>
        <v/>
      </c>
      <c r="B1782" s="65"/>
      <c r="E1782" s="66"/>
      <c r="F1782" s="67"/>
      <c r="H1782" s="109"/>
      <c r="I1782" s="109"/>
      <c r="J1782" s="109"/>
      <c r="K1782" s="109"/>
      <c r="L1782" s="109"/>
      <c r="M1782" s="109"/>
      <c r="N1782" s="109"/>
      <c r="O1782" s="109"/>
      <c r="P1782" s="109"/>
      <c r="Q1782" s="109"/>
      <c r="R1782" s="109"/>
      <c r="S1782" s="109"/>
      <c r="T1782" s="109"/>
      <c r="U1782" s="109"/>
      <c r="V1782" s="109"/>
      <c r="W1782" s="109"/>
      <c r="X1782" s="109"/>
      <c r="Y1782" s="109"/>
      <c r="Z1782" s="109"/>
      <c r="AA1782" s="109"/>
      <c r="AB1782" s="109"/>
      <c r="AC1782" s="109"/>
      <c r="AD1782" s="109"/>
      <c r="AF1782" s="69"/>
      <c r="AK1782" s="11"/>
      <c r="AL1782" s="209"/>
      <c r="AM1782" s="20"/>
      <c r="AN1782" s="20"/>
      <c r="AO1782" s="20"/>
      <c r="AP1782" s="20"/>
      <c r="AQ1782" s="210"/>
      <c r="AR1782" s="72"/>
    </row>
    <row r="1783" spans="1:44" ht="27" customHeight="1">
      <c r="A1783" s="911" t="str">
        <f t="shared" si="35"/>
        <v/>
      </c>
      <c r="B1783" s="65"/>
      <c r="E1783" s="66"/>
      <c r="F1783" s="1064" t="s">
        <v>1048</v>
      </c>
      <c r="G1783" s="1065"/>
      <c r="H1783" s="1093" t="s">
        <v>2372</v>
      </c>
      <c r="I1783" s="1093"/>
      <c r="J1783" s="1093"/>
      <c r="K1783" s="1093"/>
      <c r="L1783" s="1093"/>
      <c r="M1783" s="1093"/>
      <c r="N1783" s="1093"/>
      <c r="O1783" s="1093"/>
      <c r="P1783" s="1093"/>
      <c r="Q1783" s="1093"/>
      <c r="R1783" s="1093"/>
      <c r="S1783" s="1093"/>
      <c r="T1783" s="1093"/>
      <c r="U1783" s="1093"/>
      <c r="V1783" s="1093"/>
      <c r="W1783" s="1093"/>
      <c r="X1783" s="1093"/>
      <c r="Y1783" s="1093"/>
      <c r="Z1783" s="1093"/>
      <c r="AA1783" s="1093"/>
      <c r="AB1783" s="1093"/>
      <c r="AC1783" s="1093"/>
      <c r="AD1783" s="1093"/>
      <c r="AF1783" s="69"/>
      <c r="AK1783" s="11"/>
      <c r="AL1783" s="1131" t="s">
        <v>1061</v>
      </c>
      <c r="AM1783" s="1132"/>
      <c r="AN1783" s="1132"/>
      <c r="AO1783" s="1132"/>
      <c r="AP1783" s="1132"/>
      <c r="AQ1783" s="1133"/>
      <c r="AR1783" s="72"/>
    </row>
    <row r="1784" spans="1:44" ht="27" customHeight="1">
      <c r="A1784" s="911" t="str">
        <f t="shared" si="35"/>
        <v/>
      </c>
      <c r="B1784" s="65"/>
      <c r="E1784" s="66"/>
      <c r="F1784" s="67"/>
      <c r="H1784" s="1093"/>
      <c r="I1784" s="1093"/>
      <c r="J1784" s="1093"/>
      <c r="K1784" s="1093"/>
      <c r="L1784" s="1093"/>
      <c r="M1784" s="1093"/>
      <c r="N1784" s="1093"/>
      <c r="O1784" s="1093"/>
      <c r="P1784" s="1093"/>
      <c r="Q1784" s="1093"/>
      <c r="R1784" s="1093"/>
      <c r="S1784" s="1093"/>
      <c r="T1784" s="1093"/>
      <c r="U1784" s="1093"/>
      <c r="V1784" s="1093"/>
      <c r="W1784" s="1093"/>
      <c r="X1784" s="1093"/>
      <c r="Y1784" s="1093"/>
      <c r="Z1784" s="1093"/>
      <c r="AA1784" s="1093"/>
      <c r="AB1784" s="1093"/>
      <c r="AC1784" s="1093"/>
      <c r="AD1784" s="1093"/>
      <c r="AF1784" s="69"/>
      <c r="AK1784" s="11"/>
      <c r="AL1784" s="1131"/>
      <c r="AM1784" s="1132"/>
      <c r="AN1784" s="1132"/>
      <c r="AO1784" s="1132"/>
      <c r="AP1784" s="1132"/>
      <c r="AQ1784" s="1133"/>
      <c r="AR1784" s="72"/>
    </row>
    <row r="1785" spans="1:44" ht="27" customHeight="1">
      <c r="A1785" s="911" t="str">
        <f t="shared" si="35"/>
        <v/>
      </c>
      <c r="B1785" s="65"/>
      <c r="E1785" s="66"/>
      <c r="F1785" s="67"/>
      <c r="H1785" s="1093"/>
      <c r="I1785" s="1093"/>
      <c r="J1785" s="1093"/>
      <c r="K1785" s="1093"/>
      <c r="L1785" s="1093"/>
      <c r="M1785" s="1093"/>
      <c r="N1785" s="1093"/>
      <c r="O1785" s="1093"/>
      <c r="P1785" s="1093"/>
      <c r="Q1785" s="1093"/>
      <c r="R1785" s="1093"/>
      <c r="S1785" s="1093"/>
      <c r="T1785" s="1093"/>
      <c r="U1785" s="1093"/>
      <c r="V1785" s="1093"/>
      <c r="W1785" s="1093"/>
      <c r="X1785" s="1093"/>
      <c r="Y1785" s="1093"/>
      <c r="Z1785" s="1093"/>
      <c r="AA1785" s="1093"/>
      <c r="AB1785" s="1093"/>
      <c r="AC1785" s="1093"/>
      <c r="AD1785" s="1093"/>
      <c r="AF1785" s="69"/>
      <c r="AK1785" s="11"/>
      <c r="AL1785" s="1131"/>
      <c r="AM1785" s="1132"/>
      <c r="AN1785" s="1132"/>
      <c r="AO1785" s="1132"/>
      <c r="AP1785" s="1132"/>
      <c r="AQ1785" s="1133"/>
      <c r="AR1785" s="72"/>
    </row>
    <row r="1786" spans="1:44" ht="27" customHeight="1">
      <c r="A1786" s="911" t="str">
        <f t="shared" si="35"/>
        <v/>
      </c>
      <c r="B1786" s="65"/>
      <c r="E1786" s="66"/>
      <c r="F1786" s="67"/>
      <c r="AF1786" s="69"/>
      <c r="AK1786" s="11"/>
      <c r="AL1786" s="209"/>
      <c r="AM1786" s="20"/>
      <c r="AN1786" s="20"/>
      <c r="AO1786" s="20"/>
      <c r="AP1786" s="20"/>
      <c r="AQ1786" s="210"/>
      <c r="AR1786" s="72"/>
    </row>
    <row r="1787" spans="1:44" ht="27" customHeight="1">
      <c r="A1787" s="911">
        <f t="shared" si="35"/>
        <v>236</v>
      </c>
      <c r="B1787" s="65"/>
      <c r="E1787" s="66"/>
      <c r="F1787" s="67"/>
      <c r="H1787" s="17" t="s">
        <v>1062</v>
      </c>
      <c r="I1787" s="1087" t="s">
        <v>1064</v>
      </c>
      <c r="J1787" s="1087"/>
      <c r="K1787" s="1087"/>
      <c r="L1787" s="1087"/>
      <c r="M1787" s="1087"/>
      <c r="N1787" s="1087"/>
      <c r="O1787" s="1087"/>
      <c r="P1787" s="1087"/>
      <c r="Q1787" s="1087"/>
      <c r="R1787" s="1087"/>
      <c r="S1787" s="1087"/>
      <c r="T1787" s="1087"/>
      <c r="U1787" s="1087"/>
      <c r="V1787" s="1087"/>
      <c r="W1787" s="1087"/>
      <c r="X1787" s="1087"/>
      <c r="Y1787" s="1087"/>
      <c r="Z1787" s="1087"/>
      <c r="AA1787" s="1087"/>
      <c r="AB1787" s="1087"/>
      <c r="AC1787" s="1087"/>
      <c r="AD1787" s="1087"/>
      <c r="AF1787" s="69"/>
      <c r="AG1787" s="304">
        <v>236</v>
      </c>
      <c r="AH1787" s="1113" t="s">
        <v>109</v>
      </c>
      <c r="AI1787" s="1114"/>
      <c r="AJ1787" s="1115"/>
      <c r="AK1787" s="11"/>
      <c r="AL1787" s="84"/>
      <c r="AM1787" s="85"/>
      <c r="AN1787" s="85"/>
      <c r="AO1787" s="85"/>
      <c r="AP1787" s="85"/>
      <c r="AQ1787" s="86"/>
      <c r="AR1787" s="1173">
        <f>VLOOKUP(AH1787,$CD$6:$CE$10,2,FALSE)</f>
        <v>0</v>
      </c>
    </row>
    <row r="1788" spans="1:44" ht="27" customHeight="1">
      <c r="A1788" s="911" t="str">
        <f t="shared" si="35"/>
        <v/>
      </c>
      <c r="B1788" s="65"/>
      <c r="E1788" s="66"/>
      <c r="F1788" s="67"/>
      <c r="AF1788" s="69"/>
      <c r="AK1788" s="11"/>
      <c r="AL1788" s="84"/>
      <c r="AM1788" s="85"/>
      <c r="AN1788" s="85"/>
      <c r="AO1788" s="85"/>
      <c r="AP1788" s="85"/>
      <c r="AQ1788" s="86"/>
      <c r="AR1788" s="1173"/>
    </row>
    <row r="1789" spans="1:44" ht="27" customHeight="1">
      <c r="A1789" s="911" t="str">
        <f t="shared" si="35"/>
        <v/>
      </c>
      <c r="B1789" s="65"/>
      <c r="E1789" s="66"/>
      <c r="F1789" s="67"/>
      <c r="AF1789" s="69"/>
      <c r="AK1789" s="11"/>
      <c r="AL1789" s="84"/>
      <c r="AM1789" s="85"/>
      <c r="AN1789" s="85"/>
      <c r="AO1789" s="85"/>
      <c r="AP1789" s="85"/>
      <c r="AQ1789" s="86"/>
      <c r="AR1789" s="72"/>
    </row>
    <row r="1790" spans="1:44" ht="27" customHeight="1">
      <c r="A1790" s="911">
        <f t="shared" si="35"/>
        <v>237</v>
      </c>
      <c r="B1790" s="65"/>
      <c r="E1790" s="66"/>
      <c r="F1790" s="67"/>
      <c r="H1790" s="17" t="s">
        <v>1063</v>
      </c>
      <c r="I1790" s="1087" t="s">
        <v>1065</v>
      </c>
      <c r="J1790" s="1087"/>
      <c r="K1790" s="1087"/>
      <c r="L1790" s="1087"/>
      <c r="M1790" s="1087"/>
      <c r="N1790" s="1087"/>
      <c r="O1790" s="1087"/>
      <c r="P1790" s="1087"/>
      <c r="Q1790" s="1087"/>
      <c r="R1790" s="1087"/>
      <c r="S1790" s="1087"/>
      <c r="T1790" s="1087"/>
      <c r="U1790" s="1087"/>
      <c r="V1790" s="1087"/>
      <c r="W1790" s="1087"/>
      <c r="X1790" s="1087"/>
      <c r="Y1790" s="1087"/>
      <c r="Z1790" s="1087"/>
      <c r="AA1790" s="1087"/>
      <c r="AB1790" s="1087"/>
      <c r="AC1790" s="1087"/>
      <c r="AD1790" s="1087"/>
      <c r="AF1790" s="69"/>
      <c r="AG1790" s="304">
        <v>237</v>
      </c>
      <c r="AH1790" s="1113" t="s">
        <v>109</v>
      </c>
      <c r="AI1790" s="1114"/>
      <c r="AJ1790" s="1115"/>
      <c r="AK1790" s="11"/>
      <c r="AL1790" s="84"/>
      <c r="AM1790" s="85"/>
      <c r="AN1790" s="85"/>
      <c r="AO1790" s="85"/>
      <c r="AP1790" s="85"/>
      <c r="AQ1790" s="86"/>
      <c r="AR1790" s="1173">
        <f>VLOOKUP(AH1790,$CD$6:$CE$10,2,FALSE)</f>
        <v>0</v>
      </c>
    </row>
    <row r="1791" spans="1:44" ht="27" customHeight="1" thickBot="1">
      <c r="A1791" s="911" t="str">
        <f t="shared" si="35"/>
        <v/>
      </c>
      <c r="B1791" s="65"/>
      <c r="E1791" s="66"/>
      <c r="F1791" s="67"/>
      <c r="AF1791" s="69"/>
      <c r="AK1791" s="11"/>
      <c r="AL1791" s="84"/>
      <c r="AM1791" s="85"/>
      <c r="AN1791" s="85"/>
      <c r="AO1791" s="85"/>
      <c r="AP1791" s="85"/>
      <c r="AQ1791" s="86"/>
      <c r="AR1791" s="1173"/>
    </row>
    <row r="1792" spans="1:44" ht="27" customHeight="1">
      <c r="A1792" s="911" t="str">
        <f t="shared" si="35"/>
        <v/>
      </c>
      <c r="B1792" s="65"/>
      <c r="E1792" s="66"/>
      <c r="F1792" s="67"/>
      <c r="H1792" s="1339" t="s">
        <v>1066</v>
      </c>
      <c r="I1792" s="1340"/>
      <c r="J1792" s="1340"/>
      <c r="K1792" s="1340"/>
      <c r="L1792" s="1340"/>
      <c r="M1792" s="1340"/>
      <c r="N1792" s="1340"/>
      <c r="O1792" s="1340"/>
      <c r="P1792" s="1340"/>
      <c r="Q1792" s="1340"/>
      <c r="R1792" s="1340"/>
      <c r="S1792" s="1340"/>
      <c r="T1792" s="1340"/>
      <c r="U1792" s="1340"/>
      <c r="V1792" s="1340"/>
      <c r="W1792" s="1340"/>
      <c r="X1792" s="1340"/>
      <c r="Y1792" s="1340"/>
      <c r="Z1792" s="1340"/>
      <c r="AA1792" s="1340"/>
      <c r="AB1792" s="1340"/>
      <c r="AC1792" s="1340"/>
      <c r="AD1792" s="1341"/>
      <c r="AF1792" s="69"/>
      <c r="AK1792" s="11"/>
      <c r="AL1792" s="1131" t="s">
        <v>1068</v>
      </c>
      <c r="AM1792" s="1132"/>
      <c r="AN1792" s="1132"/>
      <c r="AO1792" s="1132"/>
      <c r="AP1792" s="1132"/>
      <c r="AQ1792" s="1133"/>
      <c r="AR1792" s="72"/>
    </row>
    <row r="1793" spans="1:44" ht="27" customHeight="1">
      <c r="A1793" s="911" t="str">
        <f t="shared" si="35"/>
        <v/>
      </c>
      <c r="B1793" s="65"/>
      <c r="E1793" s="66"/>
      <c r="F1793" s="67"/>
      <c r="H1793" s="1092" t="s">
        <v>1067</v>
      </c>
      <c r="I1793" s="1093"/>
      <c r="J1793" s="1093"/>
      <c r="K1793" s="1093"/>
      <c r="L1793" s="1093"/>
      <c r="M1793" s="1093"/>
      <c r="N1793" s="1093"/>
      <c r="O1793" s="1093"/>
      <c r="P1793" s="1093"/>
      <c r="Q1793" s="1093"/>
      <c r="R1793" s="1093"/>
      <c r="S1793" s="1093"/>
      <c r="T1793" s="1093"/>
      <c r="U1793" s="1093"/>
      <c r="V1793" s="1093"/>
      <c r="W1793" s="1093"/>
      <c r="X1793" s="1093"/>
      <c r="Y1793" s="1093"/>
      <c r="Z1793" s="1093"/>
      <c r="AA1793" s="1093"/>
      <c r="AB1793" s="1093"/>
      <c r="AC1793" s="1093"/>
      <c r="AD1793" s="1094"/>
      <c r="AF1793" s="69"/>
      <c r="AK1793" s="11"/>
      <c r="AL1793" s="1131"/>
      <c r="AM1793" s="1132"/>
      <c r="AN1793" s="1132"/>
      <c r="AO1793" s="1132"/>
      <c r="AP1793" s="1132"/>
      <c r="AQ1793" s="1133"/>
      <c r="AR1793" s="72"/>
    </row>
    <row r="1794" spans="1:44" ht="27" customHeight="1">
      <c r="A1794" s="911" t="str">
        <f t="shared" si="35"/>
        <v/>
      </c>
      <c r="B1794" s="65"/>
      <c r="E1794" s="66"/>
      <c r="F1794" s="67"/>
      <c r="H1794" s="1092"/>
      <c r="I1794" s="1093"/>
      <c r="J1794" s="1093"/>
      <c r="K1794" s="1093"/>
      <c r="L1794" s="1093"/>
      <c r="M1794" s="1093"/>
      <c r="N1794" s="1093"/>
      <c r="O1794" s="1093"/>
      <c r="P1794" s="1093"/>
      <c r="Q1794" s="1093"/>
      <c r="R1794" s="1093"/>
      <c r="S1794" s="1093"/>
      <c r="T1794" s="1093"/>
      <c r="U1794" s="1093"/>
      <c r="V1794" s="1093"/>
      <c r="W1794" s="1093"/>
      <c r="X1794" s="1093"/>
      <c r="Y1794" s="1093"/>
      <c r="Z1794" s="1093"/>
      <c r="AA1794" s="1093"/>
      <c r="AB1794" s="1093"/>
      <c r="AC1794" s="1093"/>
      <c r="AD1794" s="1094"/>
      <c r="AF1794" s="69"/>
      <c r="AK1794" s="11"/>
      <c r="AL1794" s="84"/>
      <c r="AM1794" s="85"/>
      <c r="AN1794" s="85"/>
      <c r="AO1794" s="85"/>
      <c r="AP1794" s="85"/>
      <c r="AQ1794" s="86"/>
      <c r="AR1794" s="72"/>
    </row>
    <row r="1795" spans="1:44" ht="27" customHeight="1">
      <c r="A1795" s="911" t="str">
        <f t="shared" si="35"/>
        <v/>
      </c>
      <c r="B1795" s="65"/>
      <c r="E1795" s="66"/>
      <c r="F1795" s="67"/>
      <c r="H1795" s="1092"/>
      <c r="I1795" s="1093"/>
      <c r="J1795" s="1093"/>
      <c r="K1795" s="1093"/>
      <c r="L1795" s="1093"/>
      <c r="M1795" s="1093"/>
      <c r="N1795" s="1093"/>
      <c r="O1795" s="1093"/>
      <c r="P1795" s="1093"/>
      <c r="Q1795" s="1093"/>
      <c r="R1795" s="1093"/>
      <c r="S1795" s="1093"/>
      <c r="T1795" s="1093"/>
      <c r="U1795" s="1093"/>
      <c r="V1795" s="1093"/>
      <c r="W1795" s="1093"/>
      <c r="X1795" s="1093"/>
      <c r="Y1795" s="1093"/>
      <c r="Z1795" s="1093"/>
      <c r="AA1795" s="1093"/>
      <c r="AB1795" s="1093"/>
      <c r="AC1795" s="1093"/>
      <c r="AD1795" s="1094"/>
      <c r="AF1795" s="69"/>
      <c r="AK1795" s="11"/>
      <c r="AL1795" s="209"/>
      <c r="AM1795" s="20"/>
      <c r="AN1795" s="20"/>
      <c r="AO1795" s="20"/>
      <c r="AP1795" s="20"/>
      <c r="AQ1795" s="210"/>
      <c r="AR1795" s="72"/>
    </row>
    <row r="1796" spans="1:44" ht="27" customHeight="1">
      <c r="A1796" s="911" t="str">
        <f t="shared" si="35"/>
        <v/>
      </c>
      <c r="B1796" s="65"/>
      <c r="E1796" s="66"/>
      <c r="F1796" s="67"/>
      <c r="H1796" s="1092"/>
      <c r="I1796" s="1093"/>
      <c r="J1796" s="1093"/>
      <c r="K1796" s="1093"/>
      <c r="L1796" s="1093"/>
      <c r="M1796" s="1093"/>
      <c r="N1796" s="1093"/>
      <c r="O1796" s="1093"/>
      <c r="P1796" s="1093"/>
      <c r="Q1796" s="1093"/>
      <c r="R1796" s="1093"/>
      <c r="S1796" s="1093"/>
      <c r="T1796" s="1093"/>
      <c r="U1796" s="1093"/>
      <c r="V1796" s="1093"/>
      <c r="W1796" s="1093"/>
      <c r="X1796" s="1093"/>
      <c r="Y1796" s="1093"/>
      <c r="Z1796" s="1093"/>
      <c r="AA1796" s="1093"/>
      <c r="AB1796" s="1093"/>
      <c r="AC1796" s="1093"/>
      <c r="AD1796" s="1094"/>
      <c r="AF1796" s="69"/>
      <c r="AK1796" s="11"/>
      <c r="AL1796" s="209"/>
      <c r="AM1796" s="20"/>
      <c r="AN1796" s="20"/>
      <c r="AO1796" s="20"/>
      <c r="AP1796" s="20"/>
      <c r="AQ1796" s="210"/>
      <c r="AR1796" s="72"/>
    </row>
    <row r="1797" spans="1:44" ht="27" customHeight="1">
      <c r="A1797" s="911" t="str">
        <f t="shared" si="35"/>
        <v/>
      </c>
      <c r="B1797" s="65"/>
      <c r="E1797" s="66"/>
      <c r="F1797" s="67"/>
      <c r="H1797" s="1092"/>
      <c r="I1797" s="1093"/>
      <c r="J1797" s="1093"/>
      <c r="K1797" s="1093"/>
      <c r="L1797" s="1093"/>
      <c r="M1797" s="1093"/>
      <c r="N1797" s="1093"/>
      <c r="O1797" s="1093"/>
      <c r="P1797" s="1093"/>
      <c r="Q1797" s="1093"/>
      <c r="R1797" s="1093"/>
      <c r="S1797" s="1093"/>
      <c r="T1797" s="1093"/>
      <c r="U1797" s="1093"/>
      <c r="V1797" s="1093"/>
      <c r="W1797" s="1093"/>
      <c r="X1797" s="1093"/>
      <c r="Y1797" s="1093"/>
      <c r="Z1797" s="1093"/>
      <c r="AA1797" s="1093"/>
      <c r="AB1797" s="1093"/>
      <c r="AC1797" s="1093"/>
      <c r="AD1797" s="1094"/>
      <c r="AF1797" s="69"/>
      <c r="AK1797" s="11"/>
      <c r="AL1797" s="209"/>
      <c r="AM1797" s="20"/>
      <c r="AN1797" s="20"/>
      <c r="AO1797" s="20"/>
      <c r="AP1797" s="20"/>
      <c r="AQ1797" s="210"/>
      <c r="AR1797" s="72"/>
    </row>
    <row r="1798" spans="1:44" ht="27" customHeight="1">
      <c r="A1798" s="911" t="str">
        <f t="shared" si="35"/>
        <v/>
      </c>
      <c r="B1798" s="65"/>
      <c r="E1798" s="66"/>
      <c r="F1798" s="67"/>
      <c r="H1798" s="1092"/>
      <c r="I1798" s="1093"/>
      <c r="J1798" s="1093"/>
      <c r="K1798" s="1093"/>
      <c r="L1798" s="1093"/>
      <c r="M1798" s="1093"/>
      <c r="N1798" s="1093"/>
      <c r="O1798" s="1093"/>
      <c r="P1798" s="1093"/>
      <c r="Q1798" s="1093"/>
      <c r="R1798" s="1093"/>
      <c r="S1798" s="1093"/>
      <c r="T1798" s="1093"/>
      <c r="U1798" s="1093"/>
      <c r="V1798" s="1093"/>
      <c r="W1798" s="1093"/>
      <c r="X1798" s="1093"/>
      <c r="Y1798" s="1093"/>
      <c r="Z1798" s="1093"/>
      <c r="AA1798" s="1093"/>
      <c r="AB1798" s="1093"/>
      <c r="AC1798" s="1093"/>
      <c r="AD1798" s="1094"/>
      <c r="AF1798" s="69"/>
      <c r="AK1798" s="11"/>
      <c r="AL1798" s="209"/>
      <c r="AM1798" s="20"/>
      <c r="AN1798" s="20"/>
      <c r="AO1798" s="20"/>
      <c r="AP1798" s="20"/>
      <c r="AQ1798" s="210"/>
      <c r="AR1798" s="72"/>
    </row>
    <row r="1799" spans="1:44" ht="27" customHeight="1">
      <c r="A1799" s="911" t="str">
        <f t="shared" si="35"/>
        <v/>
      </c>
      <c r="B1799" s="65"/>
      <c r="E1799" s="66"/>
      <c r="F1799" s="67"/>
      <c r="H1799" s="1092"/>
      <c r="I1799" s="1093"/>
      <c r="J1799" s="1093"/>
      <c r="K1799" s="1093"/>
      <c r="L1799" s="1093"/>
      <c r="M1799" s="1093"/>
      <c r="N1799" s="1093"/>
      <c r="O1799" s="1093"/>
      <c r="P1799" s="1093"/>
      <c r="Q1799" s="1093"/>
      <c r="R1799" s="1093"/>
      <c r="S1799" s="1093"/>
      <c r="T1799" s="1093"/>
      <c r="U1799" s="1093"/>
      <c r="V1799" s="1093"/>
      <c r="W1799" s="1093"/>
      <c r="X1799" s="1093"/>
      <c r="Y1799" s="1093"/>
      <c r="Z1799" s="1093"/>
      <c r="AA1799" s="1093"/>
      <c r="AB1799" s="1093"/>
      <c r="AC1799" s="1093"/>
      <c r="AD1799" s="1094"/>
      <c r="AF1799" s="69"/>
      <c r="AK1799" s="11"/>
      <c r="AL1799" s="209"/>
      <c r="AM1799" s="20"/>
      <c r="AN1799" s="20"/>
      <c r="AO1799" s="20"/>
      <c r="AP1799" s="20"/>
      <c r="AQ1799" s="210"/>
      <c r="AR1799" s="72"/>
    </row>
    <row r="1800" spans="1:44" ht="27" customHeight="1">
      <c r="A1800" s="911" t="str">
        <f t="shared" si="35"/>
        <v/>
      </c>
      <c r="B1800" s="65"/>
      <c r="E1800" s="66"/>
      <c r="F1800" s="67"/>
      <c r="H1800" s="1092"/>
      <c r="I1800" s="1093"/>
      <c r="J1800" s="1093"/>
      <c r="K1800" s="1093"/>
      <c r="L1800" s="1093"/>
      <c r="M1800" s="1093"/>
      <c r="N1800" s="1093"/>
      <c r="O1800" s="1093"/>
      <c r="P1800" s="1093"/>
      <c r="Q1800" s="1093"/>
      <c r="R1800" s="1093"/>
      <c r="S1800" s="1093"/>
      <c r="T1800" s="1093"/>
      <c r="U1800" s="1093"/>
      <c r="V1800" s="1093"/>
      <c r="W1800" s="1093"/>
      <c r="X1800" s="1093"/>
      <c r="Y1800" s="1093"/>
      <c r="Z1800" s="1093"/>
      <c r="AA1800" s="1093"/>
      <c r="AB1800" s="1093"/>
      <c r="AC1800" s="1093"/>
      <c r="AD1800" s="1094"/>
      <c r="AF1800" s="69"/>
      <c r="AK1800" s="11"/>
      <c r="AL1800" s="209"/>
      <c r="AM1800" s="20"/>
      <c r="AN1800" s="20"/>
      <c r="AO1800" s="20"/>
      <c r="AP1800" s="20"/>
      <c r="AQ1800" s="210"/>
      <c r="AR1800" s="72"/>
    </row>
    <row r="1801" spans="1:44" ht="27" customHeight="1">
      <c r="A1801" s="911" t="str">
        <f t="shared" si="35"/>
        <v/>
      </c>
      <c r="B1801" s="65"/>
      <c r="E1801" s="66"/>
      <c r="F1801" s="67"/>
      <c r="H1801" s="1092"/>
      <c r="I1801" s="1093"/>
      <c r="J1801" s="1093"/>
      <c r="K1801" s="1093"/>
      <c r="L1801" s="1093"/>
      <c r="M1801" s="1093"/>
      <c r="N1801" s="1093"/>
      <c r="O1801" s="1093"/>
      <c r="P1801" s="1093"/>
      <c r="Q1801" s="1093"/>
      <c r="R1801" s="1093"/>
      <c r="S1801" s="1093"/>
      <c r="T1801" s="1093"/>
      <c r="U1801" s="1093"/>
      <c r="V1801" s="1093"/>
      <c r="W1801" s="1093"/>
      <c r="X1801" s="1093"/>
      <c r="Y1801" s="1093"/>
      <c r="Z1801" s="1093"/>
      <c r="AA1801" s="1093"/>
      <c r="AB1801" s="1093"/>
      <c r="AC1801" s="1093"/>
      <c r="AD1801" s="1094"/>
      <c r="AF1801" s="69"/>
      <c r="AK1801" s="11"/>
      <c r="AL1801" s="209"/>
      <c r="AM1801" s="20"/>
      <c r="AN1801" s="20"/>
      <c r="AO1801" s="20"/>
      <c r="AP1801" s="20"/>
      <c r="AQ1801" s="210"/>
      <c r="AR1801" s="72"/>
    </row>
    <row r="1802" spans="1:44" ht="27" customHeight="1" thickBot="1">
      <c r="A1802" s="911" t="str">
        <f t="shared" si="35"/>
        <v/>
      </c>
      <c r="B1802" s="65"/>
      <c r="E1802" s="66"/>
      <c r="F1802" s="67"/>
      <c r="H1802" s="1095"/>
      <c r="I1802" s="1096"/>
      <c r="J1802" s="1096"/>
      <c r="K1802" s="1096"/>
      <c r="L1802" s="1096"/>
      <c r="M1802" s="1096"/>
      <c r="N1802" s="1096"/>
      <c r="O1802" s="1096"/>
      <c r="P1802" s="1096"/>
      <c r="Q1802" s="1096"/>
      <c r="R1802" s="1096"/>
      <c r="S1802" s="1096"/>
      <c r="T1802" s="1096"/>
      <c r="U1802" s="1096"/>
      <c r="V1802" s="1096"/>
      <c r="W1802" s="1096"/>
      <c r="X1802" s="1096"/>
      <c r="Y1802" s="1096"/>
      <c r="Z1802" s="1096"/>
      <c r="AA1802" s="1096"/>
      <c r="AB1802" s="1096"/>
      <c r="AC1802" s="1096"/>
      <c r="AD1802" s="1097"/>
      <c r="AF1802" s="69"/>
      <c r="AK1802" s="11"/>
      <c r="AL1802" s="209"/>
      <c r="AM1802" s="20"/>
      <c r="AN1802" s="20"/>
      <c r="AO1802" s="20"/>
      <c r="AP1802" s="20"/>
      <c r="AQ1802" s="210"/>
      <c r="AR1802" s="72"/>
    </row>
    <row r="1803" spans="1:44" ht="27" customHeight="1">
      <c r="A1803" s="911" t="str">
        <f t="shared" si="35"/>
        <v/>
      </c>
      <c r="B1803" s="65"/>
      <c r="E1803" s="66"/>
      <c r="F1803" s="67"/>
      <c r="AF1803" s="69"/>
      <c r="AK1803" s="11"/>
      <c r="AL1803" s="209"/>
      <c r="AM1803" s="20"/>
      <c r="AN1803" s="20"/>
      <c r="AO1803" s="20"/>
      <c r="AP1803" s="20"/>
      <c r="AQ1803" s="210"/>
      <c r="AR1803" s="72"/>
    </row>
    <row r="1804" spans="1:44" ht="27" customHeight="1">
      <c r="A1804" s="911" t="str">
        <f t="shared" si="35"/>
        <v/>
      </c>
      <c r="B1804" s="65"/>
      <c r="E1804" s="66"/>
      <c r="F1804" s="67"/>
      <c r="AF1804" s="69"/>
      <c r="AK1804" s="11"/>
      <c r="AL1804" s="209"/>
      <c r="AM1804" s="20"/>
      <c r="AN1804" s="20"/>
      <c r="AO1804" s="20"/>
      <c r="AP1804" s="20"/>
      <c r="AQ1804" s="210"/>
      <c r="AR1804" s="72"/>
    </row>
    <row r="1805" spans="1:44" ht="27" customHeight="1">
      <c r="A1805" s="911" t="str">
        <f t="shared" si="35"/>
        <v/>
      </c>
      <c r="B1805" s="65"/>
      <c r="E1805" s="66"/>
      <c r="F1805" s="1064" t="s">
        <v>1073</v>
      </c>
      <c r="G1805" s="1065"/>
      <c r="H1805" s="1070" t="s">
        <v>1074</v>
      </c>
      <c r="I1805" s="1070"/>
      <c r="J1805" s="1070"/>
      <c r="K1805" s="1070"/>
      <c r="L1805" s="1070"/>
      <c r="M1805" s="1070"/>
      <c r="N1805" s="1070"/>
      <c r="O1805" s="1070"/>
      <c r="P1805" s="1070"/>
      <c r="Q1805" s="1070"/>
      <c r="R1805" s="1070"/>
      <c r="S1805" s="1070"/>
      <c r="T1805" s="1070"/>
      <c r="U1805" s="1070"/>
      <c r="V1805" s="1070"/>
      <c r="W1805" s="1070"/>
      <c r="X1805" s="1070"/>
      <c r="Y1805" s="1070"/>
      <c r="Z1805" s="1070"/>
      <c r="AA1805" s="1070"/>
      <c r="AB1805" s="1070"/>
      <c r="AC1805" s="1070"/>
      <c r="AD1805" s="1070"/>
      <c r="AF1805" s="69"/>
      <c r="AK1805" s="11"/>
      <c r="AL1805" s="1131" t="s">
        <v>1077</v>
      </c>
      <c r="AM1805" s="1132"/>
      <c r="AN1805" s="1132"/>
      <c r="AO1805" s="1132"/>
      <c r="AP1805" s="1132"/>
      <c r="AQ1805" s="1133"/>
      <c r="AR1805" s="72"/>
    </row>
    <row r="1806" spans="1:44" ht="27" customHeight="1">
      <c r="A1806" s="911" t="str">
        <f t="shared" si="35"/>
        <v/>
      </c>
      <c r="B1806" s="65"/>
      <c r="E1806" s="66"/>
      <c r="F1806" s="67"/>
      <c r="H1806" s="1070"/>
      <c r="I1806" s="1070"/>
      <c r="J1806" s="1070"/>
      <c r="K1806" s="1070"/>
      <c r="L1806" s="1070"/>
      <c r="M1806" s="1070"/>
      <c r="N1806" s="1070"/>
      <c r="O1806" s="1070"/>
      <c r="P1806" s="1070"/>
      <c r="Q1806" s="1070"/>
      <c r="R1806" s="1070"/>
      <c r="S1806" s="1070"/>
      <c r="T1806" s="1070"/>
      <c r="U1806" s="1070"/>
      <c r="V1806" s="1070"/>
      <c r="W1806" s="1070"/>
      <c r="X1806" s="1070"/>
      <c r="Y1806" s="1070"/>
      <c r="Z1806" s="1070"/>
      <c r="AA1806" s="1070"/>
      <c r="AB1806" s="1070"/>
      <c r="AC1806" s="1070"/>
      <c r="AD1806" s="1070"/>
      <c r="AF1806" s="69"/>
      <c r="AK1806" s="11"/>
      <c r="AL1806" s="1131"/>
      <c r="AM1806" s="1132"/>
      <c r="AN1806" s="1132"/>
      <c r="AO1806" s="1132"/>
      <c r="AP1806" s="1132"/>
      <c r="AQ1806" s="1133"/>
      <c r="AR1806" s="72"/>
    </row>
    <row r="1807" spans="1:44" ht="27" customHeight="1">
      <c r="A1807" s="911" t="str">
        <f t="shared" si="35"/>
        <v/>
      </c>
      <c r="B1807" s="65"/>
      <c r="E1807" s="66"/>
      <c r="F1807" s="67"/>
      <c r="H1807" s="1070"/>
      <c r="I1807" s="1070"/>
      <c r="J1807" s="1070"/>
      <c r="K1807" s="1070"/>
      <c r="L1807" s="1070"/>
      <c r="M1807" s="1070"/>
      <c r="N1807" s="1070"/>
      <c r="O1807" s="1070"/>
      <c r="P1807" s="1070"/>
      <c r="Q1807" s="1070"/>
      <c r="R1807" s="1070"/>
      <c r="S1807" s="1070"/>
      <c r="T1807" s="1070"/>
      <c r="U1807" s="1070"/>
      <c r="V1807" s="1070"/>
      <c r="W1807" s="1070"/>
      <c r="X1807" s="1070"/>
      <c r="Y1807" s="1070"/>
      <c r="Z1807" s="1070"/>
      <c r="AA1807" s="1070"/>
      <c r="AB1807" s="1070"/>
      <c r="AC1807" s="1070"/>
      <c r="AD1807" s="1070"/>
      <c r="AF1807" s="69"/>
      <c r="AK1807" s="11"/>
      <c r="AL1807" s="1131"/>
      <c r="AM1807" s="1132"/>
      <c r="AN1807" s="1132"/>
      <c r="AO1807" s="1132"/>
      <c r="AP1807" s="1132"/>
      <c r="AQ1807" s="1133"/>
      <c r="AR1807" s="72"/>
    </row>
    <row r="1808" spans="1:44" ht="27" customHeight="1">
      <c r="A1808" s="911" t="str">
        <f t="shared" si="35"/>
        <v/>
      </c>
      <c r="B1808" s="65"/>
      <c r="E1808" s="66"/>
      <c r="F1808" s="67"/>
      <c r="AF1808" s="69"/>
      <c r="AK1808" s="11"/>
      <c r="AL1808" s="209"/>
      <c r="AM1808" s="20"/>
      <c r="AN1808" s="20"/>
      <c r="AO1808" s="20"/>
      <c r="AP1808" s="20"/>
      <c r="AQ1808" s="210"/>
      <c r="AR1808" s="72"/>
    </row>
    <row r="1809" spans="1:44" ht="27" customHeight="1">
      <c r="A1809" s="911">
        <f t="shared" si="35"/>
        <v>238</v>
      </c>
      <c r="B1809" s="65"/>
      <c r="E1809" s="66"/>
      <c r="F1809" s="67"/>
      <c r="H1809" s="17" t="s">
        <v>1062</v>
      </c>
      <c r="I1809" s="1174" t="s">
        <v>1075</v>
      </c>
      <c r="J1809" s="1174"/>
      <c r="K1809" s="1174"/>
      <c r="L1809" s="1174"/>
      <c r="M1809" s="1174"/>
      <c r="N1809" s="1174"/>
      <c r="O1809" s="1174"/>
      <c r="P1809" s="1174"/>
      <c r="Q1809" s="1174"/>
      <c r="R1809" s="1174"/>
      <c r="S1809" s="1174"/>
      <c r="T1809" s="1174"/>
      <c r="U1809" s="1174"/>
      <c r="V1809" s="1174"/>
      <c r="W1809" s="1174"/>
      <c r="X1809" s="1174"/>
      <c r="Y1809" s="1174"/>
      <c r="Z1809" s="1174"/>
      <c r="AA1809" s="1174"/>
      <c r="AB1809" s="1174"/>
      <c r="AC1809" s="1174"/>
      <c r="AD1809" s="1174"/>
      <c r="AF1809" s="69"/>
      <c r="AG1809" s="304">
        <v>238</v>
      </c>
      <c r="AH1809" s="1113" t="s">
        <v>109</v>
      </c>
      <c r="AI1809" s="1114"/>
      <c r="AJ1809" s="1115"/>
      <c r="AK1809" s="11"/>
      <c r="AL1809" s="67"/>
      <c r="AM1809" s="17"/>
      <c r="AN1809" s="17"/>
      <c r="AO1809" s="17"/>
      <c r="AP1809" s="17"/>
      <c r="AQ1809" s="11"/>
      <c r="AR1809" s="1173">
        <f>VLOOKUP(AH1809,$CD$6:$CE$10,2,FALSE)</f>
        <v>0</v>
      </c>
    </row>
    <row r="1810" spans="1:44" ht="27" customHeight="1">
      <c r="A1810" s="911" t="str">
        <f t="shared" si="35"/>
        <v/>
      </c>
      <c r="B1810" s="65"/>
      <c r="E1810" s="66"/>
      <c r="F1810" s="67"/>
      <c r="AF1810" s="69"/>
      <c r="AK1810" s="11"/>
      <c r="AL1810" s="84"/>
      <c r="AM1810" s="85"/>
      <c r="AN1810" s="85"/>
      <c r="AO1810" s="85"/>
      <c r="AP1810" s="85"/>
      <c r="AQ1810" s="86"/>
      <c r="AR1810" s="1173"/>
    </row>
    <row r="1811" spans="1:44" ht="27" customHeight="1">
      <c r="A1811" s="911">
        <f t="shared" si="35"/>
        <v>239</v>
      </c>
      <c r="B1811" s="65"/>
      <c r="E1811" s="66"/>
      <c r="F1811" s="67"/>
      <c r="H1811" s="17" t="s">
        <v>1063</v>
      </c>
      <c r="I1811" s="1174" t="s">
        <v>1076</v>
      </c>
      <c r="J1811" s="1174"/>
      <c r="K1811" s="1174"/>
      <c r="L1811" s="1174"/>
      <c r="M1811" s="1174"/>
      <c r="N1811" s="1174"/>
      <c r="O1811" s="1174"/>
      <c r="P1811" s="1174"/>
      <c r="Q1811" s="1174"/>
      <c r="R1811" s="1174"/>
      <c r="S1811" s="1174"/>
      <c r="T1811" s="1174"/>
      <c r="U1811" s="1174"/>
      <c r="V1811" s="1174"/>
      <c r="W1811" s="1174"/>
      <c r="X1811" s="1174"/>
      <c r="Y1811" s="1174"/>
      <c r="Z1811" s="1174"/>
      <c r="AA1811" s="1174"/>
      <c r="AB1811" s="1174"/>
      <c r="AC1811" s="1174"/>
      <c r="AD1811" s="1174"/>
      <c r="AF1811" s="69"/>
      <c r="AG1811" s="304">
        <v>239</v>
      </c>
      <c r="AH1811" s="1113" t="s">
        <v>109</v>
      </c>
      <c r="AI1811" s="1114"/>
      <c r="AJ1811" s="1115"/>
      <c r="AK1811" s="11"/>
      <c r="AL1811" s="84"/>
      <c r="AM1811" s="85"/>
      <c r="AN1811" s="85"/>
      <c r="AO1811" s="85"/>
      <c r="AP1811" s="85"/>
      <c r="AQ1811" s="86"/>
      <c r="AR1811" s="1173">
        <f>VLOOKUP(AH1811,$CD$6:$CE$10,2,FALSE)</f>
        <v>0</v>
      </c>
    </row>
    <row r="1812" spans="1:44" ht="27" customHeight="1">
      <c r="A1812" s="911" t="str">
        <f t="shared" si="35"/>
        <v/>
      </c>
      <c r="B1812" s="65"/>
      <c r="E1812" s="66"/>
      <c r="F1812" s="67"/>
      <c r="AF1812" s="69"/>
      <c r="AK1812" s="11"/>
      <c r="AL1812" s="84"/>
      <c r="AM1812" s="85"/>
      <c r="AN1812" s="85"/>
      <c r="AO1812" s="85"/>
      <c r="AP1812" s="85"/>
      <c r="AQ1812" s="86"/>
      <c r="AR1812" s="1173"/>
    </row>
    <row r="1813" spans="1:44" ht="27" customHeight="1">
      <c r="A1813" s="911">
        <f t="shared" si="35"/>
        <v>240</v>
      </c>
      <c r="B1813" s="65"/>
      <c r="E1813" s="66"/>
      <c r="F1813" s="1064" t="s">
        <v>1078</v>
      </c>
      <c r="G1813" s="1065"/>
      <c r="H1813" s="1093" t="s">
        <v>1079</v>
      </c>
      <c r="I1813" s="1093"/>
      <c r="J1813" s="1093"/>
      <c r="K1813" s="1093"/>
      <c r="L1813" s="1093"/>
      <c r="M1813" s="1093"/>
      <c r="N1813" s="1093"/>
      <c r="O1813" s="1093"/>
      <c r="P1813" s="1093"/>
      <c r="Q1813" s="1093"/>
      <c r="R1813" s="1093"/>
      <c r="S1813" s="1093"/>
      <c r="T1813" s="1093"/>
      <c r="U1813" s="1093"/>
      <c r="V1813" s="1093"/>
      <c r="W1813" s="1093"/>
      <c r="X1813" s="1093"/>
      <c r="Y1813" s="1093"/>
      <c r="Z1813" s="1093"/>
      <c r="AA1813" s="1093"/>
      <c r="AB1813" s="1093"/>
      <c r="AC1813" s="1093"/>
      <c r="AD1813" s="1093"/>
      <c r="AF1813" s="69"/>
      <c r="AG1813" s="304">
        <v>240</v>
      </c>
      <c r="AH1813" s="1113" t="s">
        <v>109</v>
      </c>
      <c r="AI1813" s="1114"/>
      <c r="AJ1813" s="1115"/>
      <c r="AK1813" s="11"/>
      <c r="AL1813" s="1131" t="s">
        <v>1080</v>
      </c>
      <c r="AM1813" s="1132"/>
      <c r="AN1813" s="1132"/>
      <c r="AO1813" s="1132"/>
      <c r="AP1813" s="1132"/>
      <c r="AQ1813" s="1133"/>
      <c r="AR1813" s="1173">
        <f>VLOOKUP(AH1813,$CD$6:$CE$10,2,FALSE)</f>
        <v>0</v>
      </c>
    </row>
    <row r="1814" spans="1:44" ht="27" customHeight="1">
      <c r="A1814" s="911" t="str">
        <f t="shared" si="35"/>
        <v/>
      </c>
      <c r="B1814" s="65"/>
      <c r="E1814" s="66"/>
      <c r="F1814" s="67"/>
      <c r="H1814" s="1093"/>
      <c r="I1814" s="1093"/>
      <c r="J1814" s="1093"/>
      <c r="K1814" s="1093"/>
      <c r="L1814" s="1093"/>
      <c r="M1814" s="1093"/>
      <c r="N1814" s="1093"/>
      <c r="O1814" s="1093"/>
      <c r="P1814" s="1093"/>
      <c r="Q1814" s="1093"/>
      <c r="R1814" s="1093"/>
      <c r="S1814" s="1093"/>
      <c r="T1814" s="1093"/>
      <c r="U1814" s="1093"/>
      <c r="V1814" s="1093"/>
      <c r="W1814" s="1093"/>
      <c r="X1814" s="1093"/>
      <c r="Y1814" s="1093"/>
      <c r="Z1814" s="1093"/>
      <c r="AA1814" s="1093"/>
      <c r="AB1814" s="1093"/>
      <c r="AC1814" s="1093"/>
      <c r="AD1814" s="1093"/>
      <c r="AF1814" s="69"/>
      <c r="AK1814" s="11"/>
      <c r="AL1814" s="1131"/>
      <c r="AM1814" s="1132"/>
      <c r="AN1814" s="1132"/>
      <c r="AO1814" s="1132"/>
      <c r="AP1814" s="1132"/>
      <c r="AQ1814" s="1133"/>
      <c r="AR1814" s="1173"/>
    </row>
    <row r="1815" spans="1:44" ht="27" customHeight="1">
      <c r="A1815" s="911" t="str">
        <f t="shared" si="35"/>
        <v/>
      </c>
      <c r="B1815" s="65"/>
      <c r="E1815" s="66"/>
      <c r="F1815" s="67"/>
      <c r="AF1815" s="69"/>
      <c r="AK1815" s="11"/>
      <c r="AL1815" s="1131"/>
      <c r="AM1815" s="1132"/>
      <c r="AN1815" s="1132"/>
      <c r="AO1815" s="1132"/>
      <c r="AP1815" s="1132"/>
      <c r="AQ1815" s="1133"/>
      <c r="AR1815" s="72"/>
    </row>
    <row r="1816" spans="1:44" ht="21" customHeight="1">
      <c r="A1816" s="911" t="str">
        <f t="shared" si="35"/>
        <v/>
      </c>
      <c r="B1816" s="65"/>
      <c r="E1816" s="66"/>
      <c r="F1816" s="67"/>
      <c r="AF1816" s="69"/>
      <c r="AK1816" s="11"/>
      <c r="AL1816" s="70"/>
      <c r="AQ1816" s="71"/>
      <c r="AR1816" s="72"/>
    </row>
    <row r="1817" spans="1:44" ht="27" customHeight="1">
      <c r="A1817" s="911">
        <f t="shared" si="35"/>
        <v>241</v>
      </c>
      <c r="B1817" s="1467" t="s">
        <v>2638</v>
      </c>
      <c r="C1817" s="1433"/>
      <c r="D1817" s="1433"/>
      <c r="E1817" s="1435"/>
      <c r="F1817" s="1064" t="s">
        <v>1011</v>
      </c>
      <c r="G1817" s="1065"/>
      <c r="H1817" s="1070" t="s">
        <v>1082</v>
      </c>
      <c r="I1817" s="1070"/>
      <c r="J1817" s="1070"/>
      <c r="K1817" s="1070"/>
      <c r="L1817" s="1070"/>
      <c r="M1817" s="1070"/>
      <c r="N1817" s="1070"/>
      <c r="O1817" s="1070"/>
      <c r="P1817" s="1070"/>
      <c r="Q1817" s="1070"/>
      <c r="R1817" s="1070"/>
      <c r="S1817" s="1070"/>
      <c r="T1817" s="1070"/>
      <c r="U1817" s="1070"/>
      <c r="V1817" s="1070"/>
      <c r="W1817" s="1070"/>
      <c r="X1817" s="1070"/>
      <c r="Y1817" s="1070"/>
      <c r="Z1817" s="1070"/>
      <c r="AA1817" s="1070"/>
      <c r="AB1817" s="1070"/>
      <c r="AC1817" s="1070"/>
      <c r="AD1817" s="1070"/>
      <c r="AF1817" s="69"/>
      <c r="AG1817" s="304">
        <v>241</v>
      </c>
      <c r="AH1817" s="1113" t="s">
        <v>109</v>
      </c>
      <c r="AI1817" s="1114"/>
      <c r="AJ1817" s="1115"/>
      <c r="AK1817" s="11"/>
      <c r="AL1817" s="1110" t="s">
        <v>1083</v>
      </c>
      <c r="AM1817" s="1111"/>
      <c r="AN1817" s="1111"/>
      <c r="AO1817" s="1111"/>
      <c r="AP1817" s="1111"/>
      <c r="AQ1817" s="1112"/>
      <c r="AR1817" s="1173">
        <f>VLOOKUP(AH1817,$CD$6:$CE$10,2,FALSE)</f>
        <v>0</v>
      </c>
    </row>
    <row r="1818" spans="1:44" ht="27" customHeight="1">
      <c r="A1818" s="911" t="str">
        <f t="shared" si="35"/>
        <v/>
      </c>
      <c r="B1818" s="1467" t="s">
        <v>1081</v>
      </c>
      <c r="C1818" s="1433"/>
      <c r="D1818" s="1433"/>
      <c r="E1818" s="1435"/>
      <c r="F1818" s="67"/>
      <c r="H1818" s="1070"/>
      <c r="I1818" s="1070"/>
      <c r="J1818" s="1070"/>
      <c r="K1818" s="1070"/>
      <c r="L1818" s="1070"/>
      <c r="M1818" s="1070"/>
      <c r="N1818" s="1070"/>
      <c r="O1818" s="1070"/>
      <c r="P1818" s="1070"/>
      <c r="Q1818" s="1070"/>
      <c r="R1818" s="1070"/>
      <c r="S1818" s="1070"/>
      <c r="T1818" s="1070"/>
      <c r="U1818" s="1070"/>
      <c r="V1818" s="1070"/>
      <c r="W1818" s="1070"/>
      <c r="X1818" s="1070"/>
      <c r="Y1818" s="1070"/>
      <c r="Z1818" s="1070"/>
      <c r="AA1818" s="1070"/>
      <c r="AB1818" s="1070"/>
      <c r="AC1818" s="1070"/>
      <c r="AD1818" s="1070"/>
      <c r="AF1818" s="69"/>
      <c r="AK1818" s="11"/>
      <c r="AL1818" s="1110"/>
      <c r="AM1818" s="1111"/>
      <c r="AN1818" s="1111"/>
      <c r="AO1818" s="1111"/>
      <c r="AP1818" s="1111"/>
      <c r="AQ1818" s="1112"/>
      <c r="AR1818" s="1173"/>
    </row>
    <row r="1819" spans="1:44" ht="24" customHeight="1">
      <c r="A1819" s="911" t="str">
        <f t="shared" si="35"/>
        <v/>
      </c>
      <c r="B1819" s="65"/>
      <c r="E1819" s="66"/>
      <c r="F1819" s="67"/>
      <c r="H1819" s="109"/>
      <c r="I1819" s="109"/>
      <c r="J1819" s="109"/>
      <c r="K1819" s="109"/>
      <c r="L1819" s="109"/>
      <c r="M1819" s="109"/>
      <c r="N1819" s="109"/>
      <c r="O1819" s="109"/>
      <c r="P1819" s="109"/>
      <c r="Q1819" s="109"/>
      <c r="R1819" s="109"/>
      <c r="S1819" s="109"/>
      <c r="T1819" s="109"/>
      <c r="U1819" s="109"/>
      <c r="V1819" s="109"/>
      <c r="W1819" s="109"/>
      <c r="X1819" s="109"/>
      <c r="Y1819" s="109"/>
      <c r="Z1819" s="109"/>
      <c r="AA1819" s="109"/>
      <c r="AB1819" s="109"/>
      <c r="AC1819" s="109"/>
      <c r="AD1819" s="109"/>
      <c r="AF1819" s="69"/>
      <c r="AK1819" s="11"/>
      <c r="AL1819" s="1110"/>
      <c r="AM1819" s="1111"/>
      <c r="AN1819" s="1111"/>
      <c r="AO1819" s="1111"/>
      <c r="AP1819" s="1111"/>
      <c r="AQ1819" s="1112"/>
      <c r="AR1819" s="72"/>
    </row>
    <row r="1820" spans="1:44" ht="25.2" customHeight="1">
      <c r="A1820" s="911">
        <f t="shared" si="35"/>
        <v>242</v>
      </c>
      <c r="B1820" s="65"/>
      <c r="E1820" s="66"/>
      <c r="F1820" s="1064" t="s">
        <v>6</v>
      </c>
      <c r="G1820" s="1065"/>
      <c r="H1820" s="1093" t="s">
        <v>1084</v>
      </c>
      <c r="I1820" s="1093"/>
      <c r="J1820" s="1093"/>
      <c r="K1820" s="1093"/>
      <c r="L1820" s="1093"/>
      <c r="M1820" s="1093"/>
      <c r="N1820" s="1093"/>
      <c r="O1820" s="1093"/>
      <c r="P1820" s="1093"/>
      <c r="Q1820" s="1093"/>
      <c r="R1820" s="1093"/>
      <c r="S1820" s="1093"/>
      <c r="T1820" s="1093"/>
      <c r="U1820" s="1093"/>
      <c r="V1820" s="1093"/>
      <c r="W1820" s="1093"/>
      <c r="X1820" s="1093"/>
      <c r="Y1820" s="1093"/>
      <c r="Z1820" s="1093"/>
      <c r="AA1820" s="1093"/>
      <c r="AB1820" s="1093"/>
      <c r="AC1820" s="1093"/>
      <c r="AD1820" s="1093"/>
      <c r="AF1820" s="69"/>
      <c r="AG1820" s="304">
        <v>242</v>
      </c>
      <c r="AH1820" s="1113" t="s">
        <v>109</v>
      </c>
      <c r="AI1820" s="1114"/>
      <c r="AJ1820" s="1115"/>
      <c r="AK1820" s="11"/>
      <c r="AL1820" s="1110" t="s">
        <v>1085</v>
      </c>
      <c r="AM1820" s="1111"/>
      <c r="AN1820" s="1111"/>
      <c r="AO1820" s="1111"/>
      <c r="AP1820" s="1111"/>
      <c r="AQ1820" s="1112"/>
      <c r="AR1820" s="1173">
        <f>VLOOKUP(AH1820,$CD$6:$CE$10,2,FALSE)</f>
        <v>0</v>
      </c>
    </row>
    <row r="1821" spans="1:44" ht="25.2" customHeight="1">
      <c r="A1821" s="911" t="str">
        <f t="shared" si="35"/>
        <v/>
      </c>
      <c r="B1821" s="65"/>
      <c r="E1821" s="66"/>
      <c r="F1821" s="67"/>
      <c r="H1821" s="1093"/>
      <c r="I1821" s="1093"/>
      <c r="J1821" s="1093"/>
      <c r="K1821" s="1093"/>
      <c r="L1821" s="1093"/>
      <c r="M1821" s="1093"/>
      <c r="N1821" s="1093"/>
      <c r="O1821" s="1093"/>
      <c r="P1821" s="1093"/>
      <c r="Q1821" s="1093"/>
      <c r="R1821" s="1093"/>
      <c r="S1821" s="1093"/>
      <c r="T1821" s="1093"/>
      <c r="U1821" s="1093"/>
      <c r="V1821" s="1093"/>
      <c r="W1821" s="1093"/>
      <c r="X1821" s="1093"/>
      <c r="Y1821" s="1093"/>
      <c r="Z1821" s="1093"/>
      <c r="AA1821" s="1093"/>
      <c r="AB1821" s="1093"/>
      <c r="AC1821" s="1093"/>
      <c r="AD1821" s="1093"/>
      <c r="AF1821" s="69"/>
      <c r="AK1821" s="11"/>
      <c r="AL1821" s="1110"/>
      <c r="AM1821" s="1111"/>
      <c r="AN1821" s="1111"/>
      <c r="AO1821" s="1111"/>
      <c r="AP1821" s="1111"/>
      <c r="AQ1821" s="1112"/>
      <c r="AR1821" s="1173"/>
    </row>
    <row r="1822" spans="1:44" ht="25.2" customHeight="1">
      <c r="A1822" s="911" t="str">
        <f t="shared" si="35"/>
        <v/>
      </c>
      <c r="B1822" s="65"/>
      <c r="E1822" s="66"/>
      <c r="F1822" s="67"/>
      <c r="H1822" s="1093"/>
      <c r="I1822" s="1093"/>
      <c r="J1822" s="1093"/>
      <c r="K1822" s="1093"/>
      <c r="L1822" s="1093"/>
      <c r="M1822" s="1093"/>
      <c r="N1822" s="1093"/>
      <c r="O1822" s="1093"/>
      <c r="P1822" s="1093"/>
      <c r="Q1822" s="1093"/>
      <c r="R1822" s="1093"/>
      <c r="S1822" s="1093"/>
      <c r="T1822" s="1093"/>
      <c r="U1822" s="1093"/>
      <c r="V1822" s="1093"/>
      <c r="W1822" s="1093"/>
      <c r="X1822" s="1093"/>
      <c r="Y1822" s="1093"/>
      <c r="Z1822" s="1093"/>
      <c r="AA1822" s="1093"/>
      <c r="AB1822" s="1093"/>
      <c r="AC1822" s="1093"/>
      <c r="AD1822" s="1093"/>
      <c r="AF1822" s="69"/>
      <c r="AK1822" s="11"/>
      <c r="AL1822" s="92"/>
      <c r="AM1822" s="93"/>
      <c r="AN1822" s="93"/>
      <c r="AO1822" s="93"/>
      <c r="AP1822" s="93"/>
      <c r="AQ1822" s="94"/>
      <c r="AR1822" s="72"/>
    </row>
    <row r="1823" spans="1:44" ht="25.2" customHeight="1">
      <c r="A1823" s="911" t="str">
        <f t="shared" si="35"/>
        <v/>
      </c>
      <c r="B1823" s="65"/>
      <c r="E1823" s="66"/>
      <c r="F1823" s="67"/>
      <c r="H1823" s="1093"/>
      <c r="I1823" s="1093"/>
      <c r="J1823" s="1093"/>
      <c r="K1823" s="1093"/>
      <c r="L1823" s="1093"/>
      <c r="M1823" s="1093"/>
      <c r="N1823" s="1093"/>
      <c r="O1823" s="1093"/>
      <c r="P1823" s="1093"/>
      <c r="Q1823" s="1093"/>
      <c r="R1823" s="1093"/>
      <c r="S1823" s="1093"/>
      <c r="T1823" s="1093"/>
      <c r="U1823" s="1093"/>
      <c r="V1823" s="1093"/>
      <c r="W1823" s="1093"/>
      <c r="X1823" s="1093"/>
      <c r="Y1823" s="1093"/>
      <c r="Z1823" s="1093"/>
      <c r="AA1823" s="1093"/>
      <c r="AB1823" s="1093"/>
      <c r="AC1823" s="1093"/>
      <c r="AD1823" s="1093"/>
      <c r="AF1823" s="69"/>
      <c r="AK1823" s="11"/>
      <c r="AL1823" s="70"/>
      <c r="AQ1823" s="71"/>
      <c r="AR1823" s="72"/>
    </row>
    <row r="1824" spans="1:44" ht="24" customHeight="1">
      <c r="A1824" s="911" t="str">
        <f t="shared" si="35"/>
        <v/>
      </c>
      <c r="B1824" s="65"/>
      <c r="E1824" s="66"/>
      <c r="F1824" s="67"/>
      <c r="AF1824" s="69"/>
      <c r="AK1824" s="11"/>
      <c r="AL1824" s="70"/>
      <c r="AQ1824" s="71"/>
      <c r="AR1824" s="72"/>
    </row>
    <row r="1825" spans="1:44" ht="27" customHeight="1">
      <c r="A1825" s="911">
        <f t="shared" si="35"/>
        <v>243</v>
      </c>
      <c r="B1825" s="1467" t="s">
        <v>1086</v>
      </c>
      <c r="C1825" s="1433"/>
      <c r="D1825" s="1433"/>
      <c r="E1825" s="1435"/>
      <c r="F1825" s="1064" t="s">
        <v>1011</v>
      </c>
      <c r="G1825" s="1065"/>
      <c r="H1825" s="1087" t="s">
        <v>1087</v>
      </c>
      <c r="I1825" s="1087"/>
      <c r="J1825" s="1087"/>
      <c r="K1825" s="1087"/>
      <c r="L1825" s="1087"/>
      <c r="M1825" s="1087"/>
      <c r="N1825" s="1087"/>
      <c r="O1825" s="1087"/>
      <c r="P1825" s="1087"/>
      <c r="Q1825" s="1087"/>
      <c r="R1825" s="1087"/>
      <c r="S1825" s="1087"/>
      <c r="T1825" s="1087"/>
      <c r="U1825" s="1087"/>
      <c r="V1825" s="1087"/>
      <c r="W1825" s="1087"/>
      <c r="X1825" s="1087"/>
      <c r="Y1825" s="1087"/>
      <c r="Z1825" s="1087"/>
      <c r="AA1825" s="1087"/>
      <c r="AB1825" s="1087"/>
      <c r="AC1825" s="1087"/>
      <c r="AD1825" s="1087"/>
      <c r="AF1825" s="69"/>
      <c r="AG1825" s="304">
        <v>243</v>
      </c>
      <c r="AH1825" s="1113" t="s">
        <v>109</v>
      </c>
      <c r="AI1825" s="1114"/>
      <c r="AJ1825" s="1115"/>
      <c r="AK1825" s="11"/>
      <c r="AL1825" s="1110" t="s">
        <v>1088</v>
      </c>
      <c r="AM1825" s="1111"/>
      <c r="AN1825" s="1111"/>
      <c r="AO1825" s="1111"/>
      <c r="AP1825" s="1111"/>
      <c r="AQ1825" s="1112"/>
      <c r="AR1825" s="1173">
        <f>VLOOKUP(AH1825,$CD$6:$CE$10,2,FALSE)</f>
        <v>0</v>
      </c>
    </row>
    <row r="1826" spans="1:44" ht="27" customHeight="1">
      <c r="A1826" s="911" t="str">
        <f t="shared" ref="A1826:A1889" si="36">_xlfn.IFS(AG1826=0,"",AG1826&gt;0,AG1826,AG1826&lt;&gt;"","")</f>
        <v/>
      </c>
      <c r="B1826" s="65"/>
      <c r="E1826" s="66"/>
      <c r="F1826" s="67"/>
      <c r="AF1826" s="69"/>
      <c r="AK1826" s="11"/>
      <c r="AL1826" s="1110"/>
      <c r="AM1826" s="1111"/>
      <c r="AN1826" s="1111"/>
      <c r="AO1826" s="1111"/>
      <c r="AP1826" s="1111"/>
      <c r="AQ1826" s="1112"/>
      <c r="AR1826" s="1173"/>
    </row>
    <row r="1827" spans="1:44" ht="15" customHeight="1">
      <c r="A1827" s="911" t="str">
        <f t="shared" si="36"/>
        <v/>
      </c>
      <c r="B1827" s="65"/>
      <c r="E1827" s="66"/>
      <c r="F1827" s="67"/>
      <c r="AF1827" s="69"/>
      <c r="AK1827" s="11"/>
      <c r="AL1827" s="1110"/>
      <c r="AM1827" s="1111"/>
      <c r="AN1827" s="1111"/>
      <c r="AO1827" s="1111"/>
      <c r="AP1827" s="1111"/>
      <c r="AQ1827" s="1112"/>
      <c r="AR1827" s="72"/>
    </row>
    <row r="1828" spans="1:44" ht="27" customHeight="1">
      <c r="A1828" s="911">
        <f t="shared" si="36"/>
        <v>244</v>
      </c>
      <c r="B1828" s="65"/>
      <c r="E1828" s="66"/>
      <c r="F1828" s="1064" t="s">
        <v>6</v>
      </c>
      <c r="G1828" s="1065"/>
      <c r="H1828" s="1093" t="s">
        <v>1123</v>
      </c>
      <c r="I1828" s="1093"/>
      <c r="J1828" s="1093"/>
      <c r="K1828" s="1093"/>
      <c r="L1828" s="1093"/>
      <c r="M1828" s="1093"/>
      <c r="N1828" s="1093"/>
      <c r="O1828" s="1093"/>
      <c r="P1828" s="1093"/>
      <c r="Q1828" s="1093"/>
      <c r="R1828" s="1093"/>
      <c r="S1828" s="1093"/>
      <c r="T1828" s="1093"/>
      <c r="U1828" s="1093"/>
      <c r="V1828" s="1093"/>
      <c r="W1828" s="1093"/>
      <c r="X1828" s="1093"/>
      <c r="Y1828" s="1093"/>
      <c r="Z1828" s="1093"/>
      <c r="AA1828" s="1093"/>
      <c r="AB1828" s="1093"/>
      <c r="AC1828" s="1093"/>
      <c r="AD1828" s="1093"/>
      <c r="AF1828" s="69"/>
      <c r="AG1828" s="304">
        <v>244</v>
      </c>
      <c r="AH1828" s="1113" t="s">
        <v>109</v>
      </c>
      <c r="AI1828" s="1114"/>
      <c r="AJ1828" s="1115"/>
      <c r="AK1828" s="11"/>
      <c r="AL1828" s="1110" t="s">
        <v>1089</v>
      </c>
      <c r="AM1828" s="1111"/>
      <c r="AN1828" s="1111"/>
      <c r="AO1828" s="1111"/>
      <c r="AP1828" s="1111"/>
      <c r="AQ1828" s="1112"/>
      <c r="AR1828" s="1173">
        <f>VLOOKUP(AH1828,$CD$6:$CE$10,2,FALSE)</f>
        <v>0</v>
      </c>
    </row>
    <row r="1829" spans="1:44" ht="27" customHeight="1">
      <c r="A1829" s="911" t="str">
        <f t="shared" si="36"/>
        <v/>
      </c>
      <c r="B1829" s="65"/>
      <c r="E1829" s="66"/>
      <c r="F1829" s="67"/>
      <c r="H1829" s="1093"/>
      <c r="I1829" s="1093"/>
      <c r="J1829" s="1093"/>
      <c r="K1829" s="1093"/>
      <c r="L1829" s="1093"/>
      <c r="M1829" s="1093"/>
      <c r="N1829" s="1093"/>
      <c r="O1829" s="1093"/>
      <c r="P1829" s="1093"/>
      <c r="Q1829" s="1093"/>
      <c r="R1829" s="1093"/>
      <c r="S1829" s="1093"/>
      <c r="T1829" s="1093"/>
      <c r="U1829" s="1093"/>
      <c r="V1829" s="1093"/>
      <c r="W1829" s="1093"/>
      <c r="X1829" s="1093"/>
      <c r="Y1829" s="1093"/>
      <c r="Z1829" s="1093"/>
      <c r="AA1829" s="1093"/>
      <c r="AB1829" s="1093"/>
      <c r="AC1829" s="1093"/>
      <c r="AD1829" s="1093"/>
      <c r="AF1829" s="69"/>
      <c r="AK1829" s="11"/>
      <c r="AL1829" s="1110"/>
      <c r="AM1829" s="1111"/>
      <c r="AN1829" s="1111"/>
      <c r="AO1829" s="1111"/>
      <c r="AP1829" s="1111"/>
      <c r="AQ1829" s="1112"/>
      <c r="AR1829" s="1173"/>
    </row>
    <row r="1830" spans="1:44" ht="27" customHeight="1">
      <c r="A1830" s="911" t="str">
        <f t="shared" si="36"/>
        <v/>
      </c>
      <c r="B1830" s="65"/>
      <c r="E1830" s="66"/>
      <c r="F1830" s="67"/>
      <c r="H1830" s="1093"/>
      <c r="I1830" s="1093"/>
      <c r="J1830" s="1093"/>
      <c r="K1830" s="1093"/>
      <c r="L1830" s="1093"/>
      <c r="M1830" s="1093"/>
      <c r="N1830" s="1093"/>
      <c r="O1830" s="1093"/>
      <c r="P1830" s="1093"/>
      <c r="Q1830" s="1093"/>
      <c r="R1830" s="1093"/>
      <c r="S1830" s="1093"/>
      <c r="T1830" s="1093"/>
      <c r="U1830" s="1093"/>
      <c r="V1830" s="1093"/>
      <c r="W1830" s="1093"/>
      <c r="X1830" s="1093"/>
      <c r="Y1830" s="1093"/>
      <c r="Z1830" s="1093"/>
      <c r="AA1830" s="1093"/>
      <c r="AB1830" s="1093"/>
      <c r="AC1830" s="1093"/>
      <c r="AD1830" s="1093"/>
      <c r="AF1830" s="69"/>
      <c r="AK1830" s="11"/>
      <c r="AL1830" s="92"/>
      <c r="AM1830" s="93"/>
      <c r="AN1830" s="93"/>
      <c r="AO1830" s="93"/>
      <c r="AP1830" s="93"/>
      <c r="AQ1830" s="94"/>
      <c r="AR1830" s="72"/>
    </row>
    <row r="1831" spans="1:44" ht="24" customHeight="1">
      <c r="A1831" s="911" t="str">
        <f t="shared" si="36"/>
        <v/>
      </c>
      <c r="B1831" s="65"/>
      <c r="E1831" s="66"/>
      <c r="F1831" s="67"/>
      <c r="H1831" s="87"/>
      <c r="I1831" s="87"/>
      <c r="J1831" s="87"/>
      <c r="K1831" s="87"/>
      <c r="L1831" s="87"/>
      <c r="M1831" s="87"/>
      <c r="N1831" s="87"/>
      <c r="O1831" s="87"/>
      <c r="P1831" s="87"/>
      <c r="Q1831" s="87"/>
      <c r="R1831" s="87"/>
      <c r="S1831" s="87"/>
      <c r="T1831" s="87"/>
      <c r="U1831" s="87"/>
      <c r="V1831" s="87"/>
      <c r="W1831" s="87"/>
      <c r="X1831" s="87"/>
      <c r="Y1831" s="87"/>
      <c r="Z1831" s="87"/>
      <c r="AA1831" s="87"/>
      <c r="AB1831" s="87"/>
      <c r="AC1831" s="87"/>
      <c r="AD1831" s="87"/>
      <c r="AF1831" s="69"/>
      <c r="AK1831" s="11"/>
      <c r="AL1831" s="70"/>
      <c r="AQ1831" s="71"/>
      <c r="AR1831" s="72"/>
    </row>
    <row r="1832" spans="1:44" ht="27" customHeight="1">
      <c r="A1832" s="911" t="str">
        <f t="shared" si="36"/>
        <v/>
      </c>
      <c r="B1832" s="65"/>
      <c r="E1832" s="66"/>
      <c r="F1832" s="67"/>
      <c r="H1832" s="1468" t="s">
        <v>1090</v>
      </c>
      <c r="I1832" s="1468"/>
      <c r="J1832" s="1468"/>
      <c r="K1832" s="1468"/>
      <c r="L1832" s="1469" t="s">
        <v>1105</v>
      </c>
      <c r="M1832" s="1469"/>
      <c r="N1832" s="1469"/>
      <c r="O1832" s="1469"/>
      <c r="P1832" s="1469"/>
      <c r="Q1832" s="1469"/>
      <c r="R1832" s="1469"/>
      <c r="S1832" s="1469"/>
      <c r="T1832" s="1469"/>
      <c r="U1832" s="1469"/>
      <c r="V1832" s="1469"/>
      <c r="W1832" s="1469"/>
      <c r="X1832" s="1469"/>
      <c r="Y1832" s="1469"/>
      <c r="Z1832" s="1469"/>
      <c r="AA1832" s="1469"/>
      <c r="AB1832" s="1469"/>
      <c r="AC1832" s="1469"/>
      <c r="AD1832" s="1469"/>
      <c r="AF1832" s="69"/>
      <c r="AK1832" s="11"/>
      <c r="AL1832" s="70"/>
      <c r="AQ1832" s="71"/>
      <c r="AR1832" s="72"/>
    </row>
    <row r="1833" spans="1:44" ht="25.2" customHeight="1">
      <c r="A1833" s="911" t="str">
        <f t="shared" si="36"/>
        <v/>
      </c>
      <c r="B1833" s="65"/>
      <c r="E1833" s="66"/>
      <c r="F1833" s="67"/>
      <c r="H1833" s="17" t="s">
        <v>1091</v>
      </c>
      <c r="I1833" s="1087" t="s">
        <v>1097</v>
      </c>
      <c r="J1833" s="1087"/>
      <c r="K1833" s="1087"/>
      <c r="L1833" s="1087"/>
      <c r="M1833" s="1087"/>
      <c r="N1833" s="1087"/>
      <c r="O1833" s="1087"/>
      <c r="P1833" s="1087"/>
      <c r="Q1833" s="1087"/>
      <c r="R1833" s="1087"/>
      <c r="S1833" s="1087"/>
      <c r="T1833" s="1342"/>
      <c r="U1833" s="1185" t="s">
        <v>310</v>
      </c>
      <c r="V1833" s="1186"/>
      <c r="W1833" s="1187"/>
      <c r="AF1833" s="69"/>
      <c r="AK1833" s="11"/>
      <c r="AL1833" s="70"/>
      <c r="AQ1833" s="71"/>
      <c r="AR1833" s="72"/>
    </row>
    <row r="1834" spans="1:44" ht="25.2" customHeight="1">
      <c r="A1834" s="911" t="str">
        <f t="shared" si="36"/>
        <v/>
      </c>
      <c r="B1834" s="65"/>
      <c r="E1834" s="66"/>
      <c r="F1834" s="67"/>
      <c r="H1834" s="17" t="s">
        <v>1092</v>
      </c>
      <c r="I1834" s="1087" t="s">
        <v>1098</v>
      </c>
      <c r="J1834" s="1087"/>
      <c r="K1834" s="1087"/>
      <c r="L1834" s="1087"/>
      <c r="M1834" s="1087"/>
      <c r="N1834" s="1087"/>
      <c r="O1834" s="1087"/>
      <c r="P1834" s="1087"/>
      <c r="Q1834" s="1087"/>
      <c r="R1834" s="1087"/>
      <c r="S1834" s="1087"/>
      <c r="T1834" s="1087"/>
      <c r="AF1834" s="69"/>
      <c r="AK1834" s="11"/>
      <c r="AL1834" s="70"/>
      <c r="AQ1834" s="71"/>
      <c r="AR1834" s="72"/>
    </row>
    <row r="1835" spans="1:44" ht="25.2" customHeight="1">
      <c r="A1835" s="911" t="str">
        <f t="shared" si="36"/>
        <v/>
      </c>
      <c r="B1835" s="65"/>
      <c r="E1835" s="66"/>
      <c r="H1835" s="268"/>
      <c r="I1835" s="253" t="s">
        <v>530</v>
      </c>
      <c r="J1835" s="269" t="s">
        <v>1099</v>
      </c>
      <c r="K1835" s="10"/>
      <c r="L1835" s="10"/>
      <c r="M1835" s="253" t="s">
        <v>530</v>
      </c>
      <c r="N1835" s="269" t="s">
        <v>1100</v>
      </c>
      <c r="O1835" s="10"/>
      <c r="P1835" s="253" t="s">
        <v>530</v>
      </c>
      <c r="Q1835" s="269" t="s">
        <v>1101</v>
      </c>
      <c r="R1835" s="10"/>
      <c r="S1835" s="253" t="s">
        <v>530</v>
      </c>
      <c r="T1835" s="269" t="s">
        <v>1102</v>
      </c>
      <c r="U1835" s="10"/>
      <c r="W1835" s="10"/>
      <c r="X1835" s="253" t="s">
        <v>530</v>
      </c>
      <c r="Y1835" s="1343" t="s">
        <v>1103</v>
      </c>
      <c r="Z1835" s="1344"/>
      <c r="AA1835" s="1344"/>
      <c r="AB1835" s="1344"/>
      <c r="AC1835" s="1344"/>
      <c r="AD1835" s="1344"/>
      <c r="AF1835" s="69"/>
      <c r="AK1835" s="11"/>
      <c r="AL1835" s="209"/>
      <c r="AM1835" s="20"/>
      <c r="AN1835" s="20"/>
      <c r="AO1835" s="20"/>
      <c r="AP1835" s="20"/>
      <c r="AQ1835" s="210"/>
      <c r="AR1835" s="72"/>
    </row>
    <row r="1836" spans="1:44" ht="25.2" customHeight="1">
      <c r="A1836" s="911" t="str">
        <f t="shared" si="36"/>
        <v/>
      </c>
      <c r="B1836" s="65"/>
      <c r="E1836" s="66"/>
      <c r="I1836" s="253" t="s">
        <v>530</v>
      </c>
      <c r="J1836" s="10" t="s">
        <v>526</v>
      </c>
      <c r="K1836" s="10"/>
      <c r="L1836" s="1433"/>
      <c r="M1836" s="1433"/>
      <c r="N1836" s="1433"/>
      <c r="O1836" s="1433"/>
      <c r="P1836" s="1433"/>
      <c r="Q1836" s="1433"/>
      <c r="R1836" s="1433"/>
      <c r="S1836" s="1433"/>
      <c r="T1836" s="1433"/>
      <c r="U1836" s="1433"/>
      <c r="V1836" s="1433"/>
      <c r="W1836" s="1433"/>
      <c r="X1836" s="1433"/>
      <c r="Y1836" s="1433"/>
      <c r="Z1836" s="1433"/>
      <c r="AA1836" s="1433"/>
      <c r="AB1836" s="1433"/>
      <c r="AC1836" s="10" t="s">
        <v>66</v>
      </c>
      <c r="AF1836" s="69"/>
      <c r="AK1836" s="11"/>
      <c r="AL1836" s="209"/>
      <c r="AM1836" s="20"/>
      <c r="AN1836" s="20"/>
      <c r="AO1836" s="20"/>
      <c r="AP1836" s="20"/>
      <c r="AQ1836" s="210"/>
      <c r="AR1836" s="72"/>
    </row>
    <row r="1837" spans="1:44" ht="27" customHeight="1">
      <c r="A1837" s="911" t="str">
        <f t="shared" si="36"/>
        <v/>
      </c>
      <c r="B1837" s="65"/>
      <c r="E1837" s="66"/>
      <c r="L1837" s="1470" t="s">
        <v>1104</v>
      </c>
      <c r="M1837" s="1470"/>
      <c r="N1837" s="1470"/>
      <c r="O1837" s="1470"/>
      <c r="P1837" s="1470"/>
      <c r="Q1837" s="1470"/>
      <c r="R1837" s="1470"/>
      <c r="S1837" s="1470"/>
      <c r="T1837" s="1470"/>
      <c r="AF1837" s="69"/>
      <c r="AK1837" s="11"/>
      <c r="AL1837" s="209"/>
      <c r="AM1837" s="20"/>
      <c r="AN1837" s="20"/>
      <c r="AO1837" s="20"/>
      <c r="AP1837" s="20"/>
      <c r="AQ1837" s="210"/>
      <c r="AR1837" s="72"/>
    </row>
    <row r="1838" spans="1:44" ht="25.2" customHeight="1">
      <c r="A1838" s="911" t="str">
        <f t="shared" si="36"/>
        <v/>
      </c>
      <c r="B1838" s="65"/>
      <c r="E1838" s="66"/>
      <c r="F1838" s="67"/>
      <c r="H1838" s="17" t="s">
        <v>1093</v>
      </c>
      <c r="I1838" s="1087" t="s">
        <v>1106</v>
      </c>
      <c r="J1838" s="1087"/>
      <c r="K1838" s="1087"/>
      <c r="L1838" s="1087"/>
      <c r="M1838" s="1087"/>
      <c r="N1838" s="1087"/>
      <c r="O1838" s="1087"/>
      <c r="P1838" s="1087"/>
      <c r="Q1838" s="1087"/>
      <c r="R1838" s="1087"/>
      <c r="S1838" s="1087"/>
      <c r="T1838" s="1342"/>
      <c r="U1838" s="1185" t="s">
        <v>310</v>
      </c>
      <c r="V1838" s="1186"/>
      <c r="W1838" s="1187"/>
      <c r="AF1838" s="69"/>
      <c r="AK1838" s="11"/>
      <c r="AL1838" s="70"/>
      <c r="AQ1838" s="71"/>
      <c r="AR1838" s="72"/>
    </row>
    <row r="1839" spans="1:44" ht="25.2" customHeight="1">
      <c r="A1839" s="911" t="str">
        <f t="shared" si="36"/>
        <v/>
      </c>
      <c r="B1839" s="65"/>
      <c r="E1839" s="66"/>
      <c r="F1839" s="67"/>
      <c r="H1839" s="17" t="s">
        <v>1094</v>
      </c>
      <c r="I1839" s="1087" t="s">
        <v>1107</v>
      </c>
      <c r="J1839" s="1087"/>
      <c r="K1839" s="1087"/>
      <c r="L1839" s="1087"/>
      <c r="M1839" s="1087"/>
      <c r="N1839" s="1087"/>
      <c r="O1839" s="1087"/>
      <c r="P1839" s="1087"/>
      <c r="Q1839" s="1087"/>
      <c r="R1839" s="1087"/>
      <c r="S1839" s="1087"/>
      <c r="T1839" s="1342"/>
      <c r="U1839" s="1185" t="s">
        <v>310</v>
      </c>
      <c r="V1839" s="1186"/>
      <c r="W1839" s="1187"/>
      <c r="AF1839" s="69"/>
      <c r="AK1839" s="11"/>
      <c r="AL1839" s="70"/>
      <c r="AQ1839" s="71"/>
      <c r="AR1839" s="72"/>
    </row>
    <row r="1840" spans="1:44" ht="25.2" customHeight="1">
      <c r="A1840" s="911" t="str">
        <f t="shared" si="36"/>
        <v/>
      </c>
      <c r="B1840" s="65"/>
      <c r="E1840" s="66"/>
      <c r="F1840" s="67"/>
      <c r="H1840" s="17" t="s">
        <v>1095</v>
      </c>
      <c r="I1840" s="1087" t="s">
        <v>1108</v>
      </c>
      <c r="J1840" s="1087"/>
      <c r="K1840" s="1087"/>
      <c r="L1840" s="1087"/>
      <c r="M1840" s="1087"/>
      <c r="N1840" s="1087"/>
      <c r="O1840" s="1087"/>
      <c r="P1840" s="1087"/>
      <c r="Q1840" s="1087"/>
      <c r="R1840" s="1087"/>
      <c r="S1840" s="1087"/>
      <c r="T1840" s="1342"/>
      <c r="U1840" s="1185" t="s">
        <v>310</v>
      </c>
      <c r="V1840" s="1186"/>
      <c r="W1840" s="1187"/>
      <c r="AF1840" s="69"/>
      <c r="AK1840" s="11"/>
      <c r="AL1840" s="70"/>
      <c r="AQ1840" s="71"/>
      <c r="AR1840" s="72"/>
    </row>
    <row r="1841" spans="1:44" ht="25.2" customHeight="1">
      <c r="A1841" s="911" t="str">
        <f t="shared" si="36"/>
        <v/>
      </c>
      <c r="B1841" s="65"/>
      <c r="E1841" s="66"/>
      <c r="F1841" s="67"/>
      <c r="H1841" s="17" t="s">
        <v>1096</v>
      </c>
      <c r="I1841" s="1087" t="s">
        <v>1109</v>
      </c>
      <c r="J1841" s="1087"/>
      <c r="K1841" s="1087"/>
      <c r="L1841" s="1087"/>
      <c r="M1841" s="1087"/>
      <c r="N1841" s="1087"/>
      <c r="O1841" s="1087"/>
      <c r="P1841" s="1087"/>
      <c r="Q1841" s="1087"/>
      <c r="R1841" s="1087"/>
      <c r="S1841" s="1087"/>
      <c r="T1841" s="1342"/>
      <c r="U1841" s="1185" t="s">
        <v>310</v>
      </c>
      <c r="V1841" s="1186"/>
      <c r="W1841" s="1187"/>
      <c r="AF1841" s="69"/>
      <c r="AK1841" s="11"/>
      <c r="AL1841" s="70"/>
      <c r="AQ1841" s="71"/>
      <c r="AR1841" s="72"/>
    </row>
    <row r="1842" spans="1:44" ht="24" customHeight="1">
      <c r="A1842" s="911" t="str">
        <f t="shared" si="36"/>
        <v/>
      </c>
      <c r="B1842" s="65"/>
      <c r="E1842" s="66"/>
      <c r="F1842" s="67"/>
      <c r="T1842" s="1471" t="s">
        <v>1655</v>
      </c>
      <c r="U1842" s="1471"/>
      <c r="V1842" s="1471"/>
      <c r="W1842" s="1471"/>
      <c r="X1842" s="1471"/>
      <c r="Y1842" s="1471"/>
      <c r="Z1842" s="1471"/>
      <c r="AF1842" s="69"/>
      <c r="AK1842" s="11"/>
      <c r="AL1842" s="70"/>
      <c r="AQ1842" s="71"/>
      <c r="AR1842" s="72"/>
    </row>
    <row r="1843" spans="1:44" ht="27" customHeight="1">
      <c r="A1843" s="911" t="str">
        <f t="shared" si="36"/>
        <v/>
      </c>
      <c r="B1843" s="65"/>
      <c r="E1843" s="66"/>
      <c r="F1843" s="270"/>
      <c r="G1843" s="263"/>
      <c r="H1843" s="263" t="s">
        <v>1110</v>
      </c>
      <c r="I1843" s="263"/>
      <c r="J1843" s="263"/>
      <c r="K1843" s="263"/>
      <c r="L1843" s="263"/>
      <c r="M1843" s="263"/>
      <c r="N1843" s="263"/>
      <c r="O1843" s="263"/>
      <c r="P1843" s="263"/>
      <c r="Q1843" s="263"/>
      <c r="R1843" s="263"/>
      <c r="S1843" s="263"/>
      <c r="T1843" s="263"/>
      <c r="U1843" s="263"/>
      <c r="V1843" s="263"/>
      <c r="W1843" s="263"/>
      <c r="X1843" s="263"/>
      <c r="Y1843" s="263"/>
      <c r="Z1843" s="263"/>
      <c r="AA1843" s="263"/>
      <c r="AB1843" s="263"/>
      <c r="AC1843" s="263"/>
      <c r="AD1843" s="263"/>
      <c r="AE1843" s="263"/>
      <c r="AF1843" s="69"/>
      <c r="AK1843" s="11"/>
      <c r="AL1843" s="70"/>
      <c r="AQ1843" s="71"/>
      <c r="AR1843" s="72"/>
    </row>
    <row r="1844" spans="1:44" ht="24" customHeight="1">
      <c r="A1844" s="911" t="str">
        <f t="shared" si="36"/>
        <v/>
      </c>
      <c r="B1844" s="65"/>
      <c r="E1844" s="66"/>
      <c r="F1844" s="67"/>
      <c r="H1844" s="17" t="s">
        <v>1091</v>
      </c>
      <c r="I1844" s="1093" t="s">
        <v>1111</v>
      </c>
      <c r="J1844" s="1093"/>
      <c r="K1844" s="1093"/>
      <c r="L1844" s="1093"/>
      <c r="M1844" s="1093"/>
      <c r="N1844" s="1093"/>
      <c r="O1844" s="1093"/>
      <c r="P1844" s="1093"/>
      <c r="Q1844" s="1093"/>
      <c r="R1844" s="1093"/>
      <c r="S1844" s="1093"/>
      <c r="T1844" s="1093"/>
      <c r="U1844" s="1093"/>
      <c r="V1844" s="1093"/>
      <c r="W1844" s="1093"/>
      <c r="X1844" s="1093"/>
      <c r="Y1844" s="1093"/>
      <c r="Z1844" s="1093"/>
      <c r="AA1844" s="1093"/>
      <c r="AB1844" s="1093"/>
      <c r="AC1844" s="1093"/>
      <c r="AD1844" s="1093"/>
      <c r="AF1844" s="69"/>
      <c r="AK1844" s="11"/>
      <c r="AL1844" s="70"/>
      <c r="AQ1844" s="71"/>
      <c r="AR1844" s="72"/>
    </row>
    <row r="1845" spans="1:44" ht="24" customHeight="1">
      <c r="A1845" s="911" t="str">
        <f t="shared" si="36"/>
        <v/>
      </c>
      <c r="B1845" s="65"/>
      <c r="E1845" s="66"/>
      <c r="F1845" s="67"/>
      <c r="I1845" s="1093"/>
      <c r="J1845" s="1093"/>
      <c r="K1845" s="1093"/>
      <c r="L1845" s="1093"/>
      <c r="M1845" s="1093"/>
      <c r="N1845" s="1093"/>
      <c r="O1845" s="1093"/>
      <c r="P1845" s="1093"/>
      <c r="Q1845" s="1093"/>
      <c r="R1845" s="1093"/>
      <c r="S1845" s="1093"/>
      <c r="T1845" s="1093"/>
      <c r="U1845" s="1093"/>
      <c r="V1845" s="1093"/>
      <c r="W1845" s="1093"/>
      <c r="X1845" s="1093"/>
      <c r="Y1845" s="1093"/>
      <c r="Z1845" s="1093"/>
      <c r="AA1845" s="1093"/>
      <c r="AB1845" s="1093"/>
      <c r="AC1845" s="1093"/>
      <c r="AD1845" s="1093"/>
      <c r="AF1845" s="69"/>
      <c r="AK1845" s="11"/>
      <c r="AL1845" s="70"/>
      <c r="AQ1845" s="71"/>
      <c r="AR1845" s="72"/>
    </row>
    <row r="1846" spans="1:44" ht="24" customHeight="1">
      <c r="A1846" s="911" t="str">
        <f t="shared" si="36"/>
        <v/>
      </c>
      <c r="B1846" s="65"/>
      <c r="E1846" s="66"/>
      <c r="F1846" s="67"/>
      <c r="H1846" s="17" t="s">
        <v>1092</v>
      </c>
      <c r="I1846" s="1087" t="s">
        <v>1112</v>
      </c>
      <c r="J1846" s="1087"/>
      <c r="K1846" s="1087"/>
      <c r="L1846" s="1087"/>
      <c r="M1846" s="1087"/>
      <c r="N1846" s="1087"/>
      <c r="O1846" s="1087"/>
      <c r="P1846" s="1087"/>
      <c r="Q1846" s="1087"/>
      <c r="R1846" s="1087"/>
      <c r="S1846" s="1087"/>
      <c r="T1846" s="1087"/>
      <c r="U1846" s="1087"/>
      <c r="V1846" s="1087"/>
      <c r="W1846" s="1087"/>
      <c r="X1846" s="1087"/>
      <c r="Y1846" s="1087"/>
      <c r="Z1846" s="1087"/>
      <c r="AA1846" s="1087"/>
      <c r="AB1846" s="1087"/>
      <c r="AC1846" s="1087"/>
      <c r="AD1846" s="1087"/>
      <c r="AF1846" s="69"/>
      <c r="AK1846" s="11"/>
      <c r="AL1846" s="70"/>
      <c r="AQ1846" s="71"/>
      <c r="AR1846" s="72"/>
    </row>
    <row r="1847" spans="1:44" ht="24" customHeight="1">
      <c r="A1847" s="911" t="str">
        <f t="shared" si="36"/>
        <v/>
      </c>
      <c r="B1847" s="65"/>
      <c r="E1847" s="66"/>
      <c r="F1847" s="67"/>
      <c r="H1847" s="17" t="s">
        <v>1093</v>
      </c>
      <c r="I1847" s="1070" t="s">
        <v>1113</v>
      </c>
      <c r="J1847" s="1070"/>
      <c r="K1847" s="1070"/>
      <c r="L1847" s="1070"/>
      <c r="M1847" s="1070"/>
      <c r="N1847" s="1070"/>
      <c r="O1847" s="1070"/>
      <c r="P1847" s="1070"/>
      <c r="Q1847" s="1070"/>
      <c r="R1847" s="1070"/>
      <c r="S1847" s="1070"/>
      <c r="T1847" s="1070"/>
      <c r="U1847" s="1070"/>
      <c r="V1847" s="1070"/>
      <c r="W1847" s="1070"/>
      <c r="X1847" s="1070"/>
      <c r="Y1847" s="1070"/>
      <c r="Z1847" s="1070"/>
      <c r="AA1847" s="1070"/>
      <c r="AB1847" s="1070"/>
      <c r="AC1847" s="1070"/>
      <c r="AD1847" s="1070"/>
      <c r="AF1847" s="69"/>
      <c r="AK1847" s="11"/>
      <c r="AL1847" s="70"/>
      <c r="AQ1847" s="71"/>
      <c r="AR1847" s="72"/>
    </row>
    <row r="1848" spans="1:44" ht="24" customHeight="1">
      <c r="A1848" s="911" t="str">
        <f t="shared" si="36"/>
        <v/>
      </c>
      <c r="B1848" s="65"/>
      <c r="E1848" s="66"/>
      <c r="F1848" s="67"/>
      <c r="I1848" s="1070"/>
      <c r="J1848" s="1070"/>
      <c r="K1848" s="1070"/>
      <c r="L1848" s="1070"/>
      <c r="M1848" s="1070"/>
      <c r="N1848" s="1070"/>
      <c r="O1848" s="1070"/>
      <c r="P1848" s="1070"/>
      <c r="Q1848" s="1070"/>
      <c r="R1848" s="1070"/>
      <c r="S1848" s="1070"/>
      <c r="T1848" s="1070"/>
      <c r="U1848" s="1070"/>
      <c r="V1848" s="1070"/>
      <c r="W1848" s="1070"/>
      <c r="X1848" s="1070"/>
      <c r="Y1848" s="1070"/>
      <c r="Z1848" s="1070"/>
      <c r="AA1848" s="1070"/>
      <c r="AB1848" s="1070"/>
      <c r="AC1848" s="1070"/>
      <c r="AD1848" s="1070"/>
      <c r="AF1848" s="69"/>
      <c r="AK1848" s="11"/>
      <c r="AL1848" s="70"/>
      <c r="AQ1848" s="71"/>
      <c r="AR1848" s="72"/>
    </row>
    <row r="1849" spans="1:44" ht="24" customHeight="1">
      <c r="A1849" s="911" t="str">
        <f t="shared" si="36"/>
        <v/>
      </c>
      <c r="B1849" s="65"/>
      <c r="E1849" s="66"/>
      <c r="F1849" s="67"/>
      <c r="H1849" s="17" t="s">
        <v>1094</v>
      </c>
      <c r="I1849" s="1093" t="s">
        <v>1114</v>
      </c>
      <c r="J1849" s="1093"/>
      <c r="K1849" s="1093"/>
      <c r="L1849" s="1093"/>
      <c r="M1849" s="1093"/>
      <c r="N1849" s="1093"/>
      <c r="O1849" s="1093"/>
      <c r="P1849" s="1093"/>
      <c r="Q1849" s="1093"/>
      <c r="R1849" s="1093"/>
      <c r="S1849" s="1093"/>
      <c r="T1849" s="1093"/>
      <c r="U1849" s="1093"/>
      <c r="V1849" s="1093"/>
      <c r="W1849" s="1093"/>
      <c r="X1849" s="1093"/>
      <c r="Y1849" s="1093"/>
      <c r="Z1849" s="1093"/>
      <c r="AA1849" s="1093"/>
      <c r="AB1849" s="1093"/>
      <c r="AC1849" s="1093"/>
      <c r="AD1849" s="1093"/>
      <c r="AF1849" s="69"/>
      <c r="AK1849" s="11"/>
      <c r="AL1849" s="70"/>
      <c r="AQ1849" s="71"/>
      <c r="AR1849" s="72"/>
    </row>
    <row r="1850" spans="1:44" ht="24" customHeight="1">
      <c r="A1850" s="911" t="str">
        <f t="shared" si="36"/>
        <v/>
      </c>
      <c r="B1850" s="65"/>
      <c r="E1850" s="66"/>
      <c r="F1850" s="67"/>
      <c r="I1850" s="1093"/>
      <c r="J1850" s="1093"/>
      <c r="K1850" s="1093"/>
      <c r="L1850" s="1093"/>
      <c r="M1850" s="1093"/>
      <c r="N1850" s="1093"/>
      <c r="O1850" s="1093"/>
      <c r="P1850" s="1093"/>
      <c r="Q1850" s="1093"/>
      <c r="R1850" s="1093"/>
      <c r="S1850" s="1093"/>
      <c r="T1850" s="1093"/>
      <c r="U1850" s="1093"/>
      <c r="V1850" s="1093"/>
      <c r="W1850" s="1093"/>
      <c r="X1850" s="1093"/>
      <c r="Y1850" s="1093"/>
      <c r="Z1850" s="1093"/>
      <c r="AA1850" s="1093"/>
      <c r="AB1850" s="1093"/>
      <c r="AC1850" s="1093"/>
      <c r="AD1850" s="1093"/>
      <c r="AF1850" s="69"/>
      <c r="AK1850" s="11"/>
      <c r="AL1850" s="70"/>
      <c r="AQ1850" s="71"/>
      <c r="AR1850" s="72"/>
    </row>
    <row r="1851" spans="1:44" ht="24" customHeight="1">
      <c r="A1851" s="911" t="str">
        <f t="shared" si="36"/>
        <v/>
      </c>
      <c r="B1851" s="65"/>
      <c r="E1851" s="66"/>
      <c r="F1851" s="67"/>
      <c r="H1851" s="17" t="s">
        <v>1095</v>
      </c>
      <c r="I1851" s="1070" t="s">
        <v>1115</v>
      </c>
      <c r="J1851" s="1070"/>
      <c r="K1851" s="1070"/>
      <c r="L1851" s="1070"/>
      <c r="M1851" s="1070"/>
      <c r="N1851" s="1070"/>
      <c r="O1851" s="1070"/>
      <c r="P1851" s="1070"/>
      <c r="Q1851" s="1070"/>
      <c r="R1851" s="1070"/>
      <c r="S1851" s="1070"/>
      <c r="T1851" s="1070"/>
      <c r="U1851" s="1070"/>
      <c r="V1851" s="1070"/>
      <c r="W1851" s="1070"/>
      <c r="X1851" s="1070"/>
      <c r="Y1851" s="1070"/>
      <c r="Z1851" s="1070"/>
      <c r="AA1851" s="1070"/>
      <c r="AB1851" s="1070"/>
      <c r="AC1851" s="1070"/>
      <c r="AD1851" s="1070"/>
      <c r="AF1851" s="69"/>
      <c r="AK1851" s="11"/>
      <c r="AL1851" s="70"/>
      <c r="AQ1851" s="71"/>
      <c r="AR1851" s="72"/>
    </row>
    <row r="1852" spans="1:44" ht="24" customHeight="1">
      <c r="A1852" s="911" t="str">
        <f t="shared" si="36"/>
        <v/>
      </c>
      <c r="B1852" s="65"/>
      <c r="E1852" s="66"/>
      <c r="F1852" s="67"/>
      <c r="AF1852" s="69"/>
      <c r="AK1852" s="11"/>
      <c r="AL1852" s="70"/>
      <c r="AQ1852" s="71"/>
      <c r="AR1852" s="72"/>
    </row>
    <row r="1853" spans="1:44" ht="27" customHeight="1">
      <c r="A1853" s="911">
        <f t="shared" si="36"/>
        <v>245</v>
      </c>
      <c r="B1853" s="65"/>
      <c r="E1853" s="66"/>
      <c r="F1853" s="1064" t="s">
        <v>1116</v>
      </c>
      <c r="G1853" s="1065"/>
      <c r="H1853" s="1093" t="s">
        <v>1117</v>
      </c>
      <c r="I1853" s="1093"/>
      <c r="J1853" s="1093"/>
      <c r="K1853" s="1093"/>
      <c r="L1853" s="1093"/>
      <c r="M1853" s="1093"/>
      <c r="N1853" s="1093"/>
      <c r="O1853" s="1093"/>
      <c r="P1853" s="1093"/>
      <c r="Q1853" s="1093"/>
      <c r="R1853" s="1093"/>
      <c r="S1853" s="1093"/>
      <c r="T1853" s="1093"/>
      <c r="U1853" s="1093"/>
      <c r="V1853" s="1093"/>
      <c r="W1853" s="1093"/>
      <c r="X1853" s="1093"/>
      <c r="Y1853" s="1093"/>
      <c r="Z1853" s="1093"/>
      <c r="AA1853" s="1093"/>
      <c r="AB1853" s="1093"/>
      <c r="AC1853" s="1093"/>
      <c r="AD1853" s="1093"/>
      <c r="AF1853" s="69"/>
      <c r="AG1853" s="304">
        <v>245</v>
      </c>
      <c r="AH1853" s="1113" t="s">
        <v>109</v>
      </c>
      <c r="AI1853" s="1114"/>
      <c r="AJ1853" s="1115"/>
      <c r="AK1853" s="11"/>
      <c r="AL1853" s="1110" t="s">
        <v>1118</v>
      </c>
      <c r="AM1853" s="1111"/>
      <c r="AN1853" s="1111"/>
      <c r="AO1853" s="1111"/>
      <c r="AP1853" s="1111"/>
      <c r="AQ1853" s="1112"/>
      <c r="AR1853" s="1173">
        <f>VLOOKUP(AH1853,$CD$6:$CE$10,2,FALSE)</f>
        <v>0</v>
      </c>
    </row>
    <row r="1854" spans="1:44" ht="27" customHeight="1">
      <c r="A1854" s="911" t="str">
        <f t="shared" si="36"/>
        <v/>
      </c>
      <c r="B1854" s="65"/>
      <c r="E1854" s="66"/>
      <c r="F1854" s="67"/>
      <c r="H1854" s="1093"/>
      <c r="I1854" s="1093"/>
      <c r="J1854" s="1093"/>
      <c r="K1854" s="1093"/>
      <c r="L1854" s="1093"/>
      <c r="M1854" s="1093"/>
      <c r="N1854" s="1093"/>
      <c r="O1854" s="1093"/>
      <c r="P1854" s="1093"/>
      <c r="Q1854" s="1093"/>
      <c r="R1854" s="1093"/>
      <c r="S1854" s="1093"/>
      <c r="T1854" s="1093"/>
      <c r="U1854" s="1093"/>
      <c r="V1854" s="1093"/>
      <c r="W1854" s="1093"/>
      <c r="X1854" s="1093"/>
      <c r="Y1854" s="1093"/>
      <c r="Z1854" s="1093"/>
      <c r="AA1854" s="1093"/>
      <c r="AB1854" s="1093"/>
      <c r="AC1854" s="1093"/>
      <c r="AD1854" s="1093"/>
      <c r="AF1854" s="69"/>
      <c r="AK1854" s="11"/>
      <c r="AL1854" s="1110"/>
      <c r="AM1854" s="1111"/>
      <c r="AN1854" s="1111"/>
      <c r="AO1854" s="1111"/>
      <c r="AP1854" s="1111"/>
      <c r="AQ1854" s="1112"/>
      <c r="AR1854" s="1173"/>
    </row>
    <row r="1855" spans="1:44" ht="27" customHeight="1">
      <c r="A1855" s="911" t="str">
        <f t="shared" si="36"/>
        <v/>
      </c>
      <c r="B1855" s="65"/>
      <c r="E1855" s="66"/>
      <c r="F1855" s="67"/>
      <c r="H1855" s="1093"/>
      <c r="I1855" s="1093"/>
      <c r="J1855" s="1093"/>
      <c r="K1855" s="1093"/>
      <c r="L1855" s="1093"/>
      <c r="M1855" s="1093"/>
      <c r="N1855" s="1093"/>
      <c r="O1855" s="1093"/>
      <c r="P1855" s="1093"/>
      <c r="Q1855" s="1093"/>
      <c r="R1855" s="1093"/>
      <c r="S1855" s="1093"/>
      <c r="T1855" s="1093"/>
      <c r="U1855" s="1093"/>
      <c r="V1855" s="1093"/>
      <c r="W1855" s="1093"/>
      <c r="X1855" s="1093"/>
      <c r="Y1855" s="1093"/>
      <c r="Z1855" s="1093"/>
      <c r="AA1855" s="1093"/>
      <c r="AB1855" s="1093"/>
      <c r="AC1855" s="1093"/>
      <c r="AD1855" s="1093"/>
      <c r="AF1855" s="69"/>
      <c r="AK1855" s="11"/>
      <c r="AL1855" s="1110"/>
      <c r="AM1855" s="1111"/>
      <c r="AN1855" s="1111"/>
      <c r="AO1855" s="1111"/>
      <c r="AP1855" s="1111"/>
      <c r="AQ1855" s="1112"/>
      <c r="AR1855" s="72"/>
    </row>
    <row r="1856" spans="1:44" ht="24" customHeight="1">
      <c r="A1856" s="911" t="str">
        <f t="shared" si="36"/>
        <v/>
      </c>
      <c r="B1856" s="65"/>
      <c r="E1856" s="66"/>
      <c r="F1856" s="67"/>
      <c r="H1856" s="87"/>
      <c r="I1856" s="87"/>
      <c r="J1856" s="87"/>
      <c r="K1856" s="87"/>
      <c r="L1856" s="87"/>
      <c r="M1856" s="87"/>
      <c r="N1856" s="87"/>
      <c r="O1856" s="87"/>
      <c r="P1856" s="87"/>
      <c r="Q1856" s="87"/>
      <c r="R1856" s="87"/>
      <c r="S1856" s="87"/>
      <c r="T1856" s="87"/>
      <c r="U1856" s="87"/>
      <c r="V1856" s="87"/>
      <c r="W1856" s="87"/>
      <c r="X1856" s="87"/>
      <c r="Y1856" s="87"/>
      <c r="Z1856" s="87"/>
      <c r="AA1856" s="87"/>
      <c r="AB1856" s="87"/>
      <c r="AC1856" s="87"/>
      <c r="AD1856" s="87"/>
      <c r="AF1856" s="69"/>
      <c r="AK1856" s="11"/>
      <c r="AL1856" s="70"/>
      <c r="AQ1856" s="71"/>
      <c r="AR1856" s="72"/>
    </row>
    <row r="1857" spans="1:44" ht="27" customHeight="1">
      <c r="A1857" s="911">
        <f t="shared" si="36"/>
        <v>246</v>
      </c>
      <c r="B1857" s="65"/>
      <c r="E1857" s="66"/>
      <c r="F1857" s="67"/>
      <c r="H1857" s="17" t="s">
        <v>1062</v>
      </c>
      <c r="I1857" s="1093" t="s">
        <v>1122</v>
      </c>
      <c r="J1857" s="1093"/>
      <c r="K1857" s="1093"/>
      <c r="L1857" s="1093"/>
      <c r="M1857" s="1093"/>
      <c r="N1857" s="1093"/>
      <c r="O1857" s="1093"/>
      <c r="P1857" s="1093"/>
      <c r="Q1857" s="1093"/>
      <c r="R1857" s="1093"/>
      <c r="S1857" s="1093"/>
      <c r="T1857" s="1093"/>
      <c r="U1857" s="1093"/>
      <c r="V1857" s="1093"/>
      <c r="W1857" s="1093"/>
      <c r="X1857" s="1093"/>
      <c r="Y1857" s="1093"/>
      <c r="Z1857" s="1093"/>
      <c r="AA1857" s="1093"/>
      <c r="AB1857" s="1093"/>
      <c r="AC1857" s="1093"/>
      <c r="AD1857" s="1093"/>
      <c r="AF1857" s="69"/>
      <c r="AG1857" s="304">
        <v>246</v>
      </c>
      <c r="AH1857" s="1113" t="s">
        <v>109</v>
      </c>
      <c r="AI1857" s="1114"/>
      <c r="AJ1857" s="1115"/>
      <c r="AK1857" s="11"/>
      <c r="AL1857" s="92"/>
      <c r="AM1857" s="93"/>
      <c r="AN1857" s="93"/>
      <c r="AO1857" s="93"/>
      <c r="AP1857" s="93"/>
      <c r="AQ1857" s="94"/>
      <c r="AR1857" s="1173">
        <f>VLOOKUP(AH1857,$CD$6:$CE$10,2,FALSE)</f>
        <v>0</v>
      </c>
    </row>
    <row r="1858" spans="1:44" ht="27" customHeight="1">
      <c r="A1858" s="911" t="str">
        <f t="shared" si="36"/>
        <v/>
      </c>
      <c r="B1858" s="65"/>
      <c r="E1858" s="66"/>
      <c r="F1858" s="67"/>
      <c r="I1858" s="1093"/>
      <c r="J1858" s="1093"/>
      <c r="K1858" s="1093"/>
      <c r="L1858" s="1093"/>
      <c r="M1858" s="1093"/>
      <c r="N1858" s="1093"/>
      <c r="O1858" s="1093"/>
      <c r="P1858" s="1093"/>
      <c r="Q1858" s="1093"/>
      <c r="R1858" s="1093"/>
      <c r="S1858" s="1093"/>
      <c r="T1858" s="1093"/>
      <c r="U1858" s="1093"/>
      <c r="V1858" s="1093"/>
      <c r="W1858" s="1093"/>
      <c r="X1858" s="1093"/>
      <c r="Y1858" s="1093"/>
      <c r="Z1858" s="1093"/>
      <c r="AA1858" s="1093"/>
      <c r="AB1858" s="1093"/>
      <c r="AC1858" s="1093"/>
      <c r="AD1858" s="1093"/>
      <c r="AF1858" s="69"/>
      <c r="AK1858" s="11"/>
      <c r="AL1858" s="92"/>
      <c r="AM1858" s="93"/>
      <c r="AN1858" s="93"/>
      <c r="AO1858" s="93"/>
      <c r="AP1858" s="93"/>
      <c r="AQ1858" s="94"/>
      <c r="AR1858" s="1173"/>
    </row>
    <row r="1859" spans="1:44" ht="24" customHeight="1">
      <c r="A1859" s="911" t="str">
        <f t="shared" si="36"/>
        <v/>
      </c>
      <c r="B1859" s="65"/>
      <c r="E1859" s="66"/>
      <c r="F1859" s="67"/>
      <c r="AF1859" s="69"/>
      <c r="AK1859" s="11"/>
      <c r="AL1859" s="70"/>
      <c r="AQ1859" s="71"/>
      <c r="AR1859" s="72"/>
    </row>
    <row r="1860" spans="1:44" ht="27" customHeight="1">
      <c r="A1860" s="911">
        <f t="shared" si="36"/>
        <v>247</v>
      </c>
      <c r="B1860" s="65"/>
      <c r="E1860" s="66"/>
      <c r="F1860" s="67"/>
      <c r="H1860" s="17" t="s">
        <v>1063</v>
      </c>
      <c r="I1860" s="1070" t="s">
        <v>1120</v>
      </c>
      <c r="J1860" s="1070"/>
      <c r="K1860" s="1070"/>
      <c r="L1860" s="1070"/>
      <c r="M1860" s="1070"/>
      <c r="N1860" s="1070"/>
      <c r="O1860" s="1070"/>
      <c r="P1860" s="1070"/>
      <c r="Q1860" s="1070"/>
      <c r="R1860" s="1070"/>
      <c r="S1860" s="1070"/>
      <c r="T1860" s="1070"/>
      <c r="U1860" s="1070"/>
      <c r="V1860" s="1070"/>
      <c r="W1860" s="1070"/>
      <c r="X1860" s="1070"/>
      <c r="Y1860" s="1070"/>
      <c r="Z1860" s="1070"/>
      <c r="AA1860" s="1070"/>
      <c r="AB1860" s="1070"/>
      <c r="AC1860" s="1070"/>
      <c r="AD1860" s="1070"/>
      <c r="AF1860" s="69"/>
      <c r="AG1860" s="304">
        <v>247</v>
      </c>
      <c r="AH1860" s="1113" t="s">
        <v>109</v>
      </c>
      <c r="AI1860" s="1114"/>
      <c r="AJ1860" s="1115"/>
      <c r="AK1860" s="11"/>
      <c r="AL1860" s="92"/>
      <c r="AM1860" s="93"/>
      <c r="AN1860" s="93"/>
      <c r="AO1860" s="93"/>
      <c r="AP1860" s="93"/>
      <c r="AQ1860" s="94"/>
      <c r="AR1860" s="1173">
        <f>VLOOKUP(AH1860,$CD$6:$CE$10,2,FALSE)</f>
        <v>0</v>
      </c>
    </row>
    <row r="1861" spans="1:44" ht="27" customHeight="1">
      <c r="A1861" s="911" t="str">
        <f t="shared" si="36"/>
        <v/>
      </c>
      <c r="B1861" s="65"/>
      <c r="E1861" s="66"/>
      <c r="F1861" s="67"/>
      <c r="I1861" s="1070"/>
      <c r="J1861" s="1070"/>
      <c r="K1861" s="1070"/>
      <c r="L1861" s="1070"/>
      <c r="M1861" s="1070"/>
      <c r="N1861" s="1070"/>
      <c r="O1861" s="1070"/>
      <c r="P1861" s="1070"/>
      <c r="Q1861" s="1070"/>
      <c r="R1861" s="1070"/>
      <c r="S1861" s="1070"/>
      <c r="T1861" s="1070"/>
      <c r="U1861" s="1070"/>
      <c r="V1861" s="1070"/>
      <c r="W1861" s="1070"/>
      <c r="X1861" s="1070"/>
      <c r="Y1861" s="1070"/>
      <c r="Z1861" s="1070"/>
      <c r="AA1861" s="1070"/>
      <c r="AB1861" s="1070"/>
      <c r="AC1861" s="1070"/>
      <c r="AD1861" s="1070"/>
      <c r="AF1861" s="69"/>
      <c r="AK1861" s="11"/>
      <c r="AL1861" s="92"/>
      <c r="AM1861" s="93"/>
      <c r="AN1861" s="93"/>
      <c r="AO1861" s="93"/>
      <c r="AP1861" s="93"/>
      <c r="AQ1861" s="94"/>
      <c r="AR1861" s="1173"/>
    </row>
    <row r="1862" spans="1:44" ht="24" customHeight="1">
      <c r="A1862" s="911" t="str">
        <f t="shared" si="36"/>
        <v/>
      </c>
      <c r="B1862" s="65"/>
      <c r="E1862" s="66"/>
      <c r="F1862" s="67"/>
      <c r="AF1862" s="69"/>
      <c r="AK1862" s="11"/>
      <c r="AL1862" s="70"/>
      <c r="AQ1862" s="71"/>
      <c r="AR1862" s="72"/>
    </row>
    <row r="1863" spans="1:44" ht="27" customHeight="1">
      <c r="A1863" s="911">
        <f t="shared" si="36"/>
        <v>248</v>
      </c>
      <c r="B1863" s="65"/>
      <c r="E1863" s="66"/>
      <c r="F1863" s="67"/>
      <c r="H1863" s="17" t="s">
        <v>1119</v>
      </c>
      <c r="I1863" s="1070" t="s">
        <v>1121</v>
      </c>
      <c r="J1863" s="1070"/>
      <c r="K1863" s="1070"/>
      <c r="L1863" s="1070"/>
      <c r="M1863" s="1070"/>
      <c r="N1863" s="1070"/>
      <c r="O1863" s="1070"/>
      <c r="P1863" s="1070"/>
      <c r="Q1863" s="1070"/>
      <c r="R1863" s="1070"/>
      <c r="S1863" s="1070"/>
      <c r="T1863" s="1070"/>
      <c r="U1863" s="1070"/>
      <c r="V1863" s="1070"/>
      <c r="W1863" s="1070"/>
      <c r="X1863" s="1070"/>
      <c r="Y1863" s="1070"/>
      <c r="Z1863" s="1070"/>
      <c r="AA1863" s="1070"/>
      <c r="AB1863" s="1070"/>
      <c r="AC1863" s="1070"/>
      <c r="AD1863" s="1070"/>
      <c r="AF1863" s="69"/>
      <c r="AG1863" s="304">
        <v>248</v>
      </c>
      <c r="AH1863" s="1113" t="s">
        <v>109</v>
      </c>
      <c r="AI1863" s="1114"/>
      <c r="AJ1863" s="1115"/>
      <c r="AK1863" s="11"/>
      <c r="AL1863" s="92"/>
      <c r="AM1863" s="93"/>
      <c r="AN1863" s="93"/>
      <c r="AO1863" s="93"/>
      <c r="AP1863" s="93"/>
      <c r="AQ1863" s="94"/>
      <c r="AR1863" s="1173">
        <f>VLOOKUP(AH1863,$CD$6:$CE$10,2,FALSE)</f>
        <v>0</v>
      </c>
    </row>
    <row r="1864" spans="1:44" ht="27" customHeight="1">
      <c r="A1864" s="911" t="str">
        <f t="shared" si="36"/>
        <v/>
      </c>
      <c r="B1864" s="65"/>
      <c r="E1864" s="66"/>
      <c r="F1864" s="67"/>
      <c r="I1864" s="1070"/>
      <c r="J1864" s="1070"/>
      <c r="K1864" s="1070"/>
      <c r="L1864" s="1070"/>
      <c r="M1864" s="1070"/>
      <c r="N1864" s="1070"/>
      <c r="O1864" s="1070"/>
      <c r="P1864" s="1070"/>
      <c r="Q1864" s="1070"/>
      <c r="R1864" s="1070"/>
      <c r="S1864" s="1070"/>
      <c r="T1864" s="1070"/>
      <c r="U1864" s="1070"/>
      <c r="V1864" s="1070"/>
      <c r="W1864" s="1070"/>
      <c r="X1864" s="1070"/>
      <c r="Y1864" s="1070"/>
      <c r="Z1864" s="1070"/>
      <c r="AA1864" s="1070"/>
      <c r="AB1864" s="1070"/>
      <c r="AC1864" s="1070"/>
      <c r="AD1864" s="1070"/>
      <c r="AF1864" s="69"/>
      <c r="AK1864" s="11"/>
      <c r="AL1864" s="92"/>
      <c r="AM1864" s="93"/>
      <c r="AN1864" s="93"/>
      <c r="AO1864" s="93"/>
      <c r="AP1864" s="93"/>
      <c r="AQ1864" s="94"/>
      <c r="AR1864" s="1173"/>
    </row>
    <row r="1865" spans="1:44" ht="27" customHeight="1">
      <c r="A1865" s="911" t="str">
        <f t="shared" si="36"/>
        <v/>
      </c>
      <c r="B1865" s="65"/>
      <c r="E1865" s="66"/>
      <c r="F1865" s="67"/>
      <c r="I1865" s="1070"/>
      <c r="J1865" s="1070"/>
      <c r="K1865" s="1070"/>
      <c r="L1865" s="1070"/>
      <c r="M1865" s="1070"/>
      <c r="N1865" s="1070"/>
      <c r="O1865" s="1070"/>
      <c r="P1865" s="1070"/>
      <c r="Q1865" s="1070"/>
      <c r="R1865" s="1070"/>
      <c r="S1865" s="1070"/>
      <c r="T1865" s="1070"/>
      <c r="U1865" s="1070"/>
      <c r="V1865" s="1070"/>
      <c r="W1865" s="1070"/>
      <c r="X1865" s="1070"/>
      <c r="Y1865" s="1070"/>
      <c r="Z1865" s="1070"/>
      <c r="AA1865" s="1070"/>
      <c r="AB1865" s="1070"/>
      <c r="AC1865" s="1070"/>
      <c r="AD1865" s="1070"/>
      <c r="AF1865" s="69"/>
      <c r="AK1865" s="11"/>
      <c r="AL1865" s="70"/>
      <c r="AQ1865" s="71"/>
      <c r="AR1865" s="72"/>
    </row>
    <row r="1866" spans="1:44" ht="27" customHeight="1" thickBot="1">
      <c r="A1866" s="911" t="str">
        <f t="shared" si="36"/>
        <v/>
      </c>
      <c r="B1866" s="65"/>
      <c r="E1866" s="66"/>
      <c r="F1866" s="67"/>
      <c r="AF1866" s="69"/>
      <c r="AK1866" s="11"/>
      <c r="AL1866" s="70"/>
      <c r="AQ1866" s="71"/>
      <c r="AR1866" s="72"/>
    </row>
    <row r="1867" spans="1:44" ht="27" customHeight="1">
      <c r="A1867" s="911" t="str">
        <f t="shared" si="36"/>
        <v/>
      </c>
      <c r="B1867" s="65"/>
      <c r="E1867" s="66"/>
      <c r="F1867" s="67"/>
      <c r="H1867" s="1339" t="s">
        <v>1124</v>
      </c>
      <c r="I1867" s="1340"/>
      <c r="J1867" s="1340"/>
      <c r="K1867" s="1340"/>
      <c r="L1867" s="1340"/>
      <c r="M1867" s="1340"/>
      <c r="N1867" s="1340"/>
      <c r="O1867" s="1340"/>
      <c r="P1867" s="1340"/>
      <c r="Q1867" s="1340"/>
      <c r="R1867" s="1340"/>
      <c r="S1867" s="1340"/>
      <c r="T1867" s="1340"/>
      <c r="U1867" s="1340"/>
      <c r="V1867" s="1340"/>
      <c r="W1867" s="1340"/>
      <c r="X1867" s="1340"/>
      <c r="Y1867" s="1340"/>
      <c r="Z1867" s="1340"/>
      <c r="AA1867" s="1340"/>
      <c r="AB1867" s="1340"/>
      <c r="AC1867" s="1340"/>
      <c r="AD1867" s="1341"/>
      <c r="AF1867" s="69"/>
      <c r="AK1867" s="11"/>
      <c r="AL1867" s="70"/>
      <c r="AQ1867" s="71"/>
      <c r="AR1867" s="72"/>
    </row>
    <row r="1868" spans="1:44" ht="25.2" customHeight="1">
      <c r="A1868" s="911" t="str">
        <f t="shared" si="36"/>
        <v/>
      </c>
      <c r="B1868" s="65"/>
      <c r="E1868" s="66"/>
      <c r="F1868" s="67"/>
      <c r="H1868" s="192">
        <v>1</v>
      </c>
      <c r="I1868" s="1237" t="s">
        <v>1238</v>
      </c>
      <c r="J1868" s="1237"/>
      <c r="K1868" s="1237"/>
      <c r="L1868" s="1237"/>
      <c r="M1868" s="1237"/>
      <c r="N1868" s="1237"/>
      <c r="O1868" s="1237"/>
      <c r="P1868" s="1237"/>
      <c r="Q1868" s="1237"/>
      <c r="R1868" s="1237"/>
      <c r="S1868" s="1237"/>
      <c r="T1868" s="1237"/>
      <c r="U1868" s="1237"/>
      <c r="V1868" s="1237"/>
      <c r="W1868" s="1237"/>
      <c r="X1868" s="1237"/>
      <c r="Y1868" s="1237"/>
      <c r="Z1868" s="1237"/>
      <c r="AA1868" s="1237"/>
      <c r="AB1868" s="1237"/>
      <c r="AC1868" s="1237"/>
      <c r="AD1868" s="1238"/>
      <c r="AF1868" s="69"/>
      <c r="AK1868" s="11"/>
      <c r="AL1868" s="70"/>
      <c r="AQ1868" s="71"/>
      <c r="AR1868" s="72"/>
    </row>
    <row r="1869" spans="1:44" ht="25.2" customHeight="1">
      <c r="A1869" s="911" t="str">
        <f t="shared" si="36"/>
        <v/>
      </c>
      <c r="B1869" s="65"/>
      <c r="E1869" s="66"/>
      <c r="F1869" s="67"/>
      <c r="H1869" s="192"/>
      <c r="I1869" s="1237"/>
      <c r="J1869" s="1237"/>
      <c r="K1869" s="1237"/>
      <c r="L1869" s="1237"/>
      <c r="M1869" s="1237"/>
      <c r="N1869" s="1237"/>
      <c r="O1869" s="1237"/>
      <c r="P1869" s="1237"/>
      <c r="Q1869" s="1237"/>
      <c r="R1869" s="1237"/>
      <c r="S1869" s="1237"/>
      <c r="T1869" s="1237"/>
      <c r="U1869" s="1237"/>
      <c r="V1869" s="1237"/>
      <c r="W1869" s="1237"/>
      <c r="X1869" s="1237"/>
      <c r="Y1869" s="1237"/>
      <c r="Z1869" s="1237"/>
      <c r="AA1869" s="1237"/>
      <c r="AB1869" s="1237"/>
      <c r="AC1869" s="1237"/>
      <c r="AD1869" s="1238"/>
      <c r="AF1869" s="69"/>
      <c r="AK1869" s="11"/>
      <c r="AL1869" s="70"/>
      <c r="AQ1869" s="71"/>
      <c r="AR1869" s="72"/>
    </row>
    <row r="1870" spans="1:44" ht="25.2" customHeight="1">
      <c r="A1870" s="911" t="str">
        <f t="shared" si="36"/>
        <v/>
      </c>
      <c r="B1870" s="65"/>
      <c r="E1870" s="66"/>
      <c r="F1870" s="67"/>
      <c r="H1870" s="192">
        <v>2</v>
      </c>
      <c r="I1870" s="1237" t="s">
        <v>1125</v>
      </c>
      <c r="J1870" s="1237"/>
      <c r="K1870" s="1237"/>
      <c r="L1870" s="1237"/>
      <c r="M1870" s="1237"/>
      <c r="N1870" s="1237"/>
      <c r="O1870" s="1237"/>
      <c r="P1870" s="1237"/>
      <c r="Q1870" s="1237"/>
      <c r="R1870" s="1237"/>
      <c r="S1870" s="1237"/>
      <c r="T1870" s="1237"/>
      <c r="U1870" s="1237"/>
      <c r="V1870" s="1237"/>
      <c r="W1870" s="1237"/>
      <c r="X1870" s="1237"/>
      <c r="Y1870" s="1237"/>
      <c r="Z1870" s="1237"/>
      <c r="AA1870" s="1237"/>
      <c r="AB1870" s="1237"/>
      <c r="AC1870" s="1237"/>
      <c r="AD1870" s="1238"/>
      <c r="AF1870" s="69"/>
      <c r="AK1870" s="11"/>
      <c r="AL1870" s="70"/>
      <c r="AQ1870" s="71"/>
      <c r="AR1870" s="72"/>
    </row>
    <row r="1871" spans="1:44" ht="25.2" customHeight="1">
      <c r="A1871" s="911" t="str">
        <f t="shared" si="36"/>
        <v/>
      </c>
      <c r="B1871" s="65"/>
      <c r="E1871" s="66"/>
      <c r="F1871" s="67"/>
      <c r="H1871" s="192"/>
      <c r="I1871" s="1237"/>
      <c r="J1871" s="1237"/>
      <c r="K1871" s="1237"/>
      <c r="L1871" s="1237"/>
      <c r="M1871" s="1237"/>
      <c r="N1871" s="1237"/>
      <c r="O1871" s="1237"/>
      <c r="P1871" s="1237"/>
      <c r="Q1871" s="1237"/>
      <c r="R1871" s="1237"/>
      <c r="S1871" s="1237"/>
      <c r="T1871" s="1237"/>
      <c r="U1871" s="1237"/>
      <c r="V1871" s="1237"/>
      <c r="W1871" s="1237"/>
      <c r="X1871" s="1237"/>
      <c r="Y1871" s="1237"/>
      <c r="Z1871" s="1237"/>
      <c r="AA1871" s="1237"/>
      <c r="AB1871" s="1237"/>
      <c r="AC1871" s="1237"/>
      <c r="AD1871" s="1238"/>
      <c r="AF1871" s="69"/>
      <c r="AK1871" s="11"/>
      <c r="AL1871" s="70"/>
      <c r="AQ1871" s="71"/>
      <c r="AR1871" s="72"/>
    </row>
    <row r="1872" spans="1:44" ht="25.2" customHeight="1">
      <c r="A1872" s="911" t="str">
        <f t="shared" si="36"/>
        <v/>
      </c>
      <c r="B1872" s="65"/>
      <c r="E1872" s="66"/>
      <c r="F1872" s="67"/>
      <c r="H1872" s="192"/>
      <c r="I1872" s="1237"/>
      <c r="J1872" s="1237"/>
      <c r="K1872" s="1237"/>
      <c r="L1872" s="1237"/>
      <c r="M1872" s="1237"/>
      <c r="N1872" s="1237"/>
      <c r="O1872" s="1237"/>
      <c r="P1872" s="1237"/>
      <c r="Q1872" s="1237"/>
      <c r="R1872" s="1237"/>
      <c r="S1872" s="1237"/>
      <c r="T1872" s="1237"/>
      <c r="U1872" s="1237"/>
      <c r="V1872" s="1237"/>
      <c r="W1872" s="1237"/>
      <c r="X1872" s="1237"/>
      <c r="Y1872" s="1237"/>
      <c r="Z1872" s="1237"/>
      <c r="AA1872" s="1237"/>
      <c r="AB1872" s="1237"/>
      <c r="AC1872" s="1237"/>
      <c r="AD1872" s="1238"/>
      <c r="AF1872" s="69"/>
      <c r="AK1872" s="11"/>
      <c r="AL1872" s="70"/>
      <c r="AQ1872" s="71"/>
      <c r="AR1872" s="72"/>
    </row>
    <row r="1873" spans="1:44" ht="25.2" customHeight="1">
      <c r="A1873" s="911" t="str">
        <f t="shared" si="36"/>
        <v/>
      </c>
      <c r="B1873" s="65"/>
      <c r="E1873" s="66"/>
      <c r="F1873" s="67"/>
      <c r="H1873" s="192">
        <v>3</v>
      </c>
      <c r="I1873" s="1237" t="s">
        <v>1126</v>
      </c>
      <c r="J1873" s="1237"/>
      <c r="K1873" s="1237"/>
      <c r="L1873" s="1237"/>
      <c r="M1873" s="1237"/>
      <c r="N1873" s="1237"/>
      <c r="O1873" s="1237"/>
      <c r="P1873" s="1237"/>
      <c r="Q1873" s="1237"/>
      <c r="R1873" s="1237"/>
      <c r="S1873" s="1237"/>
      <c r="T1873" s="1237"/>
      <c r="U1873" s="1237"/>
      <c r="V1873" s="1237"/>
      <c r="W1873" s="1237"/>
      <c r="X1873" s="1237"/>
      <c r="Y1873" s="1237"/>
      <c r="Z1873" s="1237"/>
      <c r="AA1873" s="1237"/>
      <c r="AB1873" s="1237"/>
      <c r="AC1873" s="1237"/>
      <c r="AD1873" s="1238"/>
      <c r="AF1873" s="69"/>
      <c r="AK1873" s="11"/>
      <c r="AL1873" s="70"/>
      <c r="AQ1873" s="71"/>
      <c r="AR1873" s="72"/>
    </row>
    <row r="1874" spans="1:44" ht="25.2" customHeight="1">
      <c r="A1874" s="911" t="str">
        <f t="shared" si="36"/>
        <v/>
      </c>
      <c r="B1874" s="65"/>
      <c r="E1874" s="66"/>
      <c r="F1874" s="67"/>
      <c r="H1874" s="192"/>
      <c r="I1874" s="1237"/>
      <c r="J1874" s="1237"/>
      <c r="K1874" s="1237"/>
      <c r="L1874" s="1237"/>
      <c r="M1874" s="1237"/>
      <c r="N1874" s="1237"/>
      <c r="O1874" s="1237"/>
      <c r="P1874" s="1237"/>
      <c r="Q1874" s="1237"/>
      <c r="R1874" s="1237"/>
      <c r="S1874" s="1237"/>
      <c r="T1874" s="1237"/>
      <c r="U1874" s="1237"/>
      <c r="V1874" s="1237"/>
      <c r="W1874" s="1237"/>
      <c r="X1874" s="1237"/>
      <c r="Y1874" s="1237"/>
      <c r="Z1874" s="1237"/>
      <c r="AA1874" s="1237"/>
      <c r="AB1874" s="1237"/>
      <c r="AC1874" s="1237"/>
      <c r="AD1874" s="1238"/>
      <c r="AF1874" s="69"/>
      <c r="AK1874" s="11"/>
      <c r="AL1874" s="70"/>
      <c r="AQ1874" s="71"/>
      <c r="AR1874" s="72"/>
    </row>
    <row r="1875" spans="1:44" ht="25.2" customHeight="1">
      <c r="A1875" s="911" t="str">
        <f t="shared" si="36"/>
        <v/>
      </c>
      <c r="B1875" s="65"/>
      <c r="E1875" s="66"/>
      <c r="F1875" s="67"/>
      <c r="H1875" s="192">
        <v>4</v>
      </c>
      <c r="I1875" s="1237" t="s">
        <v>1127</v>
      </c>
      <c r="J1875" s="1237"/>
      <c r="K1875" s="1237"/>
      <c r="L1875" s="1237"/>
      <c r="M1875" s="1237"/>
      <c r="N1875" s="1237"/>
      <c r="O1875" s="1237"/>
      <c r="P1875" s="1237"/>
      <c r="Q1875" s="1237"/>
      <c r="R1875" s="1237"/>
      <c r="S1875" s="1237"/>
      <c r="T1875" s="1237"/>
      <c r="U1875" s="1237"/>
      <c r="V1875" s="1237"/>
      <c r="W1875" s="1237"/>
      <c r="X1875" s="1237"/>
      <c r="Y1875" s="1237"/>
      <c r="Z1875" s="1237"/>
      <c r="AA1875" s="1237"/>
      <c r="AB1875" s="1237"/>
      <c r="AC1875" s="1237"/>
      <c r="AD1875" s="1238"/>
      <c r="AF1875" s="69"/>
      <c r="AK1875" s="11"/>
      <c r="AL1875" s="70"/>
      <c r="AQ1875" s="71"/>
      <c r="AR1875" s="72"/>
    </row>
    <row r="1876" spans="1:44" ht="25.2" customHeight="1">
      <c r="A1876" s="911" t="str">
        <f t="shared" si="36"/>
        <v/>
      </c>
      <c r="B1876" s="65"/>
      <c r="E1876" s="66"/>
      <c r="F1876" s="67"/>
      <c r="H1876" s="192"/>
      <c r="I1876" s="1237"/>
      <c r="J1876" s="1237"/>
      <c r="K1876" s="1237"/>
      <c r="L1876" s="1237"/>
      <c r="M1876" s="1237"/>
      <c r="N1876" s="1237"/>
      <c r="O1876" s="1237"/>
      <c r="P1876" s="1237"/>
      <c r="Q1876" s="1237"/>
      <c r="R1876" s="1237"/>
      <c r="S1876" s="1237"/>
      <c r="T1876" s="1237"/>
      <c r="U1876" s="1237"/>
      <c r="V1876" s="1237"/>
      <c r="W1876" s="1237"/>
      <c r="X1876" s="1237"/>
      <c r="Y1876" s="1237"/>
      <c r="Z1876" s="1237"/>
      <c r="AA1876" s="1237"/>
      <c r="AB1876" s="1237"/>
      <c r="AC1876" s="1237"/>
      <c r="AD1876" s="1238"/>
      <c r="AF1876" s="69"/>
      <c r="AK1876" s="11"/>
      <c r="AL1876" s="70"/>
      <c r="AQ1876" s="71"/>
      <c r="AR1876" s="72"/>
    </row>
    <row r="1877" spans="1:44" ht="25.2" customHeight="1" thickBot="1">
      <c r="A1877" s="911" t="str">
        <f t="shared" si="36"/>
        <v/>
      </c>
      <c r="B1877" s="65"/>
      <c r="E1877" s="66"/>
      <c r="F1877" s="67"/>
      <c r="H1877" s="195"/>
      <c r="I1877" s="1240"/>
      <c r="J1877" s="1240"/>
      <c r="K1877" s="1240"/>
      <c r="L1877" s="1240"/>
      <c r="M1877" s="1240"/>
      <c r="N1877" s="1240"/>
      <c r="O1877" s="1240"/>
      <c r="P1877" s="1240"/>
      <c r="Q1877" s="1240"/>
      <c r="R1877" s="1240"/>
      <c r="S1877" s="1240"/>
      <c r="T1877" s="1240"/>
      <c r="U1877" s="1240"/>
      <c r="V1877" s="1240"/>
      <c r="W1877" s="1240"/>
      <c r="X1877" s="1240"/>
      <c r="Y1877" s="1240"/>
      <c r="Z1877" s="1240"/>
      <c r="AA1877" s="1240"/>
      <c r="AB1877" s="1240"/>
      <c r="AC1877" s="1240"/>
      <c r="AD1877" s="1241"/>
      <c r="AF1877" s="69"/>
      <c r="AK1877" s="11"/>
      <c r="AL1877" s="70"/>
      <c r="AQ1877" s="71"/>
      <c r="AR1877" s="72"/>
    </row>
    <row r="1878" spans="1:44" ht="27" customHeight="1">
      <c r="A1878" s="911" t="str">
        <f t="shared" si="36"/>
        <v/>
      </c>
      <c r="B1878" s="65"/>
      <c r="E1878" s="66"/>
      <c r="F1878" s="67"/>
      <c r="AF1878" s="69"/>
      <c r="AK1878" s="11"/>
      <c r="AL1878" s="70"/>
      <c r="AQ1878" s="71"/>
      <c r="AR1878" s="72"/>
    </row>
    <row r="1879" spans="1:44" ht="27" customHeight="1">
      <c r="A1879" s="911">
        <f t="shared" si="36"/>
        <v>249</v>
      </c>
      <c r="B1879" s="65"/>
      <c r="E1879" s="66"/>
      <c r="F1879" s="67"/>
      <c r="G1879" s="17" t="s">
        <v>1128</v>
      </c>
      <c r="H1879" s="1093" t="s">
        <v>1239</v>
      </c>
      <c r="I1879" s="1093"/>
      <c r="J1879" s="1093"/>
      <c r="K1879" s="1093"/>
      <c r="L1879" s="1093"/>
      <c r="M1879" s="1093"/>
      <c r="N1879" s="1093"/>
      <c r="O1879" s="1093"/>
      <c r="P1879" s="1093"/>
      <c r="Q1879" s="1093"/>
      <c r="R1879" s="1093"/>
      <c r="S1879" s="1093"/>
      <c r="T1879" s="1093"/>
      <c r="U1879" s="1093"/>
      <c r="V1879" s="1093"/>
      <c r="W1879" s="1093"/>
      <c r="X1879" s="1093"/>
      <c r="Y1879" s="1093"/>
      <c r="Z1879" s="1093"/>
      <c r="AA1879" s="1093"/>
      <c r="AB1879" s="1093"/>
      <c r="AC1879" s="1093"/>
      <c r="AD1879" s="1093"/>
      <c r="AF1879" s="69"/>
      <c r="AG1879" s="304">
        <v>249</v>
      </c>
      <c r="AH1879" s="1113" t="s">
        <v>109</v>
      </c>
      <c r="AI1879" s="1114"/>
      <c r="AJ1879" s="1115"/>
      <c r="AK1879" s="11"/>
      <c r="AL1879" s="92"/>
      <c r="AM1879" s="93"/>
      <c r="AN1879" s="93"/>
      <c r="AO1879" s="93"/>
      <c r="AP1879" s="93"/>
      <c r="AQ1879" s="94"/>
      <c r="AR1879" s="1173">
        <f>VLOOKUP(AH1879,$CD$6:$CE$10,2,FALSE)</f>
        <v>0</v>
      </c>
    </row>
    <row r="1880" spans="1:44" ht="27" customHeight="1">
      <c r="A1880" s="911" t="str">
        <f t="shared" si="36"/>
        <v/>
      </c>
      <c r="B1880" s="65"/>
      <c r="E1880" s="66"/>
      <c r="F1880" s="67"/>
      <c r="H1880" s="1093"/>
      <c r="I1880" s="1093"/>
      <c r="J1880" s="1093"/>
      <c r="K1880" s="1093"/>
      <c r="L1880" s="1093"/>
      <c r="M1880" s="1093"/>
      <c r="N1880" s="1093"/>
      <c r="O1880" s="1093"/>
      <c r="P1880" s="1093"/>
      <c r="Q1880" s="1093"/>
      <c r="R1880" s="1093"/>
      <c r="S1880" s="1093"/>
      <c r="T1880" s="1093"/>
      <c r="U1880" s="1093"/>
      <c r="V1880" s="1093"/>
      <c r="W1880" s="1093"/>
      <c r="X1880" s="1093"/>
      <c r="Y1880" s="1093"/>
      <c r="Z1880" s="1093"/>
      <c r="AA1880" s="1093"/>
      <c r="AB1880" s="1093"/>
      <c r="AC1880" s="1093"/>
      <c r="AD1880" s="1093"/>
      <c r="AF1880" s="69"/>
      <c r="AK1880" s="11"/>
      <c r="AL1880" s="92"/>
      <c r="AM1880" s="93"/>
      <c r="AN1880" s="93"/>
      <c r="AO1880" s="93"/>
      <c r="AP1880" s="93"/>
      <c r="AQ1880" s="94"/>
      <c r="AR1880" s="1173"/>
    </row>
    <row r="1881" spans="1:44" ht="27" customHeight="1">
      <c r="A1881" s="911" t="str">
        <f t="shared" si="36"/>
        <v/>
      </c>
      <c r="B1881" s="65"/>
      <c r="E1881" s="66"/>
      <c r="F1881" s="67"/>
      <c r="H1881" s="1093"/>
      <c r="I1881" s="1093"/>
      <c r="J1881" s="1093"/>
      <c r="K1881" s="1093"/>
      <c r="L1881" s="1093"/>
      <c r="M1881" s="1093"/>
      <c r="N1881" s="1093"/>
      <c r="O1881" s="1093"/>
      <c r="P1881" s="1093"/>
      <c r="Q1881" s="1093"/>
      <c r="R1881" s="1093"/>
      <c r="S1881" s="1093"/>
      <c r="T1881" s="1093"/>
      <c r="U1881" s="1093"/>
      <c r="V1881" s="1093"/>
      <c r="W1881" s="1093"/>
      <c r="X1881" s="1093"/>
      <c r="Y1881" s="1093"/>
      <c r="Z1881" s="1093"/>
      <c r="AA1881" s="1093"/>
      <c r="AB1881" s="1093"/>
      <c r="AC1881" s="1093"/>
      <c r="AD1881" s="1093"/>
      <c r="AF1881" s="69"/>
      <c r="AK1881" s="11"/>
      <c r="AL1881" s="70"/>
      <c r="AQ1881" s="71"/>
      <c r="AR1881" s="72"/>
    </row>
    <row r="1882" spans="1:44" ht="27" customHeight="1">
      <c r="A1882" s="911" t="str">
        <f t="shared" si="36"/>
        <v/>
      </c>
      <c r="B1882" s="65"/>
      <c r="E1882" s="66"/>
      <c r="F1882" s="67"/>
      <c r="H1882" s="1093"/>
      <c r="I1882" s="1093"/>
      <c r="J1882" s="1093"/>
      <c r="K1882" s="1093"/>
      <c r="L1882" s="1093"/>
      <c r="M1882" s="1093"/>
      <c r="N1882" s="1093"/>
      <c r="O1882" s="1093"/>
      <c r="P1882" s="1093"/>
      <c r="Q1882" s="1093"/>
      <c r="R1882" s="1093"/>
      <c r="S1882" s="1093"/>
      <c r="T1882" s="1093"/>
      <c r="U1882" s="1093"/>
      <c r="V1882" s="1093"/>
      <c r="W1882" s="1093"/>
      <c r="X1882" s="1093"/>
      <c r="Y1882" s="1093"/>
      <c r="Z1882" s="1093"/>
      <c r="AA1882" s="1093"/>
      <c r="AB1882" s="1093"/>
      <c r="AC1882" s="1093"/>
      <c r="AD1882" s="1093"/>
      <c r="AF1882" s="69"/>
      <c r="AK1882" s="11"/>
      <c r="AL1882" s="70"/>
      <c r="AQ1882" s="71"/>
      <c r="AR1882" s="72"/>
    </row>
    <row r="1883" spans="1:44" ht="24" customHeight="1">
      <c r="A1883" s="911" t="str">
        <f t="shared" si="36"/>
        <v/>
      </c>
      <c r="B1883" s="65"/>
      <c r="E1883" s="66"/>
      <c r="F1883" s="67"/>
      <c r="AF1883" s="69"/>
      <c r="AK1883" s="11"/>
      <c r="AL1883" s="70"/>
      <c r="AQ1883" s="71"/>
      <c r="AR1883" s="72"/>
    </row>
    <row r="1884" spans="1:44" ht="27" customHeight="1">
      <c r="A1884" s="911">
        <f t="shared" si="36"/>
        <v>250</v>
      </c>
      <c r="B1884" s="1467" t="s">
        <v>1129</v>
      </c>
      <c r="C1884" s="1433"/>
      <c r="D1884" s="1433"/>
      <c r="E1884" s="1435"/>
      <c r="F1884" s="1064" t="s">
        <v>1011</v>
      </c>
      <c r="G1884" s="1065"/>
      <c r="H1884" s="1070" t="s">
        <v>1130</v>
      </c>
      <c r="I1884" s="1070"/>
      <c r="J1884" s="1070"/>
      <c r="K1884" s="1070"/>
      <c r="L1884" s="1070"/>
      <c r="M1884" s="1070"/>
      <c r="N1884" s="1070"/>
      <c r="O1884" s="1070"/>
      <c r="P1884" s="1070"/>
      <c r="Q1884" s="1070"/>
      <c r="R1884" s="1070"/>
      <c r="S1884" s="1070"/>
      <c r="T1884" s="1070"/>
      <c r="U1884" s="1070"/>
      <c r="V1884" s="1070"/>
      <c r="W1884" s="1070"/>
      <c r="X1884" s="1070"/>
      <c r="Y1884" s="1070"/>
      <c r="Z1884" s="1070"/>
      <c r="AA1884" s="1070"/>
      <c r="AB1884" s="1070"/>
      <c r="AC1884" s="1070"/>
      <c r="AD1884" s="1070"/>
      <c r="AF1884" s="69"/>
      <c r="AG1884" s="304">
        <v>250</v>
      </c>
      <c r="AH1884" s="1113" t="s">
        <v>109</v>
      </c>
      <c r="AI1884" s="1114"/>
      <c r="AJ1884" s="1115"/>
      <c r="AK1884" s="11"/>
      <c r="AL1884" s="1110" t="s">
        <v>1132</v>
      </c>
      <c r="AM1884" s="1111"/>
      <c r="AN1884" s="1111"/>
      <c r="AO1884" s="1111"/>
      <c r="AP1884" s="1111"/>
      <c r="AQ1884" s="1112"/>
      <c r="AR1884" s="1173">
        <f>VLOOKUP(AH1884,$CD$6:$CE$10,2,FALSE)</f>
        <v>0</v>
      </c>
    </row>
    <row r="1885" spans="1:44" ht="27" customHeight="1">
      <c r="A1885" s="911" t="str">
        <f t="shared" si="36"/>
        <v/>
      </c>
      <c r="B1885" s="65"/>
      <c r="E1885" s="66"/>
      <c r="F1885" s="67"/>
      <c r="H1885" s="1070"/>
      <c r="I1885" s="1070"/>
      <c r="J1885" s="1070"/>
      <c r="K1885" s="1070"/>
      <c r="L1885" s="1070"/>
      <c r="M1885" s="1070"/>
      <c r="N1885" s="1070"/>
      <c r="O1885" s="1070"/>
      <c r="P1885" s="1070"/>
      <c r="Q1885" s="1070"/>
      <c r="R1885" s="1070"/>
      <c r="S1885" s="1070"/>
      <c r="T1885" s="1070"/>
      <c r="U1885" s="1070"/>
      <c r="V1885" s="1070"/>
      <c r="W1885" s="1070"/>
      <c r="X1885" s="1070"/>
      <c r="Y1885" s="1070"/>
      <c r="Z1885" s="1070"/>
      <c r="AA1885" s="1070"/>
      <c r="AB1885" s="1070"/>
      <c r="AC1885" s="1070"/>
      <c r="AD1885" s="1070"/>
      <c r="AF1885" s="69"/>
      <c r="AK1885" s="11"/>
      <c r="AL1885" s="1110"/>
      <c r="AM1885" s="1111"/>
      <c r="AN1885" s="1111"/>
      <c r="AO1885" s="1111"/>
      <c r="AP1885" s="1111"/>
      <c r="AQ1885" s="1112"/>
      <c r="AR1885" s="1173"/>
    </row>
    <row r="1886" spans="1:44" ht="24" customHeight="1">
      <c r="A1886" s="911" t="str">
        <f t="shared" si="36"/>
        <v/>
      </c>
      <c r="B1886" s="65"/>
      <c r="E1886" s="66"/>
      <c r="F1886" s="67"/>
      <c r="H1886" s="118"/>
      <c r="I1886" s="118"/>
      <c r="J1886" s="118"/>
      <c r="K1886" s="118"/>
      <c r="L1886" s="118"/>
      <c r="M1886" s="118"/>
      <c r="N1886" s="118"/>
      <c r="O1886" s="118"/>
      <c r="P1886" s="118"/>
      <c r="Q1886" s="118"/>
      <c r="R1886" s="118"/>
      <c r="S1886" s="118"/>
      <c r="T1886" s="118"/>
      <c r="U1886" s="118"/>
      <c r="V1886" s="118"/>
      <c r="W1886" s="118"/>
      <c r="X1886" s="118"/>
      <c r="Y1886" s="118"/>
      <c r="Z1886" s="118"/>
      <c r="AA1886" s="118"/>
      <c r="AB1886" s="118"/>
      <c r="AC1886" s="118"/>
      <c r="AD1886" s="118"/>
      <c r="AF1886" s="69"/>
      <c r="AK1886" s="11"/>
      <c r="AL1886" s="1110"/>
      <c r="AM1886" s="1111"/>
      <c r="AN1886" s="1111"/>
      <c r="AO1886" s="1111"/>
      <c r="AP1886" s="1111"/>
      <c r="AQ1886" s="1112"/>
      <c r="AR1886" s="72"/>
    </row>
    <row r="1887" spans="1:44" ht="27" customHeight="1">
      <c r="A1887" s="911" t="str">
        <f t="shared" si="36"/>
        <v/>
      </c>
      <c r="B1887" s="65"/>
      <c r="E1887" s="66"/>
      <c r="F1887" s="67"/>
      <c r="H1887" s="1087" t="s">
        <v>1131</v>
      </c>
      <c r="I1887" s="1087"/>
      <c r="J1887" s="1087"/>
      <c r="K1887" s="1087"/>
      <c r="L1887" s="1087"/>
      <c r="M1887" s="1087"/>
      <c r="N1887" s="1087"/>
      <c r="O1887" s="1087"/>
      <c r="P1887" s="1087"/>
      <c r="Q1887" s="1087"/>
      <c r="R1887" s="1087"/>
      <c r="S1887" s="1087"/>
      <c r="T1887" s="1087"/>
      <c r="U1887" s="1087"/>
      <c r="V1887" s="1087"/>
      <c r="W1887" s="1087"/>
      <c r="X1887" s="1087"/>
      <c r="Y1887" s="1087"/>
      <c r="Z1887" s="1087"/>
      <c r="AA1887" s="1087"/>
      <c r="AB1887" s="1087"/>
      <c r="AC1887" s="1087"/>
      <c r="AD1887" s="1087"/>
      <c r="AF1887" s="69"/>
      <c r="AK1887" s="11"/>
      <c r="AL1887" s="70"/>
      <c r="AQ1887" s="71"/>
      <c r="AR1887" s="72"/>
    </row>
    <row r="1888" spans="1:44" ht="24" customHeight="1">
      <c r="A1888" s="911" t="str">
        <f t="shared" si="36"/>
        <v/>
      </c>
      <c r="B1888" s="65"/>
      <c r="E1888" s="66"/>
      <c r="F1888" s="67"/>
      <c r="AF1888" s="69"/>
      <c r="AK1888" s="11"/>
      <c r="AL1888" s="70"/>
      <c r="AQ1888" s="71"/>
      <c r="AR1888" s="72"/>
    </row>
    <row r="1889" spans="1:44" ht="27" customHeight="1">
      <c r="A1889" s="911">
        <f t="shared" si="36"/>
        <v>251</v>
      </c>
      <c r="B1889" s="65"/>
      <c r="E1889" s="66"/>
      <c r="F1889" s="1064" t="s">
        <v>6</v>
      </c>
      <c r="G1889" s="1065"/>
      <c r="H1889" s="1070" t="s">
        <v>1133</v>
      </c>
      <c r="I1889" s="1070"/>
      <c r="J1889" s="1070"/>
      <c r="K1889" s="1070"/>
      <c r="L1889" s="1070"/>
      <c r="M1889" s="1070"/>
      <c r="N1889" s="1070"/>
      <c r="O1889" s="1070"/>
      <c r="P1889" s="1070"/>
      <c r="Q1889" s="1070"/>
      <c r="R1889" s="1070"/>
      <c r="S1889" s="1070"/>
      <c r="T1889" s="1070"/>
      <c r="U1889" s="1070"/>
      <c r="V1889" s="1070"/>
      <c r="W1889" s="1070"/>
      <c r="X1889" s="1070"/>
      <c r="Y1889" s="1070"/>
      <c r="Z1889" s="1070"/>
      <c r="AA1889" s="1070"/>
      <c r="AB1889" s="1070"/>
      <c r="AC1889" s="1070"/>
      <c r="AD1889" s="1070"/>
      <c r="AF1889" s="69"/>
      <c r="AG1889" s="304">
        <v>251</v>
      </c>
      <c r="AH1889" s="1113" t="s">
        <v>109</v>
      </c>
      <c r="AI1889" s="1114"/>
      <c r="AJ1889" s="1115"/>
      <c r="AK1889" s="11"/>
      <c r="AL1889" s="1110" t="s">
        <v>1134</v>
      </c>
      <c r="AM1889" s="1111"/>
      <c r="AN1889" s="1111"/>
      <c r="AO1889" s="1111"/>
      <c r="AP1889" s="1111"/>
      <c r="AQ1889" s="1112"/>
      <c r="AR1889" s="1173">
        <f>VLOOKUP(AH1889,$CD$6:$CE$10,2,FALSE)</f>
        <v>0</v>
      </c>
    </row>
    <row r="1890" spans="1:44" ht="27" customHeight="1">
      <c r="A1890" s="911" t="str">
        <f t="shared" ref="A1890:A1964" si="37">_xlfn.IFS(AG1890=0,"",AG1890&gt;0,AG1890,AG1890&lt;&gt;"","")</f>
        <v/>
      </c>
      <c r="B1890" s="65"/>
      <c r="E1890" s="66"/>
      <c r="F1890" s="67"/>
      <c r="H1890" s="1070"/>
      <c r="I1890" s="1070"/>
      <c r="J1890" s="1070"/>
      <c r="K1890" s="1070"/>
      <c r="L1890" s="1070"/>
      <c r="M1890" s="1070"/>
      <c r="N1890" s="1070"/>
      <c r="O1890" s="1070"/>
      <c r="P1890" s="1070"/>
      <c r="Q1890" s="1070"/>
      <c r="R1890" s="1070"/>
      <c r="S1890" s="1070"/>
      <c r="T1890" s="1070"/>
      <c r="U1890" s="1070"/>
      <c r="V1890" s="1070"/>
      <c r="W1890" s="1070"/>
      <c r="X1890" s="1070"/>
      <c r="Y1890" s="1070"/>
      <c r="Z1890" s="1070"/>
      <c r="AA1890" s="1070"/>
      <c r="AB1890" s="1070"/>
      <c r="AC1890" s="1070"/>
      <c r="AD1890" s="1070"/>
      <c r="AF1890" s="69"/>
      <c r="AK1890" s="11"/>
      <c r="AL1890" s="1110"/>
      <c r="AM1890" s="1111"/>
      <c r="AN1890" s="1111"/>
      <c r="AO1890" s="1111"/>
      <c r="AP1890" s="1111"/>
      <c r="AQ1890" s="1112"/>
      <c r="AR1890" s="1173"/>
    </row>
    <row r="1891" spans="1:44" ht="24" customHeight="1">
      <c r="A1891" s="911" t="str">
        <f t="shared" si="37"/>
        <v/>
      </c>
      <c r="B1891" s="65"/>
      <c r="E1891" s="66"/>
      <c r="F1891" s="67"/>
      <c r="H1891" s="109"/>
      <c r="I1891" s="109"/>
      <c r="J1891" s="109"/>
      <c r="K1891" s="109"/>
      <c r="L1891" s="109"/>
      <c r="M1891" s="109"/>
      <c r="N1891" s="109"/>
      <c r="O1891" s="109"/>
      <c r="P1891" s="109"/>
      <c r="Q1891" s="109"/>
      <c r="R1891" s="109"/>
      <c r="S1891" s="109"/>
      <c r="T1891" s="109"/>
      <c r="U1891" s="109"/>
      <c r="V1891" s="109"/>
      <c r="W1891" s="109"/>
      <c r="X1891" s="109"/>
      <c r="Y1891" s="109"/>
      <c r="Z1891" s="109"/>
      <c r="AA1891" s="109"/>
      <c r="AB1891" s="109"/>
      <c r="AC1891" s="109"/>
      <c r="AD1891" s="109"/>
      <c r="AF1891" s="69"/>
      <c r="AK1891" s="11"/>
      <c r="AL1891" s="70"/>
      <c r="AQ1891" s="71"/>
      <c r="AR1891" s="72"/>
    </row>
    <row r="1892" spans="1:44" ht="27" customHeight="1">
      <c r="A1892" s="911" t="str">
        <f t="shared" si="37"/>
        <v/>
      </c>
      <c r="B1892" s="65"/>
      <c r="E1892" s="66"/>
      <c r="F1892" s="67"/>
      <c r="H1892" s="1070" t="s">
        <v>1135</v>
      </c>
      <c r="I1892" s="1070"/>
      <c r="J1892" s="1070"/>
      <c r="K1892" s="1070"/>
      <c r="L1892" s="1070"/>
      <c r="M1892" s="1070"/>
      <c r="N1892" s="1070"/>
      <c r="O1892" s="1070"/>
      <c r="P1892" s="1070"/>
      <c r="Q1892" s="1070"/>
      <c r="R1892" s="1070"/>
      <c r="S1892" s="1070"/>
      <c r="T1892" s="1070"/>
      <c r="U1892" s="1070"/>
      <c r="V1892" s="1070"/>
      <c r="W1892" s="1070"/>
      <c r="X1892" s="1070"/>
      <c r="Y1892" s="1070"/>
      <c r="Z1892" s="1070"/>
      <c r="AA1892" s="1070"/>
      <c r="AB1892" s="1070"/>
      <c r="AC1892" s="1070"/>
      <c r="AD1892" s="1070"/>
      <c r="AF1892" s="69"/>
      <c r="AK1892" s="11"/>
      <c r="AL1892" s="70"/>
      <c r="AQ1892" s="71"/>
      <c r="AR1892" s="72"/>
    </row>
    <row r="1893" spans="1:44" ht="27" customHeight="1">
      <c r="A1893" s="911" t="str">
        <f t="shared" si="37"/>
        <v/>
      </c>
      <c r="B1893" s="65"/>
      <c r="E1893" s="66"/>
      <c r="F1893" s="67"/>
      <c r="H1893" s="1070"/>
      <c r="I1893" s="1070"/>
      <c r="J1893" s="1070"/>
      <c r="K1893" s="1070"/>
      <c r="L1893" s="1070"/>
      <c r="M1893" s="1070"/>
      <c r="N1893" s="1070"/>
      <c r="O1893" s="1070"/>
      <c r="P1893" s="1070"/>
      <c r="Q1893" s="1070"/>
      <c r="R1893" s="1070"/>
      <c r="S1893" s="1070"/>
      <c r="T1893" s="1070"/>
      <c r="U1893" s="1070"/>
      <c r="V1893" s="1070"/>
      <c r="W1893" s="1070"/>
      <c r="X1893" s="1070"/>
      <c r="Y1893" s="1070"/>
      <c r="Z1893" s="1070"/>
      <c r="AA1893" s="1070"/>
      <c r="AB1893" s="1070"/>
      <c r="AC1893" s="1070"/>
      <c r="AD1893" s="1070"/>
      <c r="AF1893" s="69"/>
      <c r="AK1893" s="11"/>
      <c r="AL1893" s="70"/>
      <c r="AQ1893" s="71"/>
      <c r="AR1893" s="72"/>
    </row>
    <row r="1894" spans="1:44" ht="24" customHeight="1">
      <c r="A1894" s="911" t="str">
        <f t="shared" si="37"/>
        <v/>
      </c>
      <c r="B1894" s="65"/>
      <c r="E1894" s="66"/>
      <c r="F1894" s="67"/>
      <c r="H1894" s="118"/>
      <c r="I1894" s="118"/>
      <c r="J1894" s="118"/>
      <c r="K1894" s="118"/>
      <c r="L1894" s="118"/>
      <c r="M1894" s="118"/>
      <c r="N1894" s="118"/>
      <c r="O1894" s="118"/>
      <c r="P1894" s="118"/>
      <c r="Q1894" s="118"/>
      <c r="R1894" s="118"/>
      <c r="S1894" s="118"/>
      <c r="T1894" s="118"/>
      <c r="U1894" s="118"/>
      <c r="V1894" s="118"/>
      <c r="W1894" s="118"/>
      <c r="X1894" s="118"/>
      <c r="Y1894" s="118"/>
      <c r="Z1894" s="118"/>
      <c r="AA1894" s="118"/>
      <c r="AB1894" s="118"/>
      <c r="AC1894" s="118"/>
      <c r="AD1894" s="118"/>
      <c r="AF1894" s="69"/>
      <c r="AK1894" s="11"/>
      <c r="AL1894" s="70"/>
      <c r="AQ1894" s="71"/>
      <c r="AR1894" s="72"/>
    </row>
    <row r="1895" spans="1:44" ht="27" customHeight="1">
      <c r="A1895" s="911">
        <f t="shared" si="37"/>
        <v>252</v>
      </c>
      <c r="B1895" s="65"/>
      <c r="E1895" s="66"/>
      <c r="F1895" s="1064" t="s">
        <v>7</v>
      </c>
      <c r="G1895" s="1065"/>
      <c r="H1895" s="1087" t="s">
        <v>1136</v>
      </c>
      <c r="I1895" s="1087"/>
      <c r="J1895" s="1087"/>
      <c r="K1895" s="1087"/>
      <c r="L1895" s="1087"/>
      <c r="M1895" s="1087"/>
      <c r="N1895" s="1087"/>
      <c r="O1895" s="1087"/>
      <c r="P1895" s="1087"/>
      <c r="Q1895" s="1087"/>
      <c r="R1895" s="1087"/>
      <c r="S1895" s="1087"/>
      <c r="T1895" s="1087"/>
      <c r="U1895" s="1087"/>
      <c r="V1895" s="1087"/>
      <c r="W1895" s="1087"/>
      <c r="X1895" s="1087"/>
      <c r="Y1895" s="1087"/>
      <c r="Z1895" s="1087"/>
      <c r="AA1895" s="1087"/>
      <c r="AB1895" s="1087"/>
      <c r="AC1895" s="1087"/>
      <c r="AD1895" s="1087"/>
      <c r="AF1895" s="69"/>
      <c r="AG1895" s="304">
        <v>252</v>
      </c>
      <c r="AH1895" s="1113" t="s">
        <v>109</v>
      </c>
      <c r="AI1895" s="1114"/>
      <c r="AJ1895" s="1115"/>
      <c r="AK1895" s="11"/>
      <c r="AL1895" s="1110" t="s">
        <v>1137</v>
      </c>
      <c r="AM1895" s="1111"/>
      <c r="AN1895" s="1111"/>
      <c r="AO1895" s="1111"/>
      <c r="AP1895" s="1111"/>
      <c r="AQ1895" s="1112"/>
      <c r="AR1895" s="1173">
        <f>VLOOKUP(AH1895,$CD$6:$CE$10,2,FALSE)</f>
        <v>0</v>
      </c>
    </row>
    <row r="1896" spans="1:44" ht="27" customHeight="1">
      <c r="A1896" s="911" t="str">
        <f t="shared" si="37"/>
        <v/>
      </c>
      <c r="B1896" s="65"/>
      <c r="E1896" s="66"/>
      <c r="F1896" s="67"/>
      <c r="AF1896" s="69"/>
      <c r="AK1896" s="11"/>
      <c r="AL1896" s="1110"/>
      <c r="AM1896" s="1111"/>
      <c r="AN1896" s="1111"/>
      <c r="AO1896" s="1111"/>
      <c r="AP1896" s="1111"/>
      <c r="AQ1896" s="1112"/>
      <c r="AR1896" s="1173"/>
    </row>
    <row r="1897" spans="1:44" ht="24" customHeight="1">
      <c r="A1897" s="911" t="str">
        <f t="shared" si="37"/>
        <v/>
      </c>
      <c r="B1897" s="65"/>
      <c r="E1897" s="66"/>
      <c r="F1897" s="67"/>
      <c r="AF1897" s="69"/>
      <c r="AK1897" s="11"/>
      <c r="AL1897" s="1110"/>
      <c r="AM1897" s="1111"/>
      <c r="AN1897" s="1111"/>
      <c r="AO1897" s="1111"/>
      <c r="AP1897" s="1111"/>
      <c r="AQ1897" s="1112"/>
      <c r="AR1897" s="72"/>
    </row>
    <row r="1898" spans="1:44" ht="27" customHeight="1">
      <c r="A1898" s="911">
        <f t="shared" si="37"/>
        <v>253</v>
      </c>
      <c r="B1898" s="65"/>
      <c r="E1898" s="66"/>
      <c r="F1898" s="1064" t="s">
        <v>8</v>
      </c>
      <c r="G1898" s="1065"/>
      <c r="H1898" s="1070" t="s">
        <v>1138</v>
      </c>
      <c r="I1898" s="1070"/>
      <c r="J1898" s="1070"/>
      <c r="K1898" s="1070"/>
      <c r="L1898" s="1070"/>
      <c r="M1898" s="1070"/>
      <c r="N1898" s="1070"/>
      <c r="O1898" s="1070"/>
      <c r="P1898" s="1070"/>
      <c r="Q1898" s="1070"/>
      <c r="R1898" s="1070"/>
      <c r="S1898" s="1070"/>
      <c r="T1898" s="1070"/>
      <c r="U1898" s="1070"/>
      <c r="V1898" s="1070"/>
      <c r="W1898" s="1070"/>
      <c r="X1898" s="1070"/>
      <c r="Y1898" s="1070"/>
      <c r="Z1898" s="1070"/>
      <c r="AA1898" s="1070"/>
      <c r="AB1898" s="1070"/>
      <c r="AC1898" s="1070"/>
      <c r="AD1898" s="1070"/>
      <c r="AF1898" s="69"/>
      <c r="AG1898" s="304">
        <v>253</v>
      </c>
      <c r="AH1898" s="1113" t="s">
        <v>109</v>
      </c>
      <c r="AI1898" s="1114"/>
      <c r="AJ1898" s="1115"/>
      <c r="AK1898" s="11"/>
      <c r="AL1898" s="1110" t="s">
        <v>1139</v>
      </c>
      <c r="AM1898" s="1111"/>
      <c r="AN1898" s="1111"/>
      <c r="AO1898" s="1111"/>
      <c r="AP1898" s="1111"/>
      <c r="AQ1898" s="1112"/>
      <c r="AR1898" s="1173">
        <f>VLOOKUP(AH1898,$CD$6:$CE$10,2,FALSE)</f>
        <v>0</v>
      </c>
    </row>
    <row r="1899" spans="1:44" ht="27" customHeight="1">
      <c r="A1899" s="911" t="str">
        <f t="shared" si="37"/>
        <v/>
      </c>
      <c r="B1899" s="65"/>
      <c r="E1899" s="66"/>
      <c r="F1899" s="67"/>
      <c r="H1899" s="1070"/>
      <c r="I1899" s="1070"/>
      <c r="J1899" s="1070"/>
      <c r="K1899" s="1070"/>
      <c r="L1899" s="1070"/>
      <c r="M1899" s="1070"/>
      <c r="N1899" s="1070"/>
      <c r="O1899" s="1070"/>
      <c r="P1899" s="1070"/>
      <c r="Q1899" s="1070"/>
      <c r="R1899" s="1070"/>
      <c r="S1899" s="1070"/>
      <c r="T1899" s="1070"/>
      <c r="U1899" s="1070"/>
      <c r="V1899" s="1070"/>
      <c r="W1899" s="1070"/>
      <c r="X1899" s="1070"/>
      <c r="Y1899" s="1070"/>
      <c r="Z1899" s="1070"/>
      <c r="AA1899" s="1070"/>
      <c r="AB1899" s="1070"/>
      <c r="AC1899" s="1070"/>
      <c r="AD1899" s="1070"/>
      <c r="AF1899" s="69"/>
      <c r="AK1899" s="11"/>
      <c r="AL1899" s="1110"/>
      <c r="AM1899" s="1111"/>
      <c r="AN1899" s="1111"/>
      <c r="AO1899" s="1111"/>
      <c r="AP1899" s="1111"/>
      <c r="AQ1899" s="1112"/>
      <c r="AR1899" s="1173"/>
    </row>
    <row r="1900" spans="1:44" ht="27" customHeight="1">
      <c r="A1900" s="911" t="str">
        <f t="shared" si="37"/>
        <v/>
      </c>
      <c r="B1900" s="65"/>
      <c r="E1900" s="66"/>
      <c r="F1900" s="67"/>
      <c r="H1900" s="1070"/>
      <c r="I1900" s="1070"/>
      <c r="J1900" s="1070"/>
      <c r="K1900" s="1070"/>
      <c r="L1900" s="1070"/>
      <c r="M1900" s="1070"/>
      <c r="N1900" s="1070"/>
      <c r="O1900" s="1070"/>
      <c r="P1900" s="1070"/>
      <c r="Q1900" s="1070"/>
      <c r="R1900" s="1070"/>
      <c r="S1900" s="1070"/>
      <c r="T1900" s="1070"/>
      <c r="U1900" s="1070"/>
      <c r="V1900" s="1070"/>
      <c r="W1900" s="1070"/>
      <c r="X1900" s="1070"/>
      <c r="Y1900" s="1070"/>
      <c r="Z1900" s="1070"/>
      <c r="AA1900" s="1070"/>
      <c r="AB1900" s="1070"/>
      <c r="AC1900" s="1070"/>
      <c r="AD1900" s="1070"/>
      <c r="AF1900" s="69"/>
      <c r="AK1900" s="11"/>
      <c r="AL1900" s="92"/>
      <c r="AM1900" s="93"/>
      <c r="AN1900" s="93"/>
      <c r="AO1900" s="93"/>
      <c r="AP1900" s="93"/>
      <c r="AQ1900" s="94"/>
      <c r="AR1900" s="72"/>
    </row>
    <row r="1901" spans="1:44" ht="24" customHeight="1">
      <c r="A1901" s="911" t="str">
        <f t="shared" si="37"/>
        <v/>
      </c>
      <c r="B1901" s="65"/>
      <c r="E1901" s="66"/>
      <c r="F1901" s="67"/>
      <c r="H1901" s="118"/>
      <c r="I1901" s="118"/>
      <c r="J1901" s="118"/>
      <c r="K1901" s="118"/>
      <c r="L1901" s="118"/>
      <c r="M1901" s="118"/>
      <c r="N1901" s="118"/>
      <c r="O1901" s="118"/>
      <c r="P1901" s="118"/>
      <c r="Q1901" s="118"/>
      <c r="R1901" s="118"/>
      <c r="S1901" s="118"/>
      <c r="T1901" s="118"/>
      <c r="U1901" s="118"/>
      <c r="V1901" s="118"/>
      <c r="W1901" s="118"/>
      <c r="X1901" s="118"/>
      <c r="Y1901" s="118"/>
      <c r="Z1901" s="118"/>
      <c r="AA1901" s="118"/>
      <c r="AB1901" s="118"/>
      <c r="AC1901" s="118"/>
      <c r="AD1901" s="118"/>
      <c r="AF1901" s="69"/>
      <c r="AK1901" s="11"/>
      <c r="AL1901" s="70"/>
      <c r="AQ1901" s="71"/>
      <c r="AR1901" s="72"/>
    </row>
    <row r="1902" spans="1:44" ht="27" customHeight="1">
      <c r="A1902" s="911" t="str">
        <f t="shared" si="37"/>
        <v/>
      </c>
      <c r="B1902" s="65"/>
      <c r="E1902" s="66"/>
      <c r="F1902" s="67"/>
      <c r="H1902" s="1087" t="s">
        <v>1140</v>
      </c>
      <c r="I1902" s="1087"/>
      <c r="J1902" s="1087"/>
      <c r="K1902" s="1087"/>
      <c r="L1902" s="1087"/>
      <c r="M1902" s="1087"/>
      <c r="N1902" s="1087"/>
      <c r="O1902" s="1087"/>
      <c r="P1902" s="1087"/>
      <c r="Q1902" s="1087"/>
      <c r="R1902" s="1087"/>
      <c r="S1902" s="1087"/>
      <c r="T1902" s="1087"/>
      <c r="U1902" s="1087"/>
      <c r="V1902" s="1087"/>
      <c r="W1902" s="1087"/>
      <c r="X1902" s="1087"/>
      <c r="Y1902" s="1087"/>
      <c r="Z1902" s="1087"/>
      <c r="AA1902" s="1087"/>
      <c r="AB1902" s="1087"/>
      <c r="AC1902" s="1087"/>
      <c r="AD1902" s="1087"/>
      <c r="AF1902" s="69"/>
      <c r="AK1902" s="11"/>
      <c r="AL1902" s="70"/>
      <c r="AQ1902" s="71"/>
      <c r="AR1902" s="72"/>
    </row>
    <row r="1903" spans="1:44" ht="24" customHeight="1" thickBot="1">
      <c r="A1903" s="911" t="str">
        <f t="shared" si="37"/>
        <v/>
      </c>
      <c r="B1903" s="65"/>
      <c r="E1903" s="66"/>
      <c r="F1903" s="67"/>
      <c r="H1903" s="109"/>
      <c r="I1903" s="109"/>
      <c r="J1903" s="109"/>
      <c r="K1903" s="109"/>
      <c r="L1903" s="109"/>
      <c r="M1903" s="109"/>
      <c r="N1903" s="109"/>
      <c r="O1903" s="109"/>
      <c r="P1903" s="109"/>
      <c r="Q1903" s="109"/>
      <c r="R1903" s="109"/>
      <c r="S1903" s="109"/>
      <c r="T1903" s="109"/>
      <c r="U1903" s="109"/>
      <c r="V1903" s="109"/>
      <c r="W1903" s="109"/>
      <c r="X1903" s="109"/>
      <c r="Y1903" s="109"/>
      <c r="Z1903" s="109"/>
      <c r="AA1903" s="109"/>
      <c r="AB1903" s="109"/>
      <c r="AC1903" s="109"/>
      <c r="AD1903" s="109"/>
      <c r="AF1903" s="69"/>
      <c r="AK1903" s="11"/>
      <c r="AL1903" s="70"/>
      <c r="AQ1903" s="71"/>
      <c r="AR1903" s="72"/>
    </row>
    <row r="1904" spans="1:44" ht="27" customHeight="1">
      <c r="A1904" s="911" t="str">
        <f t="shared" si="37"/>
        <v/>
      </c>
      <c r="B1904" s="65"/>
      <c r="E1904" s="66"/>
      <c r="F1904" s="67"/>
      <c r="H1904" s="271" t="s">
        <v>1091</v>
      </c>
      <c r="I1904" s="1104" t="s">
        <v>1240</v>
      </c>
      <c r="J1904" s="1104"/>
      <c r="K1904" s="1104"/>
      <c r="L1904" s="1104"/>
      <c r="M1904" s="1104"/>
      <c r="N1904" s="1104"/>
      <c r="O1904" s="1104"/>
      <c r="P1904" s="1104"/>
      <c r="Q1904" s="1104"/>
      <c r="R1904" s="1104"/>
      <c r="S1904" s="1104"/>
      <c r="T1904" s="1104"/>
      <c r="U1904" s="1104"/>
      <c r="V1904" s="1104"/>
      <c r="W1904" s="1104"/>
      <c r="X1904" s="1104"/>
      <c r="Y1904" s="1104"/>
      <c r="Z1904" s="1104"/>
      <c r="AA1904" s="1104"/>
      <c r="AB1904" s="1104"/>
      <c r="AC1904" s="1104"/>
      <c r="AD1904" s="1105"/>
      <c r="AF1904" s="69"/>
      <c r="AK1904" s="11"/>
      <c r="AL1904" s="70"/>
      <c r="AQ1904" s="71"/>
      <c r="AR1904" s="72"/>
    </row>
    <row r="1905" spans="1:44" ht="27" customHeight="1">
      <c r="A1905" s="911" t="str">
        <f t="shared" si="37"/>
        <v/>
      </c>
      <c r="B1905" s="65"/>
      <c r="E1905" s="66"/>
      <c r="F1905" s="67"/>
      <c r="H1905" s="192"/>
      <c r="I1905" s="1106"/>
      <c r="J1905" s="1106"/>
      <c r="K1905" s="1106"/>
      <c r="L1905" s="1106"/>
      <c r="M1905" s="1106"/>
      <c r="N1905" s="1106"/>
      <c r="O1905" s="1106"/>
      <c r="P1905" s="1106"/>
      <c r="Q1905" s="1106"/>
      <c r="R1905" s="1106"/>
      <c r="S1905" s="1106"/>
      <c r="T1905" s="1106"/>
      <c r="U1905" s="1106"/>
      <c r="V1905" s="1106"/>
      <c r="W1905" s="1106"/>
      <c r="X1905" s="1106"/>
      <c r="Y1905" s="1106"/>
      <c r="Z1905" s="1106"/>
      <c r="AA1905" s="1106"/>
      <c r="AB1905" s="1106"/>
      <c r="AC1905" s="1106"/>
      <c r="AD1905" s="1107"/>
      <c r="AF1905" s="69"/>
      <c r="AK1905" s="11"/>
      <c r="AL1905" s="70"/>
      <c r="AQ1905" s="71"/>
      <c r="AR1905" s="72"/>
    </row>
    <row r="1906" spans="1:44" ht="27" customHeight="1">
      <c r="A1906" s="911" t="str">
        <f t="shared" si="37"/>
        <v/>
      </c>
      <c r="B1906" s="65"/>
      <c r="E1906" s="66"/>
      <c r="F1906" s="67"/>
      <c r="H1906" s="192"/>
      <c r="I1906" s="1106"/>
      <c r="J1906" s="1106"/>
      <c r="K1906" s="1106"/>
      <c r="L1906" s="1106"/>
      <c r="M1906" s="1106"/>
      <c r="N1906" s="1106"/>
      <c r="O1906" s="1106"/>
      <c r="P1906" s="1106"/>
      <c r="Q1906" s="1106"/>
      <c r="R1906" s="1106"/>
      <c r="S1906" s="1106"/>
      <c r="T1906" s="1106"/>
      <c r="U1906" s="1106"/>
      <c r="V1906" s="1106"/>
      <c r="W1906" s="1106"/>
      <c r="X1906" s="1106"/>
      <c r="Y1906" s="1106"/>
      <c r="Z1906" s="1106"/>
      <c r="AA1906" s="1106"/>
      <c r="AB1906" s="1106"/>
      <c r="AC1906" s="1106"/>
      <c r="AD1906" s="1107"/>
      <c r="AF1906" s="69"/>
      <c r="AK1906" s="11"/>
      <c r="AL1906" s="70"/>
      <c r="AQ1906" s="71"/>
      <c r="AR1906" s="72"/>
    </row>
    <row r="1907" spans="1:44" ht="27" customHeight="1">
      <c r="A1907" s="911" t="str">
        <f t="shared" si="37"/>
        <v/>
      </c>
      <c r="B1907" s="65"/>
      <c r="E1907" s="66"/>
      <c r="F1907" s="67"/>
      <c r="H1907" s="192" t="s">
        <v>1092</v>
      </c>
      <c r="I1907" s="1108" t="s">
        <v>1142</v>
      </c>
      <c r="J1907" s="1108"/>
      <c r="K1907" s="1108"/>
      <c r="L1907" s="1108"/>
      <c r="M1907" s="1108"/>
      <c r="N1907" s="1108"/>
      <c r="O1907" s="1108"/>
      <c r="P1907" s="1108"/>
      <c r="Q1907" s="1108"/>
      <c r="R1907" s="1108"/>
      <c r="S1907" s="1108"/>
      <c r="T1907" s="1108"/>
      <c r="U1907" s="1108"/>
      <c r="V1907" s="1108"/>
      <c r="W1907" s="1108"/>
      <c r="X1907" s="1108"/>
      <c r="Y1907" s="1108"/>
      <c r="Z1907" s="1108"/>
      <c r="AA1907" s="1108"/>
      <c r="AB1907" s="1108"/>
      <c r="AC1907" s="1108"/>
      <c r="AD1907" s="1109"/>
      <c r="AF1907" s="69"/>
      <c r="AK1907" s="11"/>
      <c r="AL1907" s="70"/>
      <c r="AQ1907" s="71"/>
      <c r="AR1907" s="72"/>
    </row>
    <row r="1908" spans="1:44" ht="27" customHeight="1">
      <c r="A1908" s="911" t="str">
        <f t="shared" si="37"/>
        <v/>
      </c>
      <c r="B1908" s="65"/>
      <c r="E1908" s="66"/>
      <c r="F1908" s="67"/>
      <c r="H1908" s="192" t="s">
        <v>1093</v>
      </c>
      <c r="I1908" s="1108" t="s">
        <v>1143</v>
      </c>
      <c r="J1908" s="1108"/>
      <c r="K1908" s="1108"/>
      <c r="L1908" s="1108"/>
      <c r="M1908" s="1108"/>
      <c r="N1908" s="1108"/>
      <c r="O1908" s="1108"/>
      <c r="P1908" s="1108"/>
      <c r="Q1908" s="1108"/>
      <c r="R1908" s="1108"/>
      <c r="S1908" s="1108"/>
      <c r="T1908" s="1108"/>
      <c r="U1908" s="1108"/>
      <c r="V1908" s="1108"/>
      <c r="W1908" s="1108"/>
      <c r="X1908" s="1108"/>
      <c r="Y1908" s="1108"/>
      <c r="Z1908" s="1108"/>
      <c r="AA1908" s="1108"/>
      <c r="AB1908" s="1108"/>
      <c r="AC1908" s="1108"/>
      <c r="AD1908" s="1109"/>
      <c r="AF1908" s="69"/>
      <c r="AK1908" s="11"/>
      <c r="AL1908" s="70"/>
      <c r="AQ1908" s="71"/>
      <c r="AR1908" s="72"/>
    </row>
    <row r="1909" spans="1:44" ht="27" customHeight="1">
      <c r="A1909" s="911" t="str">
        <f t="shared" si="37"/>
        <v/>
      </c>
      <c r="B1909" s="65"/>
      <c r="E1909" s="66"/>
      <c r="F1909" s="67"/>
      <c r="H1909" s="192" t="s">
        <v>1094</v>
      </c>
      <c r="I1909" s="1108" t="s">
        <v>1144</v>
      </c>
      <c r="J1909" s="1108"/>
      <c r="K1909" s="1108"/>
      <c r="L1909" s="1108"/>
      <c r="M1909" s="1108"/>
      <c r="N1909" s="1108"/>
      <c r="O1909" s="1108"/>
      <c r="P1909" s="1108"/>
      <c r="Q1909" s="1108"/>
      <c r="R1909" s="1108"/>
      <c r="S1909" s="1108"/>
      <c r="T1909" s="1108"/>
      <c r="U1909" s="1108"/>
      <c r="V1909" s="1108"/>
      <c r="W1909" s="1108"/>
      <c r="X1909" s="1108"/>
      <c r="Y1909" s="1108"/>
      <c r="Z1909" s="1108"/>
      <c r="AA1909" s="1108"/>
      <c r="AB1909" s="1108"/>
      <c r="AC1909" s="1108"/>
      <c r="AD1909" s="1109"/>
      <c r="AF1909" s="69"/>
      <c r="AK1909" s="11"/>
      <c r="AL1909" s="70"/>
      <c r="AQ1909" s="71"/>
      <c r="AR1909" s="72"/>
    </row>
    <row r="1910" spans="1:44" ht="27" customHeight="1">
      <c r="A1910" s="911" t="str">
        <f t="shared" si="37"/>
        <v/>
      </c>
      <c r="B1910" s="65"/>
      <c r="E1910" s="66"/>
      <c r="F1910" s="67"/>
      <c r="H1910" s="192" t="s">
        <v>1095</v>
      </c>
      <c r="I1910" s="1108" t="s">
        <v>1145</v>
      </c>
      <c r="J1910" s="1108"/>
      <c r="K1910" s="1108"/>
      <c r="L1910" s="1108"/>
      <c r="M1910" s="1108"/>
      <c r="N1910" s="1108"/>
      <c r="O1910" s="1108"/>
      <c r="P1910" s="1108"/>
      <c r="Q1910" s="1108"/>
      <c r="R1910" s="1108"/>
      <c r="S1910" s="1108"/>
      <c r="T1910" s="1108"/>
      <c r="U1910" s="1108"/>
      <c r="V1910" s="1108"/>
      <c r="W1910" s="1108"/>
      <c r="X1910" s="1108"/>
      <c r="Y1910" s="1108"/>
      <c r="Z1910" s="1108"/>
      <c r="AA1910" s="1108"/>
      <c r="AB1910" s="1108"/>
      <c r="AC1910" s="1108"/>
      <c r="AD1910" s="1109"/>
      <c r="AF1910" s="69"/>
      <c r="AK1910" s="11"/>
      <c r="AL1910" s="70"/>
      <c r="AQ1910" s="71"/>
      <c r="AR1910" s="72"/>
    </row>
    <row r="1911" spans="1:44" ht="27" customHeight="1">
      <c r="A1911" s="911" t="str">
        <f t="shared" si="37"/>
        <v/>
      </c>
      <c r="B1911" s="65"/>
      <c r="E1911" s="66"/>
      <c r="F1911" s="67"/>
      <c r="H1911" s="192" t="s">
        <v>1096</v>
      </c>
      <c r="I1911" s="1108" t="s">
        <v>1146</v>
      </c>
      <c r="J1911" s="1108"/>
      <c r="K1911" s="1108"/>
      <c r="L1911" s="1108"/>
      <c r="M1911" s="1108"/>
      <c r="N1911" s="1108"/>
      <c r="O1911" s="1108"/>
      <c r="P1911" s="1108"/>
      <c r="Q1911" s="1108"/>
      <c r="R1911" s="1108"/>
      <c r="S1911" s="1108"/>
      <c r="T1911" s="1108"/>
      <c r="U1911" s="1108"/>
      <c r="V1911" s="1108"/>
      <c r="W1911" s="1108"/>
      <c r="X1911" s="1108"/>
      <c r="Y1911" s="1108"/>
      <c r="Z1911" s="1108"/>
      <c r="AA1911" s="1108"/>
      <c r="AB1911" s="1108"/>
      <c r="AC1911" s="1108"/>
      <c r="AD1911" s="1109"/>
      <c r="AF1911" s="69"/>
      <c r="AK1911" s="11"/>
      <c r="AL1911" s="70"/>
      <c r="AQ1911" s="71"/>
      <c r="AR1911" s="72"/>
    </row>
    <row r="1912" spans="1:44" ht="27" customHeight="1" thickBot="1">
      <c r="A1912" s="911" t="str">
        <f t="shared" si="37"/>
        <v/>
      </c>
      <c r="B1912" s="65"/>
      <c r="E1912" s="66"/>
      <c r="F1912" s="67"/>
      <c r="H1912" s="195" t="s">
        <v>1141</v>
      </c>
      <c r="I1912" s="1102" t="s">
        <v>1147</v>
      </c>
      <c r="J1912" s="1102"/>
      <c r="K1912" s="1102"/>
      <c r="L1912" s="1102"/>
      <c r="M1912" s="1102"/>
      <c r="N1912" s="1102"/>
      <c r="O1912" s="1102"/>
      <c r="P1912" s="1102"/>
      <c r="Q1912" s="1102"/>
      <c r="R1912" s="1102"/>
      <c r="S1912" s="1102"/>
      <c r="T1912" s="1102"/>
      <c r="U1912" s="1102"/>
      <c r="V1912" s="1102"/>
      <c r="W1912" s="1102"/>
      <c r="X1912" s="1102"/>
      <c r="Y1912" s="1102"/>
      <c r="Z1912" s="1102"/>
      <c r="AA1912" s="1102"/>
      <c r="AB1912" s="1102"/>
      <c r="AC1912" s="1102"/>
      <c r="AD1912" s="1103"/>
      <c r="AF1912" s="69"/>
      <c r="AK1912" s="11"/>
      <c r="AL1912" s="70"/>
      <c r="AQ1912" s="71"/>
      <c r="AR1912" s="72"/>
    </row>
    <row r="1913" spans="1:44" ht="27" customHeight="1">
      <c r="A1913" s="911" t="str">
        <f t="shared" si="37"/>
        <v/>
      </c>
      <c r="B1913" s="65"/>
      <c r="E1913" s="66"/>
      <c r="F1913" s="67"/>
      <c r="AF1913" s="69"/>
      <c r="AK1913" s="11"/>
      <c r="AL1913" s="70"/>
      <c r="AQ1913" s="71"/>
      <c r="AR1913" s="72"/>
    </row>
    <row r="1914" spans="1:44" ht="27" customHeight="1">
      <c r="A1914" s="911" t="str">
        <f t="shared" si="37"/>
        <v/>
      </c>
      <c r="B1914" s="65"/>
      <c r="E1914" s="66"/>
      <c r="F1914" s="67"/>
      <c r="AF1914" s="69"/>
      <c r="AK1914" s="11"/>
      <c r="AL1914" s="70"/>
      <c r="AQ1914" s="71"/>
      <c r="AR1914" s="72"/>
    </row>
    <row r="1915" spans="1:44" ht="27" customHeight="1">
      <c r="A1915" s="911">
        <f t="shared" si="37"/>
        <v>254</v>
      </c>
      <c r="B1915" s="1464" t="s">
        <v>1148</v>
      </c>
      <c r="C1915" s="1465"/>
      <c r="D1915" s="1465"/>
      <c r="E1915" s="1466"/>
      <c r="F1915" s="1064" t="s">
        <v>1011</v>
      </c>
      <c r="G1915" s="1065"/>
      <c r="H1915" s="1093" t="s">
        <v>1149</v>
      </c>
      <c r="I1915" s="1093"/>
      <c r="J1915" s="1093"/>
      <c r="K1915" s="1093"/>
      <c r="L1915" s="1093"/>
      <c r="M1915" s="1093"/>
      <c r="N1915" s="1093"/>
      <c r="O1915" s="1093"/>
      <c r="P1915" s="1093"/>
      <c r="Q1915" s="1093"/>
      <c r="R1915" s="1093"/>
      <c r="S1915" s="1093"/>
      <c r="T1915" s="1093"/>
      <c r="U1915" s="1093"/>
      <c r="V1915" s="1093"/>
      <c r="W1915" s="1093"/>
      <c r="X1915" s="1093"/>
      <c r="Y1915" s="1093"/>
      <c r="Z1915" s="1093"/>
      <c r="AA1915" s="1093"/>
      <c r="AB1915" s="1093"/>
      <c r="AC1915" s="1093"/>
      <c r="AD1915" s="1093"/>
      <c r="AF1915" s="69"/>
      <c r="AG1915" s="304">
        <v>254</v>
      </c>
      <c r="AH1915" s="1113" t="s">
        <v>109</v>
      </c>
      <c r="AI1915" s="1114"/>
      <c r="AJ1915" s="1115"/>
      <c r="AK1915" s="11"/>
      <c r="AL1915" s="1110" t="s">
        <v>1150</v>
      </c>
      <c r="AM1915" s="1111"/>
      <c r="AN1915" s="1111"/>
      <c r="AO1915" s="1111"/>
      <c r="AP1915" s="1111"/>
      <c r="AQ1915" s="1112"/>
      <c r="AR1915" s="1173">
        <f>VLOOKUP(AH1915,$CD$6:$CE$10,2,FALSE)</f>
        <v>0</v>
      </c>
    </row>
    <row r="1916" spans="1:44" ht="27" customHeight="1">
      <c r="A1916" s="911" t="str">
        <f t="shared" si="37"/>
        <v/>
      </c>
      <c r="B1916" s="1464"/>
      <c r="C1916" s="1465"/>
      <c r="D1916" s="1465"/>
      <c r="E1916" s="1466"/>
      <c r="F1916" s="67"/>
      <c r="H1916" s="1093"/>
      <c r="I1916" s="1093"/>
      <c r="J1916" s="1093"/>
      <c r="K1916" s="1093"/>
      <c r="L1916" s="1093"/>
      <c r="M1916" s="1093"/>
      <c r="N1916" s="1093"/>
      <c r="O1916" s="1093"/>
      <c r="P1916" s="1093"/>
      <c r="Q1916" s="1093"/>
      <c r="R1916" s="1093"/>
      <c r="S1916" s="1093"/>
      <c r="T1916" s="1093"/>
      <c r="U1916" s="1093"/>
      <c r="V1916" s="1093"/>
      <c r="W1916" s="1093"/>
      <c r="X1916" s="1093"/>
      <c r="Y1916" s="1093"/>
      <c r="Z1916" s="1093"/>
      <c r="AA1916" s="1093"/>
      <c r="AB1916" s="1093"/>
      <c r="AC1916" s="1093"/>
      <c r="AD1916" s="1093"/>
      <c r="AF1916" s="69"/>
      <c r="AK1916" s="11"/>
      <c r="AL1916" s="1110"/>
      <c r="AM1916" s="1111"/>
      <c r="AN1916" s="1111"/>
      <c r="AO1916" s="1111"/>
      <c r="AP1916" s="1111"/>
      <c r="AQ1916" s="1112"/>
      <c r="AR1916" s="1173"/>
    </row>
    <row r="1917" spans="1:44" ht="24" customHeight="1">
      <c r="A1917" s="911" t="str">
        <f t="shared" si="37"/>
        <v/>
      </c>
      <c r="B1917" s="65"/>
      <c r="E1917" s="66"/>
      <c r="F1917" s="67"/>
      <c r="AF1917" s="69"/>
      <c r="AK1917" s="11"/>
      <c r="AL1917" s="1110"/>
      <c r="AM1917" s="1111"/>
      <c r="AN1917" s="1111"/>
      <c r="AO1917" s="1111"/>
      <c r="AP1917" s="1111"/>
      <c r="AQ1917" s="1112"/>
      <c r="AR1917" s="72"/>
    </row>
    <row r="1918" spans="1:44" ht="27" customHeight="1">
      <c r="A1918" s="911" t="str">
        <f t="shared" si="37"/>
        <v/>
      </c>
      <c r="B1918" s="65"/>
      <c r="E1918" s="66"/>
      <c r="F1918" s="1064" t="s">
        <v>6</v>
      </c>
      <c r="G1918" s="1065"/>
      <c r="H1918" s="1070" t="s">
        <v>1151</v>
      </c>
      <c r="I1918" s="1070"/>
      <c r="J1918" s="1070"/>
      <c r="K1918" s="1070"/>
      <c r="L1918" s="1070"/>
      <c r="M1918" s="1070"/>
      <c r="N1918" s="1070"/>
      <c r="O1918" s="1070"/>
      <c r="P1918" s="1070"/>
      <c r="Q1918" s="1070"/>
      <c r="R1918" s="1070"/>
      <c r="S1918" s="1070"/>
      <c r="T1918" s="1070"/>
      <c r="U1918" s="1070"/>
      <c r="V1918" s="1070"/>
      <c r="W1918" s="1070"/>
      <c r="X1918" s="1070"/>
      <c r="Y1918" s="1070"/>
      <c r="Z1918" s="1070"/>
      <c r="AA1918" s="1070"/>
      <c r="AB1918" s="1070"/>
      <c r="AC1918" s="1070"/>
      <c r="AD1918" s="1070"/>
      <c r="AF1918" s="69"/>
      <c r="AK1918" s="11"/>
      <c r="AL1918" s="1110" t="s">
        <v>1152</v>
      </c>
      <c r="AM1918" s="1111"/>
      <c r="AN1918" s="1111"/>
      <c r="AO1918" s="1111"/>
      <c r="AP1918" s="1111"/>
      <c r="AQ1918" s="1112"/>
      <c r="AR1918" s="72"/>
    </row>
    <row r="1919" spans="1:44" ht="27" customHeight="1">
      <c r="A1919" s="911" t="str">
        <f t="shared" si="37"/>
        <v/>
      </c>
      <c r="B1919" s="65"/>
      <c r="E1919" s="66"/>
      <c r="F1919" s="67"/>
      <c r="H1919" s="1070"/>
      <c r="I1919" s="1070"/>
      <c r="J1919" s="1070"/>
      <c r="K1919" s="1070"/>
      <c r="L1919" s="1070"/>
      <c r="M1919" s="1070"/>
      <c r="N1919" s="1070"/>
      <c r="O1919" s="1070"/>
      <c r="P1919" s="1070"/>
      <c r="Q1919" s="1070"/>
      <c r="R1919" s="1070"/>
      <c r="S1919" s="1070"/>
      <c r="T1919" s="1070"/>
      <c r="U1919" s="1070"/>
      <c r="V1919" s="1070"/>
      <c r="W1919" s="1070"/>
      <c r="X1919" s="1070"/>
      <c r="Y1919" s="1070"/>
      <c r="Z1919" s="1070"/>
      <c r="AA1919" s="1070"/>
      <c r="AB1919" s="1070"/>
      <c r="AC1919" s="1070"/>
      <c r="AD1919" s="1070"/>
      <c r="AF1919" s="69"/>
      <c r="AK1919" s="11"/>
      <c r="AL1919" s="1110"/>
      <c r="AM1919" s="1111"/>
      <c r="AN1919" s="1111"/>
      <c r="AO1919" s="1111"/>
      <c r="AP1919" s="1111"/>
      <c r="AQ1919" s="1112"/>
      <c r="AR1919" s="72"/>
    </row>
    <row r="1920" spans="1:44" ht="27" customHeight="1">
      <c r="A1920" s="911" t="str">
        <f t="shared" si="37"/>
        <v/>
      </c>
      <c r="B1920" s="65"/>
      <c r="E1920" s="66"/>
      <c r="F1920" s="67"/>
      <c r="H1920" s="1070"/>
      <c r="I1920" s="1070"/>
      <c r="J1920" s="1070"/>
      <c r="K1920" s="1070"/>
      <c r="L1920" s="1070"/>
      <c r="M1920" s="1070"/>
      <c r="N1920" s="1070"/>
      <c r="O1920" s="1070"/>
      <c r="P1920" s="1070"/>
      <c r="Q1920" s="1070"/>
      <c r="R1920" s="1070"/>
      <c r="S1920" s="1070"/>
      <c r="T1920" s="1070"/>
      <c r="U1920" s="1070"/>
      <c r="V1920" s="1070"/>
      <c r="W1920" s="1070"/>
      <c r="X1920" s="1070"/>
      <c r="Y1920" s="1070"/>
      <c r="Z1920" s="1070"/>
      <c r="AA1920" s="1070"/>
      <c r="AB1920" s="1070"/>
      <c r="AC1920" s="1070"/>
      <c r="AD1920" s="1070"/>
      <c r="AF1920" s="69"/>
      <c r="AK1920" s="11"/>
      <c r="AL1920" s="70"/>
      <c r="AQ1920" s="71"/>
      <c r="AR1920" s="72"/>
    </row>
    <row r="1921" spans="1:44" ht="27" customHeight="1">
      <c r="A1921" s="911" t="str">
        <f t="shared" si="37"/>
        <v/>
      </c>
      <c r="B1921" s="65"/>
      <c r="E1921" s="66"/>
      <c r="F1921" s="67"/>
      <c r="H1921" s="1070"/>
      <c r="I1921" s="1070"/>
      <c r="J1921" s="1070"/>
      <c r="K1921" s="1070"/>
      <c r="L1921" s="1070"/>
      <c r="M1921" s="1070"/>
      <c r="N1921" s="1070"/>
      <c r="O1921" s="1070"/>
      <c r="P1921" s="1070"/>
      <c r="Q1921" s="1070"/>
      <c r="R1921" s="1070"/>
      <c r="S1921" s="1070"/>
      <c r="T1921" s="1070"/>
      <c r="U1921" s="1070"/>
      <c r="V1921" s="1070"/>
      <c r="W1921" s="1070"/>
      <c r="X1921" s="1070"/>
      <c r="Y1921" s="1070"/>
      <c r="Z1921" s="1070"/>
      <c r="AA1921" s="1070"/>
      <c r="AB1921" s="1070"/>
      <c r="AC1921" s="1070"/>
      <c r="AD1921" s="1070"/>
      <c r="AF1921" s="69"/>
      <c r="AK1921" s="11"/>
      <c r="AL1921" s="70"/>
      <c r="AQ1921" s="71"/>
      <c r="AR1921" s="72"/>
    </row>
    <row r="1922" spans="1:44" ht="24" customHeight="1">
      <c r="A1922" s="911" t="str">
        <f t="shared" si="37"/>
        <v/>
      </c>
      <c r="B1922" s="65"/>
      <c r="E1922" s="66"/>
      <c r="F1922" s="67"/>
      <c r="AF1922" s="69"/>
      <c r="AK1922" s="11"/>
      <c r="AL1922" s="70"/>
      <c r="AQ1922" s="71"/>
      <c r="AR1922" s="72"/>
    </row>
    <row r="1923" spans="1:44" ht="27" customHeight="1">
      <c r="A1923" s="911" t="str">
        <f t="shared" si="37"/>
        <v/>
      </c>
      <c r="B1923" s="65"/>
      <c r="E1923" s="66"/>
      <c r="F1923" s="67"/>
      <c r="H1923" s="1087" t="s">
        <v>1153</v>
      </c>
      <c r="I1923" s="1087"/>
      <c r="J1923" s="1087"/>
      <c r="K1923" s="1087"/>
      <c r="L1923" s="1087"/>
      <c r="M1923" s="1087"/>
      <c r="N1923" s="1087"/>
      <c r="O1923" s="1087"/>
      <c r="P1923" s="1087"/>
      <c r="Q1923" s="1087"/>
      <c r="R1923" s="1087"/>
      <c r="S1923" s="1087"/>
      <c r="T1923" s="1087"/>
      <c r="U1923" s="1087"/>
      <c r="V1923" s="1087"/>
      <c r="W1923" s="1087"/>
      <c r="X1923" s="1087"/>
      <c r="Y1923" s="1087"/>
      <c r="Z1923" s="1087"/>
      <c r="AA1923" s="1087"/>
      <c r="AB1923" s="1087"/>
      <c r="AC1923" s="1087"/>
      <c r="AD1923" s="1087"/>
      <c r="AF1923" s="69"/>
      <c r="AK1923" s="11"/>
      <c r="AL1923" s="70"/>
      <c r="AQ1923" s="71"/>
      <c r="AR1923" s="72"/>
    </row>
    <row r="1924" spans="1:44" ht="24" customHeight="1">
      <c r="A1924" s="911" t="str">
        <f t="shared" si="37"/>
        <v/>
      </c>
      <c r="B1924" s="65"/>
      <c r="E1924" s="66"/>
      <c r="F1924" s="67"/>
      <c r="AF1924" s="69"/>
      <c r="AK1924" s="11"/>
      <c r="AL1924" s="70"/>
      <c r="AQ1924" s="71"/>
      <c r="AR1924" s="72"/>
    </row>
    <row r="1925" spans="1:44" ht="27" customHeight="1">
      <c r="A1925" s="911">
        <f t="shared" si="37"/>
        <v>255</v>
      </c>
      <c r="B1925" s="65"/>
      <c r="E1925" s="66"/>
      <c r="F1925" s="67"/>
      <c r="H1925" s="17" t="s">
        <v>1062</v>
      </c>
      <c r="I1925" s="1070" t="s">
        <v>1154</v>
      </c>
      <c r="J1925" s="1070"/>
      <c r="K1925" s="1070"/>
      <c r="L1925" s="1070"/>
      <c r="M1925" s="1070"/>
      <c r="N1925" s="1070"/>
      <c r="O1925" s="1070"/>
      <c r="P1925" s="1070"/>
      <c r="Q1925" s="1070"/>
      <c r="R1925" s="1070"/>
      <c r="S1925" s="1070"/>
      <c r="T1925" s="1070"/>
      <c r="U1925" s="1070"/>
      <c r="V1925" s="1070"/>
      <c r="W1925" s="1070"/>
      <c r="X1925" s="1070"/>
      <c r="Y1925" s="1070"/>
      <c r="Z1925" s="1070"/>
      <c r="AA1925" s="1070"/>
      <c r="AB1925" s="1070"/>
      <c r="AC1925" s="1070"/>
      <c r="AD1925" s="1070"/>
      <c r="AF1925" s="69"/>
      <c r="AG1925" s="304">
        <v>255</v>
      </c>
      <c r="AH1925" s="1113" t="s">
        <v>109</v>
      </c>
      <c r="AI1925" s="1114"/>
      <c r="AJ1925" s="1115"/>
      <c r="AK1925" s="11"/>
      <c r="AL1925" s="1110" t="s">
        <v>1157</v>
      </c>
      <c r="AM1925" s="1111"/>
      <c r="AN1925" s="1111"/>
      <c r="AO1925" s="1111"/>
      <c r="AP1925" s="1111"/>
      <c r="AQ1925" s="1112"/>
      <c r="AR1925" s="1173">
        <f>VLOOKUP(AH1925,$CD$6:$CE$10,2,FALSE)</f>
        <v>0</v>
      </c>
    </row>
    <row r="1926" spans="1:44" ht="27" customHeight="1">
      <c r="A1926" s="911" t="str">
        <f t="shared" si="37"/>
        <v/>
      </c>
      <c r="B1926" s="65"/>
      <c r="E1926" s="66"/>
      <c r="F1926" s="67"/>
      <c r="I1926" s="1070"/>
      <c r="J1926" s="1070"/>
      <c r="K1926" s="1070"/>
      <c r="L1926" s="1070"/>
      <c r="M1926" s="1070"/>
      <c r="N1926" s="1070"/>
      <c r="O1926" s="1070"/>
      <c r="P1926" s="1070"/>
      <c r="Q1926" s="1070"/>
      <c r="R1926" s="1070"/>
      <c r="S1926" s="1070"/>
      <c r="T1926" s="1070"/>
      <c r="U1926" s="1070"/>
      <c r="V1926" s="1070"/>
      <c r="W1926" s="1070"/>
      <c r="X1926" s="1070"/>
      <c r="Y1926" s="1070"/>
      <c r="Z1926" s="1070"/>
      <c r="AA1926" s="1070"/>
      <c r="AB1926" s="1070"/>
      <c r="AC1926" s="1070"/>
      <c r="AD1926" s="1070"/>
      <c r="AF1926" s="69"/>
      <c r="AK1926" s="11"/>
      <c r="AL1926" s="1110"/>
      <c r="AM1926" s="1111"/>
      <c r="AN1926" s="1111"/>
      <c r="AO1926" s="1111"/>
      <c r="AP1926" s="1111"/>
      <c r="AQ1926" s="1112"/>
      <c r="AR1926" s="1173"/>
    </row>
    <row r="1927" spans="1:44" ht="27" customHeight="1">
      <c r="A1927" s="911">
        <f t="shared" si="37"/>
        <v>256</v>
      </c>
      <c r="B1927" s="65"/>
      <c r="E1927" s="66"/>
      <c r="F1927" s="67"/>
      <c r="H1927" s="17" t="s">
        <v>1063</v>
      </c>
      <c r="I1927" s="1070" t="s">
        <v>1155</v>
      </c>
      <c r="J1927" s="1070"/>
      <c r="K1927" s="1070"/>
      <c r="L1927" s="1070"/>
      <c r="M1927" s="1070"/>
      <c r="N1927" s="1070"/>
      <c r="O1927" s="1070"/>
      <c r="P1927" s="1070"/>
      <c r="Q1927" s="1070"/>
      <c r="R1927" s="1070"/>
      <c r="S1927" s="1070"/>
      <c r="T1927" s="1070"/>
      <c r="U1927" s="1070"/>
      <c r="V1927" s="1070"/>
      <c r="W1927" s="1070"/>
      <c r="X1927" s="1070"/>
      <c r="Y1927" s="1070"/>
      <c r="Z1927" s="1070"/>
      <c r="AA1927" s="1070"/>
      <c r="AB1927" s="1070"/>
      <c r="AC1927" s="1070"/>
      <c r="AD1927" s="1070"/>
      <c r="AF1927" s="69"/>
      <c r="AG1927" s="304">
        <v>256</v>
      </c>
      <c r="AH1927" s="1113" t="s">
        <v>109</v>
      </c>
      <c r="AI1927" s="1114"/>
      <c r="AJ1927" s="1115"/>
      <c r="AK1927" s="11"/>
      <c r="AL1927" s="1110" t="s">
        <v>1158</v>
      </c>
      <c r="AM1927" s="1111"/>
      <c r="AN1927" s="1111"/>
      <c r="AO1927" s="1111"/>
      <c r="AP1927" s="1111"/>
      <c r="AQ1927" s="1112"/>
      <c r="AR1927" s="1173">
        <f>VLOOKUP(AH1927,$CD$6:$CE$10,2,FALSE)</f>
        <v>0</v>
      </c>
    </row>
    <row r="1928" spans="1:44" ht="27" customHeight="1">
      <c r="A1928" s="911" t="str">
        <f t="shared" si="37"/>
        <v/>
      </c>
      <c r="B1928" s="65"/>
      <c r="E1928" s="66"/>
      <c r="F1928" s="67"/>
      <c r="I1928" s="1070"/>
      <c r="J1928" s="1070"/>
      <c r="K1928" s="1070"/>
      <c r="L1928" s="1070"/>
      <c r="M1928" s="1070"/>
      <c r="N1928" s="1070"/>
      <c r="O1928" s="1070"/>
      <c r="P1928" s="1070"/>
      <c r="Q1928" s="1070"/>
      <c r="R1928" s="1070"/>
      <c r="S1928" s="1070"/>
      <c r="T1928" s="1070"/>
      <c r="U1928" s="1070"/>
      <c r="V1928" s="1070"/>
      <c r="W1928" s="1070"/>
      <c r="X1928" s="1070"/>
      <c r="Y1928" s="1070"/>
      <c r="Z1928" s="1070"/>
      <c r="AA1928" s="1070"/>
      <c r="AB1928" s="1070"/>
      <c r="AC1928" s="1070"/>
      <c r="AD1928" s="1070"/>
      <c r="AF1928" s="69"/>
      <c r="AK1928" s="11"/>
      <c r="AL1928" s="1110"/>
      <c r="AM1928" s="1111"/>
      <c r="AN1928" s="1111"/>
      <c r="AO1928" s="1111"/>
      <c r="AP1928" s="1111"/>
      <c r="AQ1928" s="1112"/>
      <c r="AR1928" s="1173"/>
    </row>
    <row r="1929" spans="1:44" ht="27" customHeight="1">
      <c r="A1929" s="911"/>
      <c r="B1929" s="65"/>
      <c r="E1929" s="66"/>
      <c r="F1929" s="67"/>
      <c r="H1929" s="1163" t="s">
        <v>2520</v>
      </c>
      <c r="I1929" s="1413"/>
      <c r="J1929" s="1413"/>
      <c r="K1929" s="1413"/>
      <c r="L1929" s="1413"/>
      <c r="M1929" s="1413"/>
      <c r="N1929" s="1413"/>
      <c r="O1929" s="1413"/>
      <c r="P1929" s="1413"/>
      <c r="Q1929" s="1413"/>
      <c r="R1929" s="1413"/>
      <c r="S1929" s="1413"/>
      <c r="T1929" s="1413"/>
      <c r="U1929" s="1413"/>
      <c r="V1929" s="1413"/>
      <c r="W1929" s="1413"/>
      <c r="X1929" s="1413"/>
      <c r="Y1929" s="1413"/>
      <c r="Z1929" s="1413"/>
      <c r="AA1929" s="1413"/>
      <c r="AB1929" s="1413"/>
      <c r="AC1929" s="1413"/>
      <c r="AD1929" s="1413"/>
      <c r="AF1929" s="69"/>
      <c r="AK1929" s="11"/>
      <c r="AL1929" s="88"/>
      <c r="AM1929" s="89"/>
      <c r="AN1929" s="89"/>
      <c r="AO1929" s="89"/>
      <c r="AP1929" s="89"/>
      <c r="AQ1929" s="90"/>
      <c r="AR1929" s="213"/>
    </row>
    <row r="1930" spans="1:44" ht="27" customHeight="1">
      <c r="A1930" s="911"/>
      <c r="B1930" s="65"/>
      <c r="E1930" s="66"/>
      <c r="F1930" s="67"/>
      <c r="H1930" s="1413"/>
      <c r="I1930" s="1413"/>
      <c r="J1930" s="1413"/>
      <c r="K1930" s="1413"/>
      <c r="L1930" s="1413"/>
      <c r="M1930" s="1413"/>
      <c r="N1930" s="1413"/>
      <c r="O1930" s="1413"/>
      <c r="P1930" s="1413"/>
      <c r="Q1930" s="1413"/>
      <c r="R1930" s="1413"/>
      <c r="S1930" s="1413"/>
      <c r="T1930" s="1413"/>
      <c r="U1930" s="1413"/>
      <c r="V1930" s="1413"/>
      <c r="W1930" s="1413"/>
      <c r="X1930" s="1413"/>
      <c r="Y1930" s="1413"/>
      <c r="Z1930" s="1413"/>
      <c r="AA1930" s="1413"/>
      <c r="AB1930" s="1413"/>
      <c r="AC1930" s="1413"/>
      <c r="AD1930" s="1413"/>
      <c r="AF1930" s="69"/>
      <c r="AK1930" s="11"/>
      <c r="AL1930" s="88"/>
      <c r="AM1930" s="89"/>
      <c r="AN1930" s="89"/>
      <c r="AO1930" s="89"/>
      <c r="AP1930" s="89"/>
      <c r="AQ1930" s="90"/>
      <c r="AR1930" s="213"/>
    </row>
    <row r="1931" spans="1:44" ht="27" customHeight="1">
      <c r="A1931" s="911"/>
      <c r="B1931" s="65"/>
      <c r="E1931" s="66"/>
      <c r="F1931" s="67"/>
      <c r="H1931" s="1413"/>
      <c r="I1931" s="1413"/>
      <c r="J1931" s="1413"/>
      <c r="K1931" s="1413"/>
      <c r="L1931" s="1413"/>
      <c r="M1931" s="1413"/>
      <c r="N1931" s="1413"/>
      <c r="O1931" s="1413"/>
      <c r="P1931" s="1413"/>
      <c r="Q1931" s="1413"/>
      <c r="R1931" s="1413"/>
      <c r="S1931" s="1413"/>
      <c r="T1931" s="1413"/>
      <c r="U1931" s="1413"/>
      <c r="V1931" s="1413"/>
      <c r="W1931" s="1413"/>
      <c r="X1931" s="1413"/>
      <c r="Y1931" s="1413"/>
      <c r="Z1931" s="1413"/>
      <c r="AA1931" s="1413"/>
      <c r="AB1931" s="1413"/>
      <c r="AC1931" s="1413"/>
      <c r="AD1931" s="1413"/>
      <c r="AF1931" s="69"/>
      <c r="AK1931" s="11"/>
      <c r="AL1931" s="88"/>
      <c r="AM1931" s="89"/>
      <c r="AN1931" s="89"/>
      <c r="AO1931" s="89"/>
      <c r="AP1931" s="89"/>
      <c r="AQ1931" s="90"/>
      <c r="AR1931" s="213"/>
    </row>
    <row r="1932" spans="1:44" ht="27" customHeight="1">
      <c r="A1932" s="911"/>
      <c r="B1932" s="65"/>
      <c r="E1932" s="66"/>
      <c r="F1932" s="67"/>
      <c r="H1932" s="1413"/>
      <c r="I1932" s="1413"/>
      <c r="J1932" s="1413"/>
      <c r="K1932" s="1413"/>
      <c r="L1932" s="1413"/>
      <c r="M1932" s="1413"/>
      <c r="N1932" s="1413"/>
      <c r="O1932" s="1413"/>
      <c r="P1932" s="1413"/>
      <c r="Q1932" s="1413"/>
      <c r="R1932" s="1413"/>
      <c r="S1932" s="1413"/>
      <c r="T1932" s="1413"/>
      <c r="U1932" s="1413"/>
      <c r="V1932" s="1413"/>
      <c r="W1932" s="1413"/>
      <c r="X1932" s="1413"/>
      <c r="Y1932" s="1413"/>
      <c r="Z1932" s="1413"/>
      <c r="AA1932" s="1413"/>
      <c r="AB1932" s="1413"/>
      <c r="AC1932" s="1413"/>
      <c r="AD1932" s="1413"/>
      <c r="AF1932" s="69"/>
      <c r="AK1932" s="11"/>
      <c r="AL1932" s="88"/>
      <c r="AM1932" s="89"/>
      <c r="AN1932" s="89"/>
      <c r="AO1932" s="89"/>
      <c r="AP1932" s="89"/>
      <c r="AQ1932" s="90"/>
      <c r="AR1932" s="213"/>
    </row>
    <row r="1933" spans="1:44" ht="27" customHeight="1">
      <c r="A1933" s="911"/>
      <c r="B1933" s="65"/>
      <c r="E1933" s="66"/>
      <c r="F1933" s="67"/>
      <c r="H1933" s="1413"/>
      <c r="I1933" s="1413"/>
      <c r="J1933" s="1413"/>
      <c r="K1933" s="1413"/>
      <c r="L1933" s="1413"/>
      <c r="M1933" s="1413"/>
      <c r="N1933" s="1413"/>
      <c r="O1933" s="1413"/>
      <c r="P1933" s="1413"/>
      <c r="Q1933" s="1413"/>
      <c r="R1933" s="1413"/>
      <c r="S1933" s="1413"/>
      <c r="T1933" s="1413"/>
      <c r="U1933" s="1413"/>
      <c r="V1933" s="1413"/>
      <c r="W1933" s="1413"/>
      <c r="X1933" s="1413"/>
      <c r="Y1933" s="1413"/>
      <c r="Z1933" s="1413"/>
      <c r="AA1933" s="1413"/>
      <c r="AB1933" s="1413"/>
      <c r="AC1933" s="1413"/>
      <c r="AD1933" s="1413"/>
      <c r="AF1933" s="69"/>
      <c r="AK1933" s="11"/>
      <c r="AL1933" s="88"/>
      <c r="AM1933" s="89"/>
      <c r="AN1933" s="89"/>
      <c r="AO1933" s="89"/>
      <c r="AP1933" s="89"/>
      <c r="AQ1933" s="90"/>
      <c r="AR1933" s="213"/>
    </row>
    <row r="1934" spans="1:44" ht="27" customHeight="1">
      <c r="A1934" s="911"/>
      <c r="B1934" s="65"/>
      <c r="E1934" s="66"/>
      <c r="F1934" s="67"/>
      <c r="H1934" s="1413"/>
      <c r="I1934" s="1413"/>
      <c r="J1934" s="1413"/>
      <c r="K1934" s="1413"/>
      <c r="L1934" s="1413"/>
      <c r="M1934" s="1413"/>
      <c r="N1934" s="1413"/>
      <c r="O1934" s="1413"/>
      <c r="P1934" s="1413"/>
      <c r="Q1934" s="1413"/>
      <c r="R1934" s="1413"/>
      <c r="S1934" s="1413"/>
      <c r="T1934" s="1413"/>
      <c r="U1934" s="1413"/>
      <c r="V1934" s="1413"/>
      <c r="W1934" s="1413"/>
      <c r="X1934" s="1413"/>
      <c r="Y1934" s="1413"/>
      <c r="Z1934" s="1413"/>
      <c r="AA1934" s="1413"/>
      <c r="AB1934" s="1413"/>
      <c r="AC1934" s="1413"/>
      <c r="AD1934" s="1413"/>
      <c r="AF1934" s="69"/>
      <c r="AK1934" s="11"/>
      <c r="AL1934" s="88"/>
      <c r="AM1934" s="89"/>
      <c r="AN1934" s="89"/>
      <c r="AO1934" s="89"/>
      <c r="AP1934" s="89"/>
      <c r="AQ1934" s="90"/>
      <c r="AR1934" s="213"/>
    </row>
    <row r="1935" spans="1:44" ht="27" customHeight="1">
      <c r="A1935" s="911"/>
      <c r="B1935" s="65"/>
      <c r="E1935" s="66"/>
      <c r="F1935" s="67"/>
      <c r="H1935" s="1413"/>
      <c r="I1935" s="1413"/>
      <c r="J1935" s="1413"/>
      <c r="K1935" s="1413"/>
      <c r="L1935" s="1413"/>
      <c r="M1935" s="1413"/>
      <c r="N1935" s="1413"/>
      <c r="O1935" s="1413"/>
      <c r="P1935" s="1413"/>
      <c r="Q1935" s="1413"/>
      <c r="R1935" s="1413"/>
      <c r="S1935" s="1413"/>
      <c r="T1935" s="1413"/>
      <c r="U1935" s="1413"/>
      <c r="V1935" s="1413"/>
      <c r="W1935" s="1413"/>
      <c r="X1935" s="1413"/>
      <c r="Y1935" s="1413"/>
      <c r="Z1935" s="1413"/>
      <c r="AA1935" s="1413"/>
      <c r="AB1935" s="1413"/>
      <c r="AC1935" s="1413"/>
      <c r="AD1935" s="1413"/>
      <c r="AF1935" s="69"/>
      <c r="AK1935" s="11"/>
      <c r="AL1935" s="88"/>
      <c r="AM1935" s="89"/>
      <c r="AN1935" s="89"/>
      <c r="AO1935" s="89"/>
      <c r="AP1935" s="89"/>
      <c r="AQ1935" s="90"/>
      <c r="AR1935" s="213"/>
    </row>
    <row r="1936" spans="1:44" ht="27" customHeight="1">
      <c r="A1936" s="911"/>
      <c r="B1936" s="65"/>
      <c r="E1936" s="66"/>
      <c r="F1936" s="67"/>
      <c r="H1936" s="1413"/>
      <c r="I1936" s="1413"/>
      <c r="J1936" s="1413"/>
      <c r="K1936" s="1413"/>
      <c r="L1936" s="1413"/>
      <c r="M1936" s="1413"/>
      <c r="N1936" s="1413"/>
      <c r="O1936" s="1413"/>
      <c r="P1936" s="1413"/>
      <c r="Q1936" s="1413"/>
      <c r="R1936" s="1413"/>
      <c r="S1936" s="1413"/>
      <c r="T1936" s="1413"/>
      <c r="U1936" s="1413"/>
      <c r="V1936" s="1413"/>
      <c r="W1936" s="1413"/>
      <c r="X1936" s="1413"/>
      <c r="Y1936" s="1413"/>
      <c r="Z1936" s="1413"/>
      <c r="AA1936" s="1413"/>
      <c r="AB1936" s="1413"/>
      <c r="AC1936" s="1413"/>
      <c r="AD1936" s="1413"/>
      <c r="AF1936" s="69"/>
      <c r="AK1936" s="11"/>
      <c r="AL1936" s="88"/>
      <c r="AM1936" s="89"/>
      <c r="AN1936" s="89"/>
      <c r="AO1936" s="89"/>
      <c r="AP1936" s="89"/>
      <c r="AQ1936" s="90"/>
      <c r="AR1936" s="213"/>
    </row>
    <row r="1937" spans="1:44" ht="27" customHeight="1">
      <c r="A1937" s="911"/>
      <c r="B1937" s="65"/>
      <c r="E1937" s="66"/>
      <c r="F1937" s="67"/>
      <c r="H1937" s="1413"/>
      <c r="I1937" s="1413"/>
      <c r="J1937" s="1413"/>
      <c r="K1937" s="1413"/>
      <c r="L1937" s="1413"/>
      <c r="M1937" s="1413"/>
      <c r="N1937" s="1413"/>
      <c r="O1937" s="1413"/>
      <c r="P1937" s="1413"/>
      <c r="Q1937" s="1413"/>
      <c r="R1937" s="1413"/>
      <c r="S1937" s="1413"/>
      <c r="T1937" s="1413"/>
      <c r="U1937" s="1413"/>
      <c r="V1937" s="1413"/>
      <c r="W1937" s="1413"/>
      <c r="X1937" s="1413"/>
      <c r="Y1937" s="1413"/>
      <c r="Z1937" s="1413"/>
      <c r="AA1937" s="1413"/>
      <c r="AB1937" s="1413"/>
      <c r="AC1937" s="1413"/>
      <c r="AD1937" s="1413"/>
      <c r="AF1937" s="69"/>
      <c r="AK1937" s="11"/>
      <c r="AL1937" s="88"/>
      <c r="AM1937" s="89"/>
      <c r="AN1937" s="89"/>
      <c r="AO1937" s="89"/>
      <c r="AP1937" s="89"/>
      <c r="AQ1937" s="90"/>
      <c r="AR1937" s="213"/>
    </row>
    <row r="1938" spans="1:44" ht="27" customHeight="1">
      <c r="A1938" s="911"/>
      <c r="B1938" s="65"/>
      <c r="E1938" s="66"/>
      <c r="F1938" s="67"/>
      <c r="I1938" s="832"/>
      <c r="J1938" s="832"/>
      <c r="K1938" s="832"/>
      <c r="L1938" s="832"/>
      <c r="M1938" s="832"/>
      <c r="N1938" s="832"/>
      <c r="O1938" s="832"/>
      <c r="P1938" s="832"/>
      <c r="Q1938" s="832"/>
      <c r="R1938" s="832"/>
      <c r="S1938" s="832"/>
      <c r="T1938" s="832"/>
      <c r="U1938" s="832"/>
      <c r="V1938" s="832"/>
      <c r="W1938" s="832"/>
      <c r="X1938" s="832"/>
      <c r="Y1938" s="832"/>
      <c r="Z1938" s="832"/>
      <c r="AA1938" s="832"/>
      <c r="AB1938" s="832"/>
      <c r="AC1938" s="832"/>
      <c r="AD1938" s="832"/>
      <c r="AF1938" s="69"/>
      <c r="AK1938" s="11"/>
      <c r="AL1938" s="88"/>
      <c r="AM1938" s="89"/>
      <c r="AN1938" s="89"/>
      <c r="AO1938" s="89"/>
      <c r="AP1938" s="89"/>
      <c r="AQ1938" s="90"/>
      <c r="AR1938" s="213"/>
    </row>
    <row r="1939" spans="1:44" ht="27" customHeight="1">
      <c r="A1939" s="911">
        <f t="shared" si="37"/>
        <v>257</v>
      </c>
      <c r="B1939" s="65"/>
      <c r="E1939" s="66"/>
      <c r="F1939" s="67"/>
      <c r="H1939" s="17" t="s">
        <v>1119</v>
      </c>
      <c r="I1939" s="1070" t="s">
        <v>1156</v>
      </c>
      <c r="J1939" s="1070"/>
      <c r="K1939" s="1070"/>
      <c r="L1939" s="1070"/>
      <c r="M1939" s="1070"/>
      <c r="N1939" s="1070"/>
      <c r="O1939" s="1070"/>
      <c r="P1939" s="1070"/>
      <c r="Q1939" s="1070"/>
      <c r="R1939" s="1070"/>
      <c r="S1939" s="1070"/>
      <c r="T1939" s="1070"/>
      <c r="U1939" s="1070"/>
      <c r="V1939" s="1070"/>
      <c r="W1939" s="1070"/>
      <c r="X1939" s="1070"/>
      <c r="Y1939" s="1070"/>
      <c r="Z1939" s="1070"/>
      <c r="AA1939" s="1070"/>
      <c r="AB1939" s="1070"/>
      <c r="AC1939" s="1070"/>
      <c r="AD1939" s="1070"/>
      <c r="AF1939" s="69"/>
      <c r="AG1939" s="304">
        <v>257</v>
      </c>
      <c r="AH1939" s="1113" t="s">
        <v>109</v>
      </c>
      <c r="AI1939" s="1114"/>
      <c r="AJ1939" s="1115"/>
      <c r="AK1939" s="11"/>
      <c r="AL1939" s="1110" t="s">
        <v>1159</v>
      </c>
      <c r="AM1939" s="1111"/>
      <c r="AN1939" s="1111"/>
      <c r="AO1939" s="1111"/>
      <c r="AP1939" s="1111"/>
      <c r="AQ1939" s="1112"/>
      <c r="AR1939" s="1173">
        <f>VLOOKUP(AH1939,$CD$6:$CE$10,2,FALSE)</f>
        <v>0</v>
      </c>
    </row>
    <row r="1940" spans="1:44" ht="27" customHeight="1">
      <c r="A1940" s="911" t="str">
        <f t="shared" si="37"/>
        <v/>
      </c>
      <c r="B1940" s="65"/>
      <c r="E1940" s="66"/>
      <c r="F1940" s="67"/>
      <c r="I1940" s="1070"/>
      <c r="J1940" s="1070"/>
      <c r="K1940" s="1070"/>
      <c r="L1940" s="1070"/>
      <c r="M1940" s="1070"/>
      <c r="N1940" s="1070"/>
      <c r="O1940" s="1070"/>
      <c r="P1940" s="1070"/>
      <c r="Q1940" s="1070"/>
      <c r="R1940" s="1070"/>
      <c r="S1940" s="1070"/>
      <c r="T1940" s="1070"/>
      <c r="U1940" s="1070"/>
      <c r="V1940" s="1070"/>
      <c r="W1940" s="1070"/>
      <c r="X1940" s="1070"/>
      <c r="Y1940" s="1070"/>
      <c r="Z1940" s="1070"/>
      <c r="AA1940" s="1070"/>
      <c r="AB1940" s="1070"/>
      <c r="AC1940" s="1070"/>
      <c r="AD1940" s="1070"/>
      <c r="AF1940" s="69"/>
      <c r="AK1940" s="11"/>
      <c r="AL1940" s="1110"/>
      <c r="AM1940" s="1111"/>
      <c r="AN1940" s="1111"/>
      <c r="AO1940" s="1111"/>
      <c r="AP1940" s="1111"/>
      <c r="AQ1940" s="1112"/>
      <c r="AR1940" s="1173"/>
    </row>
    <row r="1941" spans="1:44" ht="27" customHeight="1">
      <c r="A1941" s="911">
        <f t="shared" si="37"/>
        <v>258</v>
      </c>
      <c r="B1941" s="65"/>
      <c r="E1941" s="66"/>
      <c r="F1941" s="67"/>
      <c r="H1941" s="17" t="s">
        <v>1160</v>
      </c>
      <c r="I1941" s="1087" t="s">
        <v>1162</v>
      </c>
      <c r="J1941" s="1087"/>
      <c r="K1941" s="1087"/>
      <c r="L1941" s="1087"/>
      <c r="M1941" s="1087"/>
      <c r="N1941" s="1087"/>
      <c r="O1941" s="1087"/>
      <c r="P1941" s="1087"/>
      <c r="Q1941" s="1087"/>
      <c r="R1941" s="1087"/>
      <c r="S1941" s="1087"/>
      <c r="T1941" s="1087"/>
      <c r="U1941" s="1087"/>
      <c r="V1941" s="1087"/>
      <c r="W1941" s="1087"/>
      <c r="X1941" s="1087"/>
      <c r="Y1941" s="1087"/>
      <c r="Z1941" s="1087"/>
      <c r="AA1941" s="1087"/>
      <c r="AB1941" s="1087"/>
      <c r="AC1941" s="1087"/>
      <c r="AD1941" s="1087"/>
      <c r="AF1941" s="69"/>
      <c r="AG1941" s="304">
        <v>258</v>
      </c>
      <c r="AH1941" s="1113" t="s">
        <v>109</v>
      </c>
      <c r="AI1941" s="1114"/>
      <c r="AJ1941" s="1115"/>
      <c r="AK1941" s="11"/>
      <c r="AL1941" s="1110" t="s">
        <v>1165</v>
      </c>
      <c r="AM1941" s="1111"/>
      <c r="AN1941" s="1111"/>
      <c r="AO1941" s="1111"/>
      <c r="AP1941" s="1111"/>
      <c r="AQ1941" s="1112"/>
      <c r="AR1941" s="1173">
        <f>VLOOKUP(AH1941,$CD$6:$CE$10,2,FALSE)</f>
        <v>0</v>
      </c>
    </row>
    <row r="1942" spans="1:44" ht="24" customHeight="1">
      <c r="A1942" s="911" t="str">
        <f t="shared" si="37"/>
        <v/>
      </c>
      <c r="B1942" s="65"/>
      <c r="E1942" s="66"/>
      <c r="F1942" s="67"/>
      <c r="I1942" s="111"/>
      <c r="J1942" s="111"/>
      <c r="K1942" s="111"/>
      <c r="L1942" s="111"/>
      <c r="M1942" s="111"/>
      <c r="N1942" s="111"/>
      <c r="O1942" s="111"/>
      <c r="P1942" s="111"/>
      <c r="Q1942" s="111"/>
      <c r="R1942" s="111"/>
      <c r="S1942" s="111"/>
      <c r="T1942" s="111"/>
      <c r="U1942" s="111"/>
      <c r="V1942" s="111"/>
      <c r="W1942" s="111"/>
      <c r="X1942" s="111"/>
      <c r="Y1942" s="111"/>
      <c r="Z1942" s="111"/>
      <c r="AA1942" s="111"/>
      <c r="AB1942" s="111"/>
      <c r="AC1942" s="111"/>
      <c r="AD1942" s="111"/>
      <c r="AF1942" s="69"/>
      <c r="AK1942" s="11"/>
      <c r="AL1942" s="1110"/>
      <c r="AM1942" s="1111"/>
      <c r="AN1942" s="1111"/>
      <c r="AO1942" s="1111"/>
      <c r="AP1942" s="1111"/>
      <c r="AQ1942" s="1112"/>
      <c r="AR1942" s="1173"/>
    </row>
    <row r="1943" spans="1:44" ht="27" customHeight="1">
      <c r="A1943" s="911">
        <f t="shared" si="37"/>
        <v>259</v>
      </c>
      <c r="B1943" s="65"/>
      <c r="E1943" s="66"/>
      <c r="F1943" s="67"/>
      <c r="H1943" s="17" t="s">
        <v>1161</v>
      </c>
      <c r="I1943" s="1087" t="s">
        <v>1163</v>
      </c>
      <c r="J1943" s="1087"/>
      <c r="K1943" s="1087"/>
      <c r="L1943" s="1087"/>
      <c r="M1943" s="1087"/>
      <c r="N1943" s="1087"/>
      <c r="O1943" s="1087"/>
      <c r="P1943" s="1087"/>
      <c r="Q1943" s="1087"/>
      <c r="R1943" s="1087"/>
      <c r="S1943" s="1087"/>
      <c r="T1943" s="1087"/>
      <c r="U1943" s="1087"/>
      <c r="V1943" s="1087"/>
      <c r="W1943" s="1087"/>
      <c r="X1943" s="1087"/>
      <c r="Y1943" s="1087"/>
      <c r="Z1943" s="1087"/>
      <c r="AA1943" s="1087"/>
      <c r="AB1943" s="1087"/>
      <c r="AC1943" s="1087"/>
      <c r="AD1943" s="1087"/>
      <c r="AF1943" s="69"/>
      <c r="AG1943" s="304">
        <v>259</v>
      </c>
      <c r="AH1943" s="1113" t="s">
        <v>109</v>
      </c>
      <c r="AI1943" s="1114"/>
      <c r="AJ1943" s="1115"/>
      <c r="AK1943" s="11"/>
      <c r="AL1943" s="1110" t="s">
        <v>1166</v>
      </c>
      <c r="AM1943" s="1111"/>
      <c r="AN1943" s="1111"/>
      <c r="AO1943" s="1111"/>
      <c r="AP1943" s="1111"/>
      <c r="AQ1943" s="1112"/>
      <c r="AR1943" s="1173">
        <f>VLOOKUP(AH1943,$CD$6:$CE$10,2,FALSE)</f>
        <v>0</v>
      </c>
    </row>
    <row r="1944" spans="1:44" ht="24" customHeight="1">
      <c r="A1944" s="911" t="str">
        <f t="shared" si="37"/>
        <v/>
      </c>
      <c r="B1944" s="65"/>
      <c r="E1944" s="66"/>
      <c r="F1944" s="67"/>
      <c r="I1944" s="111"/>
      <c r="J1944" s="111"/>
      <c r="K1944" s="111"/>
      <c r="L1944" s="111"/>
      <c r="M1944" s="111"/>
      <c r="N1944" s="111"/>
      <c r="O1944" s="111"/>
      <c r="P1944" s="111"/>
      <c r="Q1944" s="111"/>
      <c r="R1944" s="111"/>
      <c r="S1944" s="111"/>
      <c r="T1944" s="111"/>
      <c r="U1944" s="111"/>
      <c r="V1944" s="111"/>
      <c r="W1944" s="111"/>
      <c r="X1944" s="111"/>
      <c r="Y1944" s="111"/>
      <c r="Z1944" s="111"/>
      <c r="AA1944" s="111"/>
      <c r="AB1944" s="111"/>
      <c r="AC1944" s="111"/>
      <c r="AD1944" s="111"/>
      <c r="AF1944" s="69"/>
      <c r="AK1944" s="11"/>
      <c r="AL1944" s="1110"/>
      <c r="AM1944" s="1111"/>
      <c r="AN1944" s="1111"/>
      <c r="AO1944" s="1111"/>
      <c r="AP1944" s="1111"/>
      <c r="AQ1944" s="1112"/>
      <c r="AR1944" s="1173"/>
    </row>
    <row r="1945" spans="1:44" ht="27" customHeight="1">
      <c r="A1945" s="911">
        <f t="shared" si="37"/>
        <v>260</v>
      </c>
      <c r="B1945" s="65"/>
      <c r="E1945" s="66"/>
      <c r="F1945" s="67"/>
      <c r="I1945" s="1070" t="s">
        <v>1164</v>
      </c>
      <c r="J1945" s="1070"/>
      <c r="K1945" s="1070"/>
      <c r="L1945" s="1070"/>
      <c r="M1945" s="1070"/>
      <c r="N1945" s="1070"/>
      <c r="O1945" s="1070"/>
      <c r="P1945" s="1070"/>
      <c r="Q1945" s="1070"/>
      <c r="R1945" s="1070"/>
      <c r="S1945" s="1070"/>
      <c r="T1945" s="1070"/>
      <c r="U1945" s="1070"/>
      <c r="V1945" s="1070"/>
      <c r="W1945" s="1070"/>
      <c r="X1945" s="1070"/>
      <c r="Y1945" s="1070"/>
      <c r="Z1945" s="1070"/>
      <c r="AA1945" s="1070"/>
      <c r="AB1945" s="1070"/>
      <c r="AC1945" s="1070"/>
      <c r="AD1945" s="1070"/>
      <c r="AF1945" s="69"/>
      <c r="AG1945" s="304">
        <v>260</v>
      </c>
      <c r="AH1945" s="1113" t="s">
        <v>109</v>
      </c>
      <c r="AI1945" s="1114"/>
      <c r="AJ1945" s="1115"/>
      <c r="AK1945" s="11"/>
      <c r="AL1945" s="1110" t="s">
        <v>1166</v>
      </c>
      <c r="AM1945" s="1111"/>
      <c r="AN1945" s="1111"/>
      <c r="AO1945" s="1111"/>
      <c r="AP1945" s="1111"/>
      <c r="AQ1945" s="1112"/>
      <c r="AR1945" s="1173">
        <f>VLOOKUP(AH1945,$CD$6:$CE$10,2,FALSE)</f>
        <v>0</v>
      </c>
    </row>
    <row r="1946" spans="1:44" ht="27" customHeight="1">
      <c r="A1946" s="911" t="str">
        <f t="shared" si="37"/>
        <v/>
      </c>
      <c r="B1946" s="65"/>
      <c r="E1946" s="66"/>
      <c r="F1946" s="67"/>
      <c r="I1946" s="1070"/>
      <c r="J1946" s="1070"/>
      <c r="K1946" s="1070"/>
      <c r="L1946" s="1070"/>
      <c r="M1946" s="1070"/>
      <c r="N1946" s="1070"/>
      <c r="O1946" s="1070"/>
      <c r="P1946" s="1070"/>
      <c r="Q1946" s="1070"/>
      <c r="R1946" s="1070"/>
      <c r="S1946" s="1070"/>
      <c r="T1946" s="1070"/>
      <c r="U1946" s="1070"/>
      <c r="V1946" s="1070"/>
      <c r="W1946" s="1070"/>
      <c r="X1946" s="1070"/>
      <c r="Y1946" s="1070"/>
      <c r="Z1946" s="1070"/>
      <c r="AA1946" s="1070"/>
      <c r="AB1946" s="1070"/>
      <c r="AC1946" s="1070"/>
      <c r="AD1946" s="1070"/>
      <c r="AF1946" s="69"/>
      <c r="AK1946" s="11"/>
      <c r="AL1946" s="1110"/>
      <c r="AM1946" s="1111"/>
      <c r="AN1946" s="1111"/>
      <c r="AO1946" s="1111"/>
      <c r="AP1946" s="1111"/>
      <c r="AQ1946" s="1112"/>
      <c r="AR1946" s="1173"/>
    </row>
    <row r="1947" spans="1:44" ht="27" customHeight="1" thickBot="1">
      <c r="A1947" s="911" t="str">
        <f t="shared" si="37"/>
        <v/>
      </c>
      <c r="B1947" s="65"/>
      <c r="E1947" s="66"/>
      <c r="F1947" s="67"/>
      <c r="H1947" s="1463" t="s">
        <v>1167</v>
      </c>
      <c r="I1947" s="1463"/>
      <c r="J1947" s="1463"/>
      <c r="K1947" s="1463"/>
      <c r="L1947" s="1463"/>
      <c r="M1947" s="1463"/>
      <c r="N1947" s="1463"/>
      <c r="O1947" s="1463"/>
      <c r="P1947" s="1463"/>
      <c r="Q1947" s="1463"/>
      <c r="R1947" s="1463"/>
      <c r="S1947" s="1463"/>
      <c r="T1947" s="1463"/>
      <c r="U1947" s="1463"/>
      <c r="V1947" s="1463"/>
      <c r="W1947" s="1463"/>
      <c r="X1947" s="1463"/>
      <c r="Y1947" s="1463"/>
      <c r="Z1947" s="1463"/>
      <c r="AA1947" s="1463"/>
      <c r="AB1947" s="1463"/>
      <c r="AC1947" s="1463"/>
      <c r="AD1947" s="1463"/>
      <c r="AF1947" s="69"/>
      <c r="AK1947" s="11"/>
      <c r="AL1947" s="70"/>
      <c r="AQ1947" s="71"/>
      <c r="AR1947" s="72"/>
    </row>
    <row r="1948" spans="1:44" ht="27" customHeight="1">
      <c r="A1948" s="911" t="str">
        <f t="shared" si="37"/>
        <v/>
      </c>
      <c r="B1948" s="65"/>
      <c r="E1948" s="66"/>
      <c r="F1948" s="67"/>
      <c r="H1948" s="1176"/>
      <c r="I1948" s="1177"/>
      <c r="J1948" s="1177"/>
      <c r="K1948" s="1177"/>
      <c r="L1948" s="1177"/>
      <c r="M1948" s="1177"/>
      <c r="N1948" s="1177"/>
      <c r="O1948" s="1177"/>
      <c r="P1948" s="1177"/>
      <c r="Q1948" s="1177"/>
      <c r="R1948" s="1177"/>
      <c r="S1948" s="1177"/>
      <c r="T1948" s="1177"/>
      <c r="U1948" s="1177"/>
      <c r="V1948" s="1177"/>
      <c r="W1948" s="1177"/>
      <c r="X1948" s="1177"/>
      <c r="Y1948" s="1177"/>
      <c r="Z1948" s="1177"/>
      <c r="AA1948" s="1177"/>
      <c r="AB1948" s="1177"/>
      <c r="AC1948" s="1177"/>
      <c r="AD1948" s="1178"/>
      <c r="AF1948" s="69"/>
      <c r="AK1948" s="11"/>
      <c r="AL1948" s="209"/>
      <c r="AM1948" s="20"/>
      <c r="AN1948" s="20"/>
      <c r="AO1948" s="20"/>
      <c r="AP1948" s="20"/>
      <c r="AQ1948" s="210"/>
      <c r="AR1948" s="72"/>
    </row>
    <row r="1949" spans="1:44" ht="27" customHeight="1">
      <c r="A1949" s="911" t="str">
        <f t="shared" si="37"/>
        <v/>
      </c>
      <c r="B1949" s="65"/>
      <c r="E1949" s="66"/>
      <c r="F1949" s="67"/>
      <c r="H1949" s="1179"/>
      <c r="I1949" s="1180"/>
      <c r="J1949" s="1180"/>
      <c r="K1949" s="1180"/>
      <c r="L1949" s="1180"/>
      <c r="M1949" s="1180"/>
      <c r="N1949" s="1180"/>
      <c r="O1949" s="1180"/>
      <c r="P1949" s="1180"/>
      <c r="Q1949" s="1180"/>
      <c r="R1949" s="1180"/>
      <c r="S1949" s="1180"/>
      <c r="T1949" s="1180"/>
      <c r="U1949" s="1180"/>
      <c r="V1949" s="1180"/>
      <c r="W1949" s="1180"/>
      <c r="X1949" s="1180"/>
      <c r="Y1949" s="1180"/>
      <c r="Z1949" s="1180"/>
      <c r="AA1949" s="1180"/>
      <c r="AB1949" s="1180"/>
      <c r="AC1949" s="1180"/>
      <c r="AD1949" s="1181"/>
      <c r="AF1949" s="69"/>
      <c r="AK1949" s="11"/>
      <c r="AL1949" s="209"/>
      <c r="AM1949" s="20"/>
      <c r="AN1949" s="20"/>
      <c r="AO1949" s="20"/>
      <c r="AP1949" s="20"/>
      <c r="AQ1949" s="210"/>
      <c r="AR1949" s="72"/>
    </row>
    <row r="1950" spans="1:44" ht="27" customHeight="1">
      <c r="A1950" s="911" t="str">
        <f t="shared" si="37"/>
        <v/>
      </c>
      <c r="B1950" s="65"/>
      <c r="E1950" s="66"/>
      <c r="F1950" s="67"/>
      <c r="H1950" s="1179"/>
      <c r="I1950" s="1180"/>
      <c r="J1950" s="1180"/>
      <c r="K1950" s="1180"/>
      <c r="L1950" s="1180"/>
      <c r="M1950" s="1180"/>
      <c r="N1950" s="1180"/>
      <c r="O1950" s="1180"/>
      <c r="P1950" s="1180"/>
      <c r="Q1950" s="1180"/>
      <c r="R1950" s="1180"/>
      <c r="S1950" s="1180"/>
      <c r="T1950" s="1180"/>
      <c r="U1950" s="1180"/>
      <c r="V1950" s="1180"/>
      <c r="W1950" s="1180"/>
      <c r="X1950" s="1180"/>
      <c r="Y1950" s="1180"/>
      <c r="Z1950" s="1180"/>
      <c r="AA1950" s="1180"/>
      <c r="AB1950" s="1180"/>
      <c r="AC1950" s="1180"/>
      <c r="AD1950" s="1181"/>
      <c r="AF1950" s="69"/>
      <c r="AK1950" s="11"/>
      <c r="AL1950" s="209"/>
      <c r="AM1950" s="20"/>
      <c r="AN1950" s="20"/>
      <c r="AO1950" s="20"/>
      <c r="AP1950" s="20"/>
      <c r="AQ1950" s="210"/>
      <c r="AR1950" s="72"/>
    </row>
    <row r="1951" spans="1:44" ht="27" customHeight="1" thickBot="1">
      <c r="A1951" s="911" t="str">
        <f t="shared" si="37"/>
        <v/>
      </c>
      <c r="B1951" s="65"/>
      <c r="E1951" s="66"/>
      <c r="F1951" s="67"/>
      <c r="H1951" s="1182"/>
      <c r="I1951" s="1183"/>
      <c r="J1951" s="1183"/>
      <c r="K1951" s="1183"/>
      <c r="L1951" s="1183"/>
      <c r="M1951" s="1183"/>
      <c r="N1951" s="1183"/>
      <c r="O1951" s="1183"/>
      <c r="P1951" s="1183"/>
      <c r="Q1951" s="1183"/>
      <c r="R1951" s="1183"/>
      <c r="S1951" s="1183"/>
      <c r="T1951" s="1183"/>
      <c r="U1951" s="1183"/>
      <c r="V1951" s="1183"/>
      <c r="W1951" s="1183"/>
      <c r="X1951" s="1183"/>
      <c r="Y1951" s="1183"/>
      <c r="Z1951" s="1183"/>
      <c r="AA1951" s="1183"/>
      <c r="AB1951" s="1183"/>
      <c r="AC1951" s="1183"/>
      <c r="AD1951" s="1184"/>
      <c r="AF1951" s="69"/>
      <c r="AK1951" s="11"/>
      <c r="AL1951" s="209"/>
      <c r="AM1951" s="20"/>
      <c r="AN1951" s="20"/>
      <c r="AO1951" s="20"/>
      <c r="AP1951" s="20"/>
      <c r="AQ1951" s="210"/>
      <c r="AR1951" s="72"/>
    </row>
    <row r="1952" spans="1:44" ht="24" customHeight="1">
      <c r="A1952" s="911" t="str">
        <f t="shared" si="37"/>
        <v/>
      </c>
      <c r="B1952" s="65"/>
      <c r="E1952" s="66"/>
      <c r="F1952" s="67"/>
      <c r="AF1952" s="69"/>
      <c r="AK1952" s="11"/>
      <c r="AL1952" s="70"/>
      <c r="AQ1952" s="71"/>
      <c r="AR1952" s="72"/>
    </row>
    <row r="1953" spans="1:44" ht="27" customHeight="1">
      <c r="A1953" s="911">
        <f t="shared" si="37"/>
        <v>261</v>
      </c>
      <c r="B1953" s="1453" t="s">
        <v>1168</v>
      </c>
      <c r="C1953" s="1454"/>
      <c r="D1953" s="1454"/>
      <c r="E1953" s="1455"/>
      <c r="F1953" s="67"/>
      <c r="H1953" s="1070" t="s">
        <v>1169</v>
      </c>
      <c r="I1953" s="1070"/>
      <c r="J1953" s="1070"/>
      <c r="K1953" s="1070"/>
      <c r="L1953" s="1070"/>
      <c r="M1953" s="1070"/>
      <c r="N1953" s="1070"/>
      <c r="O1953" s="1070"/>
      <c r="P1953" s="1070"/>
      <c r="Q1953" s="1070"/>
      <c r="R1953" s="1070"/>
      <c r="S1953" s="1070"/>
      <c r="T1953" s="1070"/>
      <c r="U1953" s="1070"/>
      <c r="V1953" s="1070"/>
      <c r="W1953" s="1070"/>
      <c r="X1953" s="1070"/>
      <c r="Y1953" s="1070"/>
      <c r="Z1953" s="1070"/>
      <c r="AA1953" s="1070"/>
      <c r="AB1953" s="1070"/>
      <c r="AC1953" s="1070"/>
      <c r="AD1953" s="1070"/>
      <c r="AF1953" s="69"/>
      <c r="AG1953" s="304">
        <v>261</v>
      </c>
      <c r="AH1953" s="1113" t="s">
        <v>109</v>
      </c>
      <c r="AI1953" s="1114"/>
      <c r="AJ1953" s="1115"/>
      <c r="AK1953" s="11"/>
      <c r="AL1953" s="1110" t="s">
        <v>1170</v>
      </c>
      <c r="AM1953" s="1111"/>
      <c r="AN1953" s="1111"/>
      <c r="AO1953" s="1111"/>
      <c r="AP1953" s="1111"/>
      <c r="AQ1953" s="1112"/>
      <c r="AR1953" s="1173">
        <f>VLOOKUP(AH1953,$CD$6:$CE$10,2,FALSE)</f>
        <v>0</v>
      </c>
    </row>
    <row r="1954" spans="1:44" ht="27" customHeight="1">
      <c r="A1954" s="911" t="str">
        <f t="shared" si="37"/>
        <v/>
      </c>
      <c r="B1954" s="1453"/>
      <c r="C1954" s="1454"/>
      <c r="D1954" s="1454"/>
      <c r="E1954" s="1455"/>
      <c r="F1954" s="67"/>
      <c r="H1954" s="1070"/>
      <c r="I1954" s="1070"/>
      <c r="J1954" s="1070"/>
      <c r="K1954" s="1070"/>
      <c r="L1954" s="1070"/>
      <c r="M1954" s="1070"/>
      <c r="N1954" s="1070"/>
      <c r="O1954" s="1070"/>
      <c r="P1954" s="1070"/>
      <c r="Q1954" s="1070"/>
      <c r="R1954" s="1070"/>
      <c r="S1954" s="1070"/>
      <c r="T1954" s="1070"/>
      <c r="U1954" s="1070"/>
      <c r="V1954" s="1070"/>
      <c r="W1954" s="1070"/>
      <c r="X1954" s="1070"/>
      <c r="Y1954" s="1070"/>
      <c r="Z1954" s="1070"/>
      <c r="AA1954" s="1070"/>
      <c r="AB1954" s="1070"/>
      <c r="AC1954" s="1070"/>
      <c r="AD1954" s="1070"/>
      <c r="AF1954" s="69"/>
      <c r="AK1954" s="11"/>
      <c r="AL1954" s="1110"/>
      <c r="AM1954" s="1111"/>
      <c r="AN1954" s="1111"/>
      <c r="AO1954" s="1111"/>
      <c r="AP1954" s="1111"/>
      <c r="AQ1954" s="1112"/>
      <c r="AR1954" s="1173"/>
    </row>
    <row r="1955" spans="1:44" ht="27" customHeight="1">
      <c r="A1955" s="911" t="str">
        <f t="shared" si="37"/>
        <v/>
      </c>
      <c r="B1955" s="65"/>
      <c r="E1955" s="66"/>
      <c r="F1955" s="67"/>
      <c r="H1955" s="1070"/>
      <c r="I1955" s="1070"/>
      <c r="J1955" s="1070"/>
      <c r="K1955" s="1070"/>
      <c r="L1955" s="1070"/>
      <c r="M1955" s="1070"/>
      <c r="N1955" s="1070"/>
      <c r="O1955" s="1070"/>
      <c r="P1955" s="1070"/>
      <c r="Q1955" s="1070"/>
      <c r="R1955" s="1070"/>
      <c r="S1955" s="1070"/>
      <c r="T1955" s="1070"/>
      <c r="U1955" s="1070"/>
      <c r="V1955" s="1070"/>
      <c r="W1955" s="1070"/>
      <c r="X1955" s="1070"/>
      <c r="Y1955" s="1070"/>
      <c r="Z1955" s="1070"/>
      <c r="AA1955" s="1070"/>
      <c r="AB1955" s="1070"/>
      <c r="AC1955" s="1070"/>
      <c r="AD1955" s="1070"/>
      <c r="AF1955" s="69"/>
      <c r="AK1955" s="11"/>
      <c r="AL1955" s="1110"/>
      <c r="AM1955" s="1111"/>
      <c r="AN1955" s="1111"/>
      <c r="AO1955" s="1111"/>
      <c r="AP1955" s="1111"/>
      <c r="AQ1955" s="1112"/>
      <c r="AR1955" s="72"/>
    </row>
    <row r="1956" spans="1:44" ht="24" customHeight="1">
      <c r="A1956" s="911" t="str">
        <f t="shared" si="37"/>
        <v/>
      </c>
      <c r="B1956" s="65"/>
      <c r="E1956" s="66"/>
      <c r="F1956" s="67"/>
      <c r="H1956" s="109"/>
      <c r="I1956" s="109"/>
      <c r="J1956" s="109"/>
      <c r="K1956" s="109"/>
      <c r="L1956" s="109"/>
      <c r="M1956" s="109"/>
      <c r="N1956" s="109"/>
      <c r="O1956" s="109"/>
      <c r="P1956" s="109"/>
      <c r="Q1956" s="109"/>
      <c r="R1956" s="109"/>
      <c r="S1956" s="109"/>
      <c r="T1956" s="109"/>
      <c r="U1956" s="109"/>
      <c r="V1956" s="109"/>
      <c r="W1956" s="109"/>
      <c r="X1956" s="109"/>
      <c r="Y1956" s="109"/>
      <c r="Z1956" s="109"/>
      <c r="AA1956" s="109"/>
      <c r="AB1956" s="109"/>
      <c r="AC1956" s="109"/>
      <c r="AD1956" s="109"/>
      <c r="AF1956" s="69"/>
      <c r="AK1956" s="11"/>
      <c r="AL1956" s="1110"/>
      <c r="AM1956" s="1111"/>
      <c r="AN1956" s="1111"/>
      <c r="AO1956" s="1111"/>
      <c r="AP1956" s="1111"/>
      <c r="AQ1956" s="1112"/>
      <c r="AR1956" s="72"/>
    </row>
    <row r="1957" spans="1:44" ht="24" customHeight="1">
      <c r="A1957" s="911"/>
      <c r="B1957" s="65"/>
      <c r="E1957" s="66"/>
      <c r="F1957" s="67"/>
      <c r="H1957" s="109"/>
      <c r="I1957" s="109"/>
      <c r="J1957" s="109"/>
      <c r="K1957" s="109"/>
      <c r="L1957" s="109"/>
      <c r="M1957" s="109"/>
      <c r="N1957" s="109"/>
      <c r="O1957" s="109"/>
      <c r="P1957" s="109"/>
      <c r="Q1957" s="109"/>
      <c r="R1957" s="109"/>
      <c r="S1957" s="109"/>
      <c r="T1957" s="109"/>
      <c r="U1957" s="109"/>
      <c r="V1957" s="109"/>
      <c r="W1957" s="109"/>
      <c r="X1957" s="109"/>
      <c r="Y1957" s="109"/>
      <c r="Z1957" s="109"/>
      <c r="AA1957" s="109"/>
      <c r="AB1957" s="109"/>
      <c r="AC1957" s="109"/>
      <c r="AD1957" s="109"/>
      <c r="AF1957" s="69"/>
      <c r="AK1957" s="11"/>
      <c r="AL1957" s="88"/>
      <c r="AM1957" s="89"/>
      <c r="AN1957" s="89"/>
      <c r="AO1957" s="89"/>
      <c r="AP1957" s="89"/>
      <c r="AQ1957" s="90"/>
      <c r="AR1957" s="72"/>
    </row>
    <row r="1958" spans="1:44" ht="27" customHeight="1">
      <c r="A1958" s="911">
        <f t="shared" si="37"/>
        <v>262</v>
      </c>
      <c r="B1958" s="1078" t="s">
        <v>1171</v>
      </c>
      <c r="C1958" s="1079"/>
      <c r="D1958" s="1079"/>
      <c r="E1958" s="1080"/>
      <c r="F1958" s="67"/>
      <c r="H1958" s="1087" t="s">
        <v>1172</v>
      </c>
      <c r="I1958" s="1087"/>
      <c r="J1958" s="1087"/>
      <c r="K1958" s="1087"/>
      <c r="L1958" s="1087"/>
      <c r="M1958" s="1087"/>
      <c r="N1958" s="1087"/>
      <c r="O1958" s="1087"/>
      <c r="P1958" s="1087"/>
      <c r="Q1958" s="1087"/>
      <c r="R1958" s="1087"/>
      <c r="S1958" s="1087"/>
      <c r="T1958" s="1087"/>
      <c r="U1958" s="1087"/>
      <c r="V1958" s="1087"/>
      <c r="W1958" s="1087"/>
      <c r="X1958" s="1087"/>
      <c r="Y1958" s="1087"/>
      <c r="Z1958" s="1087"/>
      <c r="AA1958" s="1087"/>
      <c r="AB1958" s="1087"/>
      <c r="AC1958" s="1087"/>
      <c r="AD1958" s="1087"/>
      <c r="AF1958" s="69"/>
      <c r="AG1958" s="304">
        <v>262</v>
      </c>
      <c r="AH1958" s="1113" t="s">
        <v>109</v>
      </c>
      <c r="AI1958" s="1114"/>
      <c r="AJ1958" s="1115"/>
      <c r="AK1958" s="11"/>
      <c r="AL1958" s="1110" t="s">
        <v>1173</v>
      </c>
      <c r="AM1958" s="1111"/>
      <c r="AN1958" s="1111"/>
      <c r="AO1958" s="1111"/>
      <c r="AP1958" s="1111"/>
      <c r="AQ1958" s="1112"/>
      <c r="AR1958" s="1173">
        <f>VLOOKUP(AH1958,$CD$6:$CE$10,2,FALSE)</f>
        <v>0</v>
      </c>
    </row>
    <row r="1959" spans="1:44" ht="27" customHeight="1">
      <c r="A1959" s="911" t="str">
        <f t="shared" si="37"/>
        <v/>
      </c>
      <c r="B1959" s="1078"/>
      <c r="C1959" s="1079"/>
      <c r="D1959" s="1079"/>
      <c r="E1959" s="1080"/>
      <c r="F1959" s="67"/>
      <c r="AF1959" s="69"/>
      <c r="AK1959" s="11"/>
      <c r="AL1959" s="1110"/>
      <c r="AM1959" s="1111"/>
      <c r="AN1959" s="1111"/>
      <c r="AO1959" s="1111"/>
      <c r="AP1959" s="1111"/>
      <c r="AQ1959" s="1112"/>
      <c r="AR1959" s="1173"/>
    </row>
    <row r="1960" spans="1:44" ht="24" customHeight="1" thickBot="1">
      <c r="A1960" s="911" t="str">
        <f t="shared" si="37"/>
        <v/>
      </c>
      <c r="B1960" s="1078"/>
      <c r="C1960" s="1079"/>
      <c r="D1960" s="1079"/>
      <c r="E1960" s="1080"/>
      <c r="F1960" s="67"/>
      <c r="AF1960" s="69"/>
      <c r="AK1960" s="11"/>
      <c r="AL1960" s="1110"/>
      <c r="AM1960" s="1111"/>
      <c r="AN1960" s="1111"/>
      <c r="AO1960" s="1111"/>
      <c r="AP1960" s="1111"/>
      <c r="AQ1960" s="1112"/>
      <c r="AR1960" s="72"/>
    </row>
    <row r="1961" spans="1:44" ht="27" customHeight="1">
      <c r="A1961" s="911" t="str">
        <f t="shared" si="37"/>
        <v/>
      </c>
      <c r="B1961" s="228"/>
      <c r="C1961" s="142"/>
      <c r="D1961" s="142"/>
      <c r="E1961" s="229"/>
      <c r="F1961" s="67"/>
      <c r="H1961" s="1164" t="s">
        <v>2639</v>
      </c>
      <c r="I1961" s="1165"/>
      <c r="J1961" s="1165"/>
      <c r="K1961" s="1165"/>
      <c r="L1961" s="1165"/>
      <c r="M1961" s="1165"/>
      <c r="N1961" s="1165"/>
      <c r="O1961" s="1165"/>
      <c r="P1961" s="1165"/>
      <c r="Q1961" s="1165"/>
      <c r="R1961" s="1165"/>
      <c r="S1961" s="1165"/>
      <c r="T1961" s="1165"/>
      <c r="U1961" s="1165"/>
      <c r="V1961" s="1165"/>
      <c r="W1961" s="1165"/>
      <c r="X1961" s="1165"/>
      <c r="Y1961" s="1165"/>
      <c r="Z1961" s="1165"/>
      <c r="AA1961" s="1165"/>
      <c r="AB1961" s="1165"/>
      <c r="AC1961" s="1165"/>
      <c r="AD1961" s="1166"/>
      <c r="AF1961" s="69"/>
      <c r="AK1961" s="11"/>
      <c r="AL1961" s="1110" t="s">
        <v>1174</v>
      </c>
      <c r="AM1961" s="1111"/>
      <c r="AN1961" s="1111"/>
      <c r="AO1961" s="1111"/>
      <c r="AP1961" s="1111"/>
      <c r="AQ1961" s="1112"/>
      <c r="AR1961" s="72"/>
    </row>
    <row r="1962" spans="1:44" ht="27" customHeight="1">
      <c r="A1962" s="911" t="str">
        <f t="shared" si="37"/>
        <v/>
      </c>
      <c r="B1962" s="65"/>
      <c r="E1962" s="66"/>
      <c r="F1962" s="67"/>
      <c r="H1962" s="1234"/>
      <c r="I1962" s="1070"/>
      <c r="J1962" s="1070"/>
      <c r="K1962" s="1070"/>
      <c r="L1962" s="1070"/>
      <c r="M1962" s="1070"/>
      <c r="N1962" s="1070"/>
      <c r="O1962" s="1070"/>
      <c r="P1962" s="1070"/>
      <c r="Q1962" s="1070"/>
      <c r="R1962" s="1070"/>
      <c r="S1962" s="1070"/>
      <c r="T1962" s="1070"/>
      <c r="U1962" s="1070"/>
      <c r="V1962" s="1070"/>
      <c r="W1962" s="1070"/>
      <c r="X1962" s="1070"/>
      <c r="Y1962" s="1070"/>
      <c r="Z1962" s="1070"/>
      <c r="AA1962" s="1070"/>
      <c r="AB1962" s="1070"/>
      <c r="AC1962" s="1070"/>
      <c r="AD1962" s="1235"/>
      <c r="AF1962" s="69"/>
      <c r="AK1962" s="11"/>
      <c r="AL1962" s="1110"/>
      <c r="AM1962" s="1111"/>
      <c r="AN1962" s="1111"/>
      <c r="AO1962" s="1111"/>
      <c r="AP1962" s="1111"/>
      <c r="AQ1962" s="1112"/>
      <c r="AR1962" s="72"/>
    </row>
    <row r="1963" spans="1:44" ht="27" customHeight="1">
      <c r="A1963" s="911" t="str">
        <f t="shared" si="37"/>
        <v/>
      </c>
      <c r="B1963" s="65"/>
      <c r="E1963" s="66"/>
      <c r="F1963" s="67"/>
      <c r="H1963" s="1234"/>
      <c r="I1963" s="1070"/>
      <c r="J1963" s="1070"/>
      <c r="K1963" s="1070"/>
      <c r="L1963" s="1070"/>
      <c r="M1963" s="1070"/>
      <c r="N1963" s="1070"/>
      <c r="O1963" s="1070"/>
      <c r="P1963" s="1070"/>
      <c r="Q1963" s="1070"/>
      <c r="R1963" s="1070"/>
      <c r="S1963" s="1070"/>
      <c r="T1963" s="1070"/>
      <c r="U1963" s="1070"/>
      <c r="V1963" s="1070"/>
      <c r="W1963" s="1070"/>
      <c r="X1963" s="1070"/>
      <c r="Y1963" s="1070"/>
      <c r="Z1963" s="1070"/>
      <c r="AA1963" s="1070"/>
      <c r="AB1963" s="1070"/>
      <c r="AC1963" s="1070"/>
      <c r="AD1963" s="1235"/>
      <c r="AF1963" s="69"/>
      <c r="AK1963" s="11"/>
      <c r="AL1963" s="70"/>
      <c r="AQ1963" s="71"/>
      <c r="AR1963" s="72"/>
    </row>
    <row r="1964" spans="1:44" ht="27" customHeight="1">
      <c r="A1964" s="911" t="str">
        <f t="shared" si="37"/>
        <v/>
      </c>
      <c r="B1964" s="65"/>
      <c r="E1964" s="66"/>
      <c r="F1964" s="67"/>
      <c r="H1964" s="1234"/>
      <c r="I1964" s="1070"/>
      <c r="J1964" s="1070"/>
      <c r="K1964" s="1070"/>
      <c r="L1964" s="1070"/>
      <c r="M1964" s="1070"/>
      <c r="N1964" s="1070"/>
      <c r="O1964" s="1070"/>
      <c r="P1964" s="1070"/>
      <c r="Q1964" s="1070"/>
      <c r="R1964" s="1070"/>
      <c r="S1964" s="1070"/>
      <c r="T1964" s="1070"/>
      <c r="U1964" s="1070"/>
      <c r="V1964" s="1070"/>
      <c r="W1964" s="1070"/>
      <c r="X1964" s="1070"/>
      <c r="Y1964" s="1070"/>
      <c r="Z1964" s="1070"/>
      <c r="AA1964" s="1070"/>
      <c r="AB1964" s="1070"/>
      <c r="AC1964" s="1070"/>
      <c r="AD1964" s="1235"/>
      <c r="AF1964" s="69"/>
      <c r="AK1964" s="11"/>
      <c r="AL1964" s="70"/>
      <c r="AQ1964" s="71"/>
      <c r="AR1964" s="72"/>
    </row>
    <row r="1965" spans="1:44" ht="27" customHeight="1">
      <c r="A1965" s="911" t="str">
        <f t="shared" ref="A1965:A2029" si="38">_xlfn.IFS(AG1965=0,"",AG1965&gt;0,AG1965,AG1965&lt;&gt;"","")</f>
        <v/>
      </c>
      <c r="B1965" s="65"/>
      <c r="E1965" s="66"/>
      <c r="F1965" s="67"/>
      <c r="H1965" s="1234"/>
      <c r="I1965" s="1070"/>
      <c r="J1965" s="1070"/>
      <c r="K1965" s="1070"/>
      <c r="L1965" s="1070"/>
      <c r="M1965" s="1070"/>
      <c r="N1965" s="1070"/>
      <c r="O1965" s="1070"/>
      <c r="P1965" s="1070"/>
      <c r="Q1965" s="1070"/>
      <c r="R1965" s="1070"/>
      <c r="S1965" s="1070"/>
      <c r="T1965" s="1070"/>
      <c r="U1965" s="1070"/>
      <c r="V1965" s="1070"/>
      <c r="W1965" s="1070"/>
      <c r="X1965" s="1070"/>
      <c r="Y1965" s="1070"/>
      <c r="Z1965" s="1070"/>
      <c r="AA1965" s="1070"/>
      <c r="AB1965" s="1070"/>
      <c r="AC1965" s="1070"/>
      <c r="AD1965" s="1235"/>
      <c r="AF1965" s="69"/>
      <c r="AK1965" s="11"/>
      <c r="AL1965" s="70"/>
      <c r="AQ1965" s="71"/>
      <c r="AR1965" s="72"/>
    </row>
    <row r="1966" spans="1:44" ht="27" customHeight="1">
      <c r="A1966" s="911" t="str">
        <f t="shared" si="38"/>
        <v/>
      </c>
      <c r="B1966" s="65"/>
      <c r="E1966" s="66"/>
      <c r="F1966" s="67"/>
      <c r="H1966" s="1234"/>
      <c r="I1966" s="1070"/>
      <c r="J1966" s="1070"/>
      <c r="K1966" s="1070"/>
      <c r="L1966" s="1070"/>
      <c r="M1966" s="1070"/>
      <c r="N1966" s="1070"/>
      <c r="O1966" s="1070"/>
      <c r="P1966" s="1070"/>
      <c r="Q1966" s="1070"/>
      <c r="R1966" s="1070"/>
      <c r="S1966" s="1070"/>
      <c r="T1966" s="1070"/>
      <c r="U1966" s="1070"/>
      <c r="V1966" s="1070"/>
      <c r="W1966" s="1070"/>
      <c r="X1966" s="1070"/>
      <c r="Y1966" s="1070"/>
      <c r="Z1966" s="1070"/>
      <c r="AA1966" s="1070"/>
      <c r="AB1966" s="1070"/>
      <c r="AC1966" s="1070"/>
      <c r="AD1966" s="1235"/>
      <c r="AF1966" s="69"/>
      <c r="AK1966" s="11"/>
      <c r="AL1966" s="70"/>
      <c r="AQ1966" s="71"/>
      <c r="AR1966" s="72"/>
    </row>
    <row r="1967" spans="1:44" ht="27" customHeight="1" thickBot="1">
      <c r="A1967" s="911" t="str">
        <f t="shared" si="38"/>
        <v/>
      </c>
      <c r="B1967" s="65"/>
      <c r="E1967" s="66"/>
      <c r="F1967" s="67"/>
      <c r="H1967" s="1167"/>
      <c r="I1967" s="1168"/>
      <c r="J1967" s="1168"/>
      <c r="K1967" s="1168"/>
      <c r="L1967" s="1168"/>
      <c r="M1967" s="1168"/>
      <c r="N1967" s="1168"/>
      <c r="O1967" s="1168"/>
      <c r="P1967" s="1168"/>
      <c r="Q1967" s="1168"/>
      <c r="R1967" s="1168"/>
      <c r="S1967" s="1168"/>
      <c r="T1967" s="1168"/>
      <c r="U1967" s="1168"/>
      <c r="V1967" s="1168"/>
      <c r="W1967" s="1168"/>
      <c r="X1967" s="1168"/>
      <c r="Y1967" s="1168"/>
      <c r="Z1967" s="1168"/>
      <c r="AA1967" s="1168"/>
      <c r="AB1967" s="1168"/>
      <c r="AC1967" s="1168"/>
      <c r="AD1967" s="1169"/>
      <c r="AF1967" s="69"/>
      <c r="AK1967" s="11"/>
      <c r="AL1967" s="70"/>
      <c r="AQ1967" s="71"/>
      <c r="AR1967" s="72"/>
    </row>
    <row r="1968" spans="1:44" ht="27" customHeight="1">
      <c r="A1968" s="911"/>
      <c r="B1968" s="65"/>
      <c r="E1968" s="66"/>
      <c r="F1968" s="67"/>
      <c r="H1968" s="832"/>
      <c r="I1968" s="832"/>
      <c r="J1968" s="832"/>
      <c r="K1968" s="832"/>
      <c r="L1968" s="832"/>
      <c r="M1968" s="832"/>
      <c r="N1968" s="832"/>
      <c r="O1968" s="832"/>
      <c r="P1968" s="832"/>
      <c r="Q1968" s="832"/>
      <c r="R1968" s="832"/>
      <c r="S1968" s="832"/>
      <c r="T1968" s="832"/>
      <c r="U1968" s="832"/>
      <c r="V1968" s="832"/>
      <c r="W1968" s="832"/>
      <c r="X1968" s="832"/>
      <c r="Y1968" s="832"/>
      <c r="Z1968" s="832"/>
      <c r="AA1968" s="832"/>
      <c r="AB1968" s="832"/>
      <c r="AC1968" s="832"/>
      <c r="AD1968" s="832"/>
      <c r="AF1968" s="69"/>
      <c r="AK1968" s="11"/>
      <c r="AL1968" s="70"/>
      <c r="AQ1968" s="71"/>
      <c r="AR1968" s="72"/>
    </row>
    <row r="1969" spans="1:44" ht="24" customHeight="1">
      <c r="A1969" s="911" t="str">
        <f t="shared" si="38"/>
        <v/>
      </c>
      <c r="B1969" s="65"/>
      <c r="E1969" s="66"/>
      <c r="F1969" s="67"/>
      <c r="H1969" s="109"/>
      <c r="I1969" s="109"/>
      <c r="J1969" s="109"/>
      <c r="K1969" s="109"/>
      <c r="L1969" s="109"/>
      <c r="M1969" s="109"/>
      <c r="N1969" s="109"/>
      <c r="O1969" s="109"/>
      <c r="P1969" s="109"/>
      <c r="Q1969" s="109"/>
      <c r="R1969" s="109"/>
      <c r="S1969" s="109"/>
      <c r="T1969" s="109"/>
      <c r="U1969" s="109"/>
      <c r="V1969" s="109"/>
      <c r="W1969" s="109"/>
      <c r="X1969" s="109"/>
      <c r="Y1969" s="109"/>
      <c r="Z1969" s="109"/>
      <c r="AA1969" s="109"/>
      <c r="AB1969" s="109"/>
      <c r="AC1969" s="109"/>
      <c r="AD1969" s="109"/>
      <c r="AF1969" s="69"/>
      <c r="AK1969" s="11"/>
      <c r="AL1969" s="70"/>
      <c r="AQ1969" s="71"/>
      <c r="AR1969" s="72"/>
    </row>
    <row r="1970" spans="1:44" ht="27" customHeight="1">
      <c r="A1970" s="911">
        <f t="shared" si="38"/>
        <v>263</v>
      </c>
      <c r="B1970" s="1078" t="s">
        <v>1175</v>
      </c>
      <c r="C1970" s="1079"/>
      <c r="D1970" s="1079"/>
      <c r="E1970" s="1080"/>
      <c r="F1970" s="67"/>
      <c r="H1970" s="1093" t="s">
        <v>1176</v>
      </c>
      <c r="I1970" s="1093"/>
      <c r="J1970" s="1093"/>
      <c r="K1970" s="1093"/>
      <c r="L1970" s="1093"/>
      <c r="M1970" s="1093"/>
      <c r="N1970" s="1093"/>
      <c r="O1970" s="1093"/>
      <c r="P1970" s="1093"/>
      <c r="Q1970" s="1093"/>
      <c r="R1970" s="1093"/>
      <c r="S1970" s="1093"/>
      <c r="T1970" s="1093"/>
      <c r="U1970" s="1093"/>
      <c r="V1970" s="1093"/>
      <c r="W1970" s="1093"/>
      <c r="X1970" s="1093"/>
      <c r="Y1970" s="1093"/>
      <c r="Z1970" s="1093"/>
      <c r="AA1970" s="1093"/>
      <c r="AB1970" s="1093"/>
      <c r="AC1970" s="1093"/>
      <c r="AD1970" s="1093"/>
      <c r="AF1970" s="69"/>
      <c r="AG1970" s="304">
        <v>263</v>
      </c>
      <c r="AH1970" s="1389" t="s">
        <v>307</v>
      </c>
      <c r="AI1970" s="1390"/>
      <c r="AJ1970" s="1391"/>
      <c r="AK1970" s="11"/>
      <c r="AL1970" s="1110" t="s">
        <v>1177</v>
      </c>
      <c r="AM1970" s="1111"/>
      <c r="AN1970" s="1111"/>
      <c r="AO1970" s="1111"/>
      <c r="AP1970" s="1111"/>
      <c r="AQ1970" s="1112"/>
      <c r="AR1970" s="1173">
        <f>VLOOKUP(AH1970,$CD$12:$CE$16,2,FALSE)</f>
        <v>0</v>
      </c>
    </row>
    <row r="1971" spans="1:44" ht="27" customHeight="1">
      <c r="A1971" s="911" t="str">
        <f t="shared" si="38"/>
        <v/>
      </c>
      <c r="B1971" s="1078"/>
      <c r="C1971" s="1079"/>
      <c r="D1971" s="1079"/>
      <c r="E1971" s="1080"/>
      <c r="F1971" s="67"/>
      <c r="H1971" s="1093"/>
      <c r="I1971" s="1093"/>
      <c r="J1971" s="1093"/>
      <c r="K1971" s="1093"/>
      <c r="L1971" s="1093"/>
      <c r="M1971" s="1093"/>
      <c r="N1971" s="1093"/>
      <c r="O1971" s="1093"/>
      <c r="P1971" s="1093"/>
      <c r="Q1971" s="1093"/>
      <c r="R1971" s="1093"/>
      <c r="S1971" s="1093"/>
      <c r="T1971" s="1093"/>
      <c r="U1971" s="1093"/>
      <c r="V1971" s="1093"/>
      <c r="W1971" s="1093"/>
      <c r="X1971" s="1093"/>
      <c r="Y1971" s="1093"/>
      <c r="Z1971" s="1093"/>
      <c r="AA1971" s="1093"/>
      <c r="AB1971" s="1093"/>
      <c r="AC1971" s="1093"/>
      <c r="AD1971" s="1093"/>
      <c r="AF1971" s="69"/>
      <c r="AK1971" s="11"/>
      <c r="AL1971" s="1110"/>
      <c r="AM1971" s="1111"/>
      <c r="AN1971" s="1111"/>
      <c r="AO1971" s="1111"/>
      <c r="AP1971" s="1111"/>
      <c r="AQ1971" s="1112"/>
      <c r="AR1971" s="1173"/>
    </row>
    <row r="1972" spans="1:44" ht="24" customHeight="1">
      <c r="A1972" s="911" t="str">
        <f t="shared" si="38"/>
        <v/>
      </c>
      <c r="B1972" s="1078"/>
      <c r="C1972" s="1079"/>
      <c r="D1972" s="1079"/>
      <c r="E1972" s="1080"/>
      <c r="F1972" s="67"/>
      <c r="AF1972" s="69"/>
      <c r="AK1972" s="11"/>
      <c r="AL1972" s="1110"/>
      <c r="AM1972" s="1111"/>
      <c r="AN1972" s="1111"/>
      <c r="AO1972" s="1111"/>
      <c r="AP1972" s="1111"/>
      <c r="AQ1972" s="1112"/>
      <c r="AR1972" s="72"/>
    </row>
    <row r="1973" spans="1:44" ht="24" customHeight="1" thickBot="1">
      <c r="A1973" s="911" t="str">
        <f t="shared" si="38"/>
        <v/>
      </c>
      <c r="B1973" s="56"/>
      <c r="C1973" s="6"/>
      <c r="D1973" s="6"/>
      <c r="E1973" s="57"/>
      <c r="F1973" s="82"/>
      <c r="G1973" s="60"/>
      <c r="H1973" s="60"/>
      <c r="I1973" s="60"/>
      <c r="J1973" s="60"/>
      <c r="K1973" s="60"/>
      <c r="L1973" s="60"/>
      <c r="M1973" s="60"/>
      <c r="N1973" s="60"/>
      <c r="O1973" s="60"/>
      <c r="P1973" s="60"/>
      <c r="Q1973" s="60"/>
      <c r="R1973" s="60"/>
      <c r="S1973" s="60"/>
      <c r="T1973" s="60"/>
      <c r="U1973" s="60"/>
      <c r="V1973" s="60"/>
      <c r="W1973" s="60"/>
      <c r="X1973" s="60"/>
      <c r="Y1973" s="60"/>
      <c r="Z1973" s="60"/>
      <c r="AA1973" s="60"/>
      <c r="AB1973" s="60"/>
      <c r="AC1973" s="60"/>
      <c r="AD1973" s="60"/>
      <c r="AE1973" s="60"/>
      <c r="AF1973" s="58"/>
      <c r="AG1973" s="307"/>
      <c r="AH1973" s="59"/>
      <c r="AI1973" s="59"/>
      <c r="AJ1973" s="59"/>
      <c r="AK1973" s="15"/>
      <c r="AL1973" s="98"/>
      <c r="AM1973" s="99"/>
      <c r="AN1973" s="99"/>
      <c r="AO1973" s="99"/>
      <c r="AP1973" s="99"/>
      <c r="AQ1973" s="100"/>
      <c r="AR1973" s="72"/>
    </row>
    <row r="1974" spans="1:44" ht="21.75" customHeight="1">
      <c r="A1974" s="911" t="str">
        <f t="shared" si="38"/>
        <v/>
      </c>
      <c r="B1974" s="47"/>
      <c r="C1974" s="12"/>
      <c r="D1974" s="12"/>
      <c r="E1974" s="48"/>
      <c r="F1974" s="74"/>
      <c r="G1974" s="13"/>
      <c r="H1974" s="13"/>
      <c r="I1974" s="13"/>
      <c r="J1974" s="13"/>
      <c r="K1974" s="13"/>
      <c r="L1974" s="13"/>
      <c r="M1974" s="13"/>
      <c r="N1974" s="13"/>
      <c r="O1974" s="13"/>
      <c r="P1974" s="13"/>
      <c r="Q1974" s="13"/>
      <c r="R1974" s="13"/>
      <c r="S1974" s="13"/>
      <c r="T1974" s="13"/>
      <c r="U1974" s="13"/>
      <c r="V1974" s="13"/>
      <c r="W1974" s="13"/>
      <c r="X1974" s="13"/>
      <c r="Y1974" s="13"/>
      <c r="Z1974" s="13"/>
      <c r="AA1974" s="13"/>
      <c r="AB1974" s="13"/>
      <c r="AC1974" s="13"/>
      <c r="AD1974" s="13"/>
      <c r="AE1974" s="13"/>
      <c r="AF1974" s="103"/>
      <c r="AG1974" s="308"/>
      <c r="AH1974" s="104"/>
      <c r="AI1974" s="104"/>
      <c r="AJ1974" s="104"/>
      <c r="AK1974" s="26"/>
      <c r="AL1974" s="105"/>
      <c r="AM1974" s="106"/>
      <c r="AN1974" s="106"/>
      <c r="AO1974" s="106"/>
      <c r="AP1974" s="106"/>
      <c r="AQ1974" s="107"/>
      <c r="AR1974" s="72"/>
    </row>
    <row r="1975" spans="1:44" ht="27" customHeight="1">
      <c r="A1975" s="911">
        <f t="shared" si="38"/>
        <v>264</v>
      </c>
      <c r="B1975" s="1078" t="s">
        <v>2640</v>
      </c>
      <c r="C1975" s="1079"/>
      <c r="D1975" s="1079"/>
      <c r="E1975" s="1080"/>
      <c r="F1975" s="67"/>
      <c r="H1975" s="1093" t="s">
        <v>2780</v>
      </c>
      <c r="I1975" s="1093"/>
      <c r="J1975" s="1093"/>
      <c r="K1975" s="1093"/>
      <c r="L1975" s="1093"/>
      <c r="M1975" s="1093"/>
      <c r="N1975" s="1093"/>
      <c r="O1975" s="1093"/>
      <c r="P1975" s="1093"/>
      <c r="Q1975" s="1093"/>
      <c r="R1975" s="1093"/>
      <c r="S1975" s="1093"/>
      <c r="T1975" s="1093"/>
      <c r="U1975" s="1093"/>
      <c r="V1975" s="1093"/>
      <c r="W1975" s="1093"/>
      <c r="X1975" s="1093"/>
      <c r="Y1975" s="1093"/>
      <c r="Z1975" s="1093"/>
      <c r="AA1975" s="1093"/>
      <c r="AB1975" s="1093"/>
      <c r="AC1975" s="1093"/>
      <c r="AD1975" s="1093"/>
      <c r="AF1975" s="226"/>
      <c r="AG1975" s="304">
        <v>264</v>
      </c>
      <c r="AH1975" s="1458" t="s">
        <v>303</v>
      </c>
      <c r="AI1975" s="1459"/>
      <c r="AJ1975" s="1460"/>
      <c r="AK1975" s="227"/>
      <c r="AL1975" s="1131" t="s">
        <v>1179</v>
      </c>
      <c r="AM1975" s="1132"/>
      <c r="AN1975" s="1132"/>
      <c r="AO1975" s="1132"/>
      <c r="AP1975" s="1132"/>
      <c r="AQ1975" s="1133"/>
      <c r="AR1975" s="129"/>
    </row>
    <row r="1976" spans="1:44" ht="27" customHeight="1">
      <c r="A1976" s="911" t="str">
        <f t="shared" si="38"/>
        <v/>
      </c>
      <c r="B1976" s="1078"/>
      <c r="C1976" s="1079"/>
      <c r="D1976" s="1079"/>
      <c r="E1976" s="1080"/>
      <c r="F1976" s="67"/>
      <c r="H1976" s="1093"/>
      <c r="I1976" s="1093"/>
      <c r="J1976" s="1093"/>
      <c r="K1976" s="1093"/>
      <c r="L1976" s="1093"/>
      <c r="M1976" s="1093"/>
      <c r="N1976" s="1093"/>
      <c r="O1976" s="1093"/>
      <c r="P1976" s="1093"/>
      <c r="Q1976" s="1093"/>
      <c r="R1976" s="1093"/>
      <c r="S1976" s="1093"/>
      <c r="T1976" s="1093"/>
      <c r="U1976" s="1093"/>
      <c r="V1976" s="1093"/>
      <c r="W1976" s="1093"/>
      <c r="X1976" s="1093"/>
      <c r="Y1976" s="1093"/>
      <c r="Z1976" s="1093"/>
      <c r="AA1976" s="1093"/>
      <c r="AB1976" s="1093"/>
      <c r="AC1976" s="1093"/>
      <c r="AD1976" s="1093"/>
      <c r="AF1976" s="69"/>
      <c r="AK1976" s="11"/>
      <c r="AL1976" s="1131"/>
      <c r="AM1976" s="1132"/>
      <c r="AN1976" s="1132"/>
      <c r="AO1976" s="1132"/>
      <c r="AP1976" s="1132"/>
      <c r="AQ1976" s="1133"/>
      <c r="AR1976" s="72"/>
    </row>
    <row r="1977" spans="1:44" ht="27" customHeight="1">
      <c r="A1977" s="911" t="str">
        <f t="shared" si="38"/>
        <v/>
      </c>
      <c r="B1977" s="1078"/>
      <c r="C1977" s="1079"/>
      <c r="D1977" s="1079"/>
      <c r="E1977" s="1080"/>
      <c r="F1977" s="67"/>
      <c r="H1977" s="1093"/>
      <c r="I1977" s="1093"/>
      <c r="J1977" s="1093"/>
      <c r="K1977" s="1093"/>
      <c r="L1977" s="1093"/>
      <c r="M1977" s="1093"/>
      <c r="N1977" s="1093"/>
      <c r="O1977" s="1093"/>
      <c r="P1977" s="1093"/>
      <c r="Q1977" s="1093"/>
      <c r="R1977" s="1093"/>
      <c r="S1977" s="1093"/>
      <c r="T1977" s="1093"/>
      <c r="U1977" s="1093"/>
      <c r="V1977" s="1093"/>
      <c r="W1977" s="1093"/>
      <c r="X1977" s="1093"/>
      <c r="Y1977" s="1093"/>
      <c r="Z1977" s="1093"/>
      <c r="AA1977" s="1093"/>
      <c r="AB1977" s="1093"/>
      <c r="AC1977" s="1093"/>
      <c r="AD1977" s="1093"/>
      <c r="AF1977" s="69"/>
      <c r="AH1977" s="1462" t="s">
        <v>2375</v>
      </c>
      <c r="AI1977" s="1462"/>
      <c r="AJ1977" s="1462"/>
      <c r="AK1977" s="11"/>
      <c r="AL1977" s="1131"/>
      <c r="AM1977" s="1132"/>
      <c r="AN1977" s="1132"/>
      <c r="AO1977" s="1132"/>
      <c r="AP1977" s="1132"/>
      <c r="AQ1977" s="1133"/>
      <c r="AR1977" s="72"/>
    </row>
    <row r="1978" spans="1:44" ht="27" customHeight="1">
      <c r="A1978" s="911" t="str">
        <f t="shared" si="38"/>
        <v/>
      </c>
      <c r="B1978" s="1078"/>
      <c r="C1978" s="1079"/>
      <c r="D1978" s="1079"/>
      <c r="E1978" s="1080"/>
      <c r="F1978" s="67"/>
      <c r="H1978" s="1093"/>
      <c r="I1978" s="1093"/>
      <c r="J1978" s="1093"/>
      <c r="K1978" s="1093"/>
      <c r="L1978" s="1093"/>
      <c r="M1978" s="1093"/>
      <c r="N1978" s="1093"/>
      <c r="O1978" s="1093"/>
      <c r="P1978" s="1093"/>
      <c r="Q1978" s="1093"/>
      <c r="R1978" s="1093"/>
      <c r="S1978" s="1093"/>
      <c r="T1978" s="1093"/>
      <c r="U1978" s="1093"/>
      <c r="V1978" s="1093"/>
      <c r="W1978" s="1093"/>
      <c r="X1978" s="1093"/>
      <c r="Y1978" s="1093"/>
      <c r="Z1978" s="1093"/>
      <c r="AA1978" s="1093"/>
      <c r="AB1978" s="1093"/>
      <c r="AC1978" s="1093"/>
      <c r="AD1978" s="1093"/>
      <c r="AF1978" s="69"/>
      <c r="AH1978" s="1462"/>
      <c r="AI1978" s="1462"/>
      <c r="AJ1978" s="1462"/>
      <c r="AK1978" s="11"/>
      <c r="AL1978" s="1131"/>
      <c r="AM1978" s="1132"/>
      <c r="AN1978" s="1132"/>
      <c r="AO1978" s="1132"/>
      <c r="AP1978" s="1132"/>
      <c r="AQ1978" s="1133"/>
      <c r="AR1978" s="72"/>
    </row>
    <row r="1979" spans="1:44" ht="18" customHeight="1" thickBot="1">
      <c r="A1979" s="911" t="str">
        <f t="shared" si="38"/>
        <v/>
      </c>
      <c r="B1979" s="1259" t="s">
        <v>1178</v>
      </c>
      <c r="C1979" s="1260"/>
      <c r="D1979" s="1260"/>
      <c r="E1979" s="1261"/>
      <c r="F1979" s="67"/>
      <c r="H1979" s="87"/>
      <c r="I1979" s="87"/>
      <c r="J1979" s="87"/>
      <c r="K1979" s="87"/>
      <c r="L1979" s="87"/>
      <c r="M1979" s="87"/>
      <c r="N1979" s="87"/>
      <c r="O1979" s="87"/>
      <c r="P1979" s="87"/>
      <c r="Q1979" s="87"/>
      <c r="R1979" s="87"/>
      <c r="S1979" s="87"/>
      <c r="T1979" s="87"/>
      <c r="U1979" s="87"/>
      <c r="V1979" s="87"/>
      <c r="W1979" s="87"/>
      <c r="X1979" s="87"/>
      <c r="Y1979" s="87"/>
      <c r="Z1979" s="87"/>
      <c r="AA1979" s="87"/>
      <c r="AB1979" s="87"/>
      <c r="AC1979" s="87"/>
      <c r="AD1979" s="87"/>
      <c r="AF1979" s="69"/>
      <c r="AH1979" s="1462"/>
      <c r="AI1979" s="1462"/>
      <c r="AJ1979" s="1462"/>
      <c r="AK1979" s="11"/>
      <c r="AL1979" s="70"/>
      <c r="AQ1979" s="71"/>
      <c r="AR1979" s="72"/>
    </row>
    <row r="1980" spans="1:44" ht="27" customHeight="1">
      <c r="A1980" s="911" t="str">
        <f t="shared" si="38"/>
        <v/>
      </c>
      <c r="B1980" s="1259"/>
      <c r="C1980" s="1260"/>
      <c r="D1980" s="1260"/>
      <c r="E1980" s="1261"/>
      <c r="F1980" s="67"/>
      <c r="H1980" s="271" t="s">
        <v>1180</v>
      </c>
      <c r="I1980" s="1262" t="s">
        <v>1181</v>
      </c>
      <c r="J1980" s="1262"/>
      <c r="K1980" s="1262"/>
      <c r="L1980" s="1262"/>
      <c r="M1980" s="1262"/>
      <c r="N1980" s="1262"/>
      <c r="O1980" s="1262"/>
      <c r="P1980" s="1262"/>
      <c r="Q1980" s="1262"/>
      <c r="R1980" s="1262"/>
      <c r="S1980" s="1262"/>
      <c r="T1980" s="1262"/>
      <c r="U1980" s="1262"/>
      <c r="V1980" s="1262"/>
      <c r="W1980" s="1262"/>
      <c r="X1980" s="1262"/>
      <c r="Y1980" s="1262"/>
      <c r="Z1980" s="1262"/>
      <c r="AA1980" s="1262"/>
      <c r="AB1980" s="1262"/>
      <c r="AC1980" s="1262"/>
      <c r="AD1980" s="26"/>
      <c r="AF1980" s="69"/>
      <c r="AH1980" s="1462"/>
      <c r="AI1980" s="1462"/>
      <c r="AJ1980" s="1462"/>
      <c r="AK1980" s="11"/>
      <c r="AL1980" s="1110" t="s">
        <v>1190</v>
      </c>
      <c r="AM1980" s="1111"/>
      <c r="AN1980" s="1111"/>
      <c r="AO1980" s="1111"/>
      <c r="AP1980" s="1111"/>
      <c r="AQ1980" s="1112"/>
      <c r="AR1980" s="72"/>
    </row>
    <row r="1981" spans="1:44" ht="27" customHeight="1">
      <c r="A1981" s="911" t="str">
        <f t="shared" si="38"/>
        <v/>
      </c>
      <c r="B1981" s="1259"/>
      <c r="C1981" s="1260"/>
      <c r="D1981" s="1260"/>
      <c r="E1981" s="1261"/>
      <c r="F1981" s="67"/>
      <c r="H1981" s="192"/>
      <c r="I1981" s="1108" t="s">
        <v>1182</v>
      </c>
      <c r="J1981" s="1108"/>
      <c r="K1981" s="1108"/>
      <c r="L1981" s="1108"/>
      <c r="M1981" s="1108"/>
      <c r="N1981" s="1108"/>
      <c r="O1981" s="1108"/>
      <c r="P1981" s="1108"/>
      <c r="Q1981" s="1108"/>
      <c r="R1981" s="1108"/>
      <c r="S1981" s="1108"/>
      <c r="T1981" s="1108"/>
      <c r="U1981" s="1108"/>
      <c r="V1981" s="1108"/>
      <c r="W1981" s="1108"/>
      <c r="X1981" s="1108"/>
      <c r="Y1981" s="1108"/>
      <c r="Z1981" s="1108"/>
      <c r="AA1981" s="1108"/>
      <c r="AB1981" s="1108"/>
      <c r="AC1981" s="1108"/>
      <c r="AD1981" s="11"/>
      <c r="AF1981" s="69"/>
      <c r="AH1981" s="597"/>
      <c r="AI1981" s="597"/>
      <c r="AJ1981" s="597"/>
      <c r="AK1981" s="11"/>
      <c r="AL1981" s="1110"/>
      <c r="AM1981" s="1111"/>
      <c r="AN1981" s="1111"/>
      <c r="AO1981" s="1111"/>
      <c r="AP1981" s="1111"/>
      <c r="AQ1981" s="1112"/>
      <c r="AR1981" s="72"/>
    </row>
    <row r="1982" spans="1:44" ht="27" customHeight="1">
      <c r="A1982" s="911" t="str">
        <f t="shared" si="38"/>
        <v/>
      </c>
      <c r="B1982" s="1259"/>
      <c r="C1982" s="1260"/>
      <c r="D1982" s="1260"/>
      <c r="E1982" s="1261"/>
      <c r="F1982" s="67"/>
      <c r="H1982" s="192"/>
      <c r="I1982" s="1108" t="s">
        <v>1183</v>
      </c>
      <c r="J1982" s="1108"/>
      <c r="K1982" s="1108"/>
      <c r="L1982" s="1108"/>
      <c r="M1982" s="1108"/>
      <c r="N1982" s="1108"/>
      <c r="O1982" s="1108"/>
      <c r="P1982" s="1108"/>
      <c r="Q1982" s="1108"/>
      <c r="R1982" s="1108"/>
      <c r="S1982" s="1108"/>
      <c r="T1982" s="1108"/>
      <c r="U1982" s="1108"/>
      <c r="V1982" s="1108"/>
      <c r="W1982" s="1108"/>
      <c r="X1982" s="1108"/>
      <c r="Y1982" s="1108"/>
      <c r="Z1982" s="1108"/>
      <c r="AA1982" s="1108"/>
      <c r="AB1982" s="1108"/>
      <c r="AC1982" s="1108"/>
      <c r="AD1982" s="11"/>
      <c r="AF1982" s="69"/>
      <c r="AK1982" s="11"/>
      <c r="AL1982" s="1110"/>
      <c r="AM1982" s="1111"/>
      <c r="AN1982" s="1111"/>
      <c r="AO1982" s="1111"/>
      <c r="AP1982" s="1111"/>
      <c r="AQ1982" s="1112"/>
      <c r="AR1982" s="72"/>
    </row>
    <row r="1983" spans="1:44" ht="27" customHeight="1">
      <c r="A1983" s="911" t="str">
        <f t="shared" si="38"/>
        <v/>
      </c>
      <c r="B1983" s="65"/>
      <c r="E1983" s="66"/>
      <c r="F1983" s="67"/>
      <c r="H1983" s="192"/>
      <c r="I1983" s="1237" t="s">
        <v>2781</v>
      </c>
      <c r="J1983" s="1237"/>
      <c r="K1983" s="1237"/>
      <c r="L1983" s="1237"/>
      <c r="M1983" s="1237"/>
      <c r="N1983" s="1237"/>
      <c r="O1983" s="1237"/>
      <c r="P1983" s="1237"/>
      <c r="Q1983" s="1237"/>
      <c r="R1983" s="1237"/>
      <c r="S1983" s="1237"/>
      <c r="T1983" s="1237"/>
      <c r="U1983" s="1237"/>
      <c r="V1983" s="1237"/>
      <c r="W1983" s="1237"/>
      <c r="X1983" s="1237"/>
      <c r="Y1983" s="1237"/>
      <c r="Z1983" s="1237"/>
      <c r="AA1983" s="1237"/>
      <c r="AB1983" s="1237"/>
      <c r="AC1983" s="1237"/>
      <c r="AD1983" s="229"/>
      <c r="AF1983" s="69"/>
      <c r="AK1983" s="11"/>
      <c r="AL1983" s="92"/>
      <c r="AM1983" s="93"/>
      <c r="AN1983" s="93"/>
      <c r="AO1983" s="93"/>
      <c r="AP1983" s="93"/>
      <c r="AQ1983" s="94"/>
      <c r="AR1983" s="72"/>
    </row>
    <row r="1984" spans="1:44" ht="27" customHeight="1">
      <c r="A1984" s="911" t="str">
        <f t="shared" si="38"/>
        <v/>
      </c>
      <c r="B1984" s="65"/>
      <c r="E1984" s="66"/>
      <c r="F1984" s="67"/>
      <c r="H1984" s="192"/>
      <c r="I1984" s="1237"/>
      <c r="J1984" s="1237"/>
      <c r="K1984" s="1237"/>
      <c r="L1984" s="1237"/>
      <c r="M1984" s="1237"/>
      <c r="N1984" s="1237"/>
      <c r="O1984" s="1237"/>
      <c r="P1984" s="1237"/>
      <c r="Q1984" s="1237"/>
      <c r="R1984" s="1237"/>
      <c r="S1984" s="1237"/>
      <c r="T1984" s="1237"/>
      <c r="U1984" s="1237"/>
      <c r="V1984" s="1237"/>
      <c r="W1984" s="1237"/>
      <c r="X1984" s="1237"/>
      <c r="Y1984" s="1237"/>
      <c r="Z1984" s="1237"/>
      <c r="AA1984" s="1237"/>
      <c r="AB1984" s="1237"/>
      <c r="AC1984" s="1237"/>
      <c r="AD1984" s="229"/>
      <c r="AF1984" s="69"/>
      <c r="AK1984" s="11"/>
      <c r="AL1984" s="70"/>
      <c r="AQ1984" s="71"/>
      <c r="AR1984" s="72"/>
    </row>
    <row r="1985" spans="1:44" ht="27" customHeight="1" thickBot="1">
      <c r="A1985" s="911" t="str">
        <f t="shared" si="38"/>
        <v/>
      </c>
      <c r="B1985" s="65"/>
      <c r="E1985" s="66"/>
      <c r="F1985" s="67"/>
      <c r="H1985" s="195"/>
      <c r="I1985" s="1240"/>
      <c r="J1985" s="1240"/>
      <c r="K1985" s="1240"/>
      <c r="L1985" s="1240"/>
      <c r="M1985" s="1240"/>
      <c r="N1985" s="1240"/>
      <c r="O1985" s="1240"/>
      <c r="P1985" s="1240"/>
      <c r="Q1985" s="1240"/>
      <c r="R1985" s="1240"/>
      <c r="S1985" s="1240"/>
      <c r="T1985" s="1240"/>
      <c r="U1985" s="1240"/>
      <c r="V1985" s="1240"/>
      <c r="W1985" s="1240"/>
      <c r="X1985" s="1240"/>
      <c r="Y1985" s="1240"/>
      <c r="Z1985" s="1240"/>
      <c r="AA1985" s="1240"/>
      <c r="AB1985" s="1240"/>
      <c r="AC1985" s="1240"/>
      <c r="AD1985" s="273"/>
      <c r="AF1985" s="69"/>
      <c r="AK1985" s="11"/>
      <c r="AL1985" s="70"/>
      <c r="AQ1985" s="71"/>
      <c r="AR1985" s="72"/>
    </row>
    <row r="1986" spans="1:44" ht="18" customHeight="1">
      <c r="A1986" s="911" t="str">
        <f t="shared" si="38"/>
        <v/>
      </c>
      <c r="B1986" s="65"/>
      <c r="E1986" s="66"/>
      <c r="F1986" s="67"/>
      <c r="AF1986" s="69"/>
      <c r="AK1986" s="11"/>
      <c r="AL1986" s="17"/>
      <c r="AM1986" s="93"/>
      <c r="AN1986" s="93"/>
      <c r="AO1986" s="93"/>
      <c r="AP1986" s="93"/>
      <c r="AQ1986" s="94"/>
      <c r="AR1986" s="72"/>
    </row>
    <row r="1987" spans="1:44" ht="27" customHeight="1">
      <c r="A1987" s="911" t="str">
        <f t="shared" si="38"/>
        <v/>
      </c>
      <c r="B1987" s="65"/>
      <c r="E1987" s="66"/>
      <c r="F1987" s="67"/>
      <c r="H1987" s="1087" t="s">
        <v>1184</v>
      </c>
      <c r="I1987" s="1087"/>
      <c r="J1987" s="1087"/>
      <c r="K1987" s="1087"/>
      <c r="L1987" s="1087"/>
      <c r="M1987" s="1087"/>
      <c r="N1987" s="1087"/>
      <c r="O1987" s="1087"/>
      <c r="P1987" s="1087"/>
      <c r="Q1987" s="1087"/>
      <c r="R1987" s="1087"/>
      <c r="S1987" s="1087"/>
      <c r="T1987" s="1087"/>
      <c r="U1987" s="1087"/>
      <c r="V1987" s="1087"/>
      <c r="W1987" s="1087"/>
      <c r="X1987" s="1087"/>
      <c r="Y1987" s="1087"/>
      <c r="Z1987" s="1087"/>
      <c r="AA1987" s="1087"/>
      <c r="AB1987" s="1087"/>
      <c r="AC1987" s="1087"/>
      <c r="AD1987" s="1087"/>
      <c r="AF1987" s="69"/>
      <c r="AK1987" s="11"/>
      <c r="AL1987" s="70"/>
      <c r="AQ1987" s="71"/>
      <c r="AR1987" s="72"/>
    </row>
    <row r="1988" spans="1:44" ht="27" customHeight="1">
      <c r="A1988" s="911">
        <f t="shared" si="38"/>
        <v>265</v>
      </c>
      <c r="B1988" s="65"/>
      <c r="E1988" s="66"/>
      <c r="F1988" s="67"/>
      <c r="I1988" s="17" t="s">
        <v>1091</v>
      </c>
      <c r="J1988" s="1093" t="s">
        <v>1185</v>
      </c>
      <c r="K1988" s="1093"/>
      <c r="L1988" s="1093"/>
      <c r="M1988" s="1093"/>
      <c r="N1988" s="1093"/>
      <c r="O1988" s="1093"/>
      <c r="P1988" s="1093"/>
      <c r="Q1988" s="1093"/>
      <c r="R1988" s="1093"/>
      <c r="S1988" s="1093"/>
      <c r="T1988" s="1093"/>
      <c r="U1988" s="1093"/>
      <c r="V1988" s="1093"/>
      <c r="W1988" s="1093"/>
      <c r="X1988" s="1093"/>
      <c r="Y1988" s="1093"/>
      <c r="Z1988" s="1093"/>
      <c r="AA1988" s="1093"/>
      <c r="AB1988" s="1093"/>
      <c r="AC1988" s="1093"/>
      <c r="AD1988" s="1093"/>
      <c r="AF1988" s="69"/>
      <c r="AG1988" s="304">
        <v>265</v>
      </c>
      <c r="AH1988" s="1113" t="s">
        <v>109</v>
      </c>
      <c r="AI1988" s="1114"/>
      <c r="AJ1988" s="1115"/>
      <c r="AK1988" s="11"/>
      <c r="AL1988" s="1110" t="s">
        <v>1187</v>
      </c>
      <c r="AM1988" s="1111"/>
      <c r="AN1988" s="1111"/>
      <c r="AO1988" s="1111"/>
      <c r="AP1988" s="1111"/>
      <c r="AQ1988" s="1112"/>
      <c r="AR1988" s="1173">
        <f>VLOOKUP(AH1988,$CD$6:$CE$10,2,FALSE)</f>
        <v>0</v>
      </c>
    </row>
    <row r="1989" spans="1:44" ht="27" customHeight="1">
      <c r="A1989" s="911" t="str">
        <f t="shared" si="38"/>
        <v/>
      </c>
      <c r="B1989" s="65"/>
      <c r="E1989" s="66"/>
      <c r="F1989" s="67"/>
      <c r="J1989" s="1093"/>
      <c r="K1989" s="1093"/>
      <c r="L1989" s="1093"/>
      <c r="M1989" s="1093"/>
      <c r="N1989" s="1093"/>
      <c r="O1989" s="1093"/>
      <c r="P1989" s="1093"/>
      <c r="Q1989" s="1093"/>
      <c r="R1989" s="1093"/>
      <c r="S1989" s="1093"/>
      <c r="T1989" s="1093"/>
      <c r="U1989" s="1093"/>
      <c r="V1989" s="1093"/>
      <c r="W1989" s="1093"/>
      <c r="X1989" s="1093"/>
      <c r="Y1989" s="1093"/>
      <c r="Z1989" s="1093"/>
      <c r="AA1989" s="1093"/>
      <c r="AB1989" s="1093"/>
      <c r="AC1989" s="1093"/>
      <c r="AD1989" s="1093"/>
      <c r="AF1989" s="69"/>
      <c r="AK1989" s="11"/>
      <c r="AL1989" s="1110"/>
      <c r="AM1989" s="1111"/>
      <c r="AN1989" s="1111"/>
      <c r="AO1989" s="1111"/>
      <c r="AP1989" s="1111"/>
      <c r="AQ1989" s="1112"/>
      <c r="AR1989" s="1173"/>
    </row>
    <row r="1990" spans="1:44" ht="27" customHeight="1">
      <c r="A1990" s="911" t="str">
        <f t="shared" si="38"/>
        <v/>
      </c>
      <c r="B1990" s="65"/>
      <c r="E1990" s="66"/>
      <c r="F1990" s="67"/>
      <c r="I1990" s="17" t="s">
        <v>1092</v>
      </c>
      <c r="J1990" s="1087" t="s">
        <v>1186</v>
      </c>
      <c r="K1990" s="1087"/>
      <c r="L1990" s="1087"/>
      <c r="M1990" s="1087"/>
      <c r="N1990" s="1087"/>
      <c r="O1990" s="1087"/>
      <c r="P1990" s="1087"/>
      <c r="Q1990" s="1087"/>
      <c r="R1990" s="1087"/>
      <c r="S1990" s="1087"/>
      <c r="T1990" s="1087"/>
      <c r="U1990" s="1087"/>
      <c r="V1990" s="1087"/>
      <c r="W1990" s="1087"/>
      <c r="X1990" s="1087"/>
      <c r="Y1990" s="1134"/>
      <c r="Z1990" s="1134"/>
      <c r="AA1990" s="17" t="s">
        <v>71</v>
      </c>
      <c r="AB1990" s="1134"/>
      <c r="AC1990" s="1134"/>
      <c r="AD1990" s="1134"/>
      <c r="AF1990" s="69"/>
      <c r="AK1990" s="11"/>
      <c r="AL1990" s="1110"/>
      <c r="AM1990" s="1111"/>
      <c r="AN1990" s="1111"/>
      <c r="AO1990" s="1111"/>
      <c r="AP1990" s="1111"/>
      <c r="AQ1990" s="1112"/>
      <c r="AR1990" s="72"/>
    </row>
    <row r="1991" spans="1:44" ht="18" customHeight="1">
      <c r="A1991" s="911" t="str">
        <f t="shared" si="38"/>
        <v/>
      </c>
      <c r="B1991" s="65"/>
      <c r="E1991" s="66"/>
      <c r="F1991" s="67"/>
      <c r="X1991" s="1408" t="s">
        <v>551</v>
      </c>
      <c r="Y1991" s="1408"/>
      <c r="Z1991" s="1408"/>
      <c r="AA1991" s="1408"/>
      <c r="AB1991" s="1408"/>
      <c r="AC1991" s="1408"/>
      <c r="AD1991" s="1408"/>
      <c r="AF1991" s="69"/>
      <c r="AK1991" s="11"/>
      <c r="AL1991" s="209"/>
      <c r="AM1991" s="20"/>
      <c r="AN1991" s="20"/>
      <c r="AO1991" s="20"/>
      <c r="AP1991" s="20"/>
      <c r="AQ1991" s="210"/>
      <c r="AR1991" s="72"/>
    </row>
    <row r="1992" spans="1:44" ht="27" customHeight="1">
      <c r="A1992" s="911" t="str">
        <f t="shared" si="38"/>
        <v/>
      </c>
      <c r="B1992" s="65"/>
      <c r="E1992" s="66"/>
      <c r="F1992" s="67"/>
      <c r="H1992" s="1087" t="s">
        <v>1188</v>
      </c>
      <c r="I1992" s="1087"/>
      <c r="J1992" s="1087"/>
      <c r="K1992" s="1087"/>
      <c r="L1992" s="1087"/>
      <c r="M1992" s="1087"/>
      <c r="N1992" s="1087"/>
      <c r="O1992" s="1087"/>
      <c r="P1992" s="1087"/>
      <c r="Q1992" s="1087"/>
      <c r="R1992" s="1087"/>
      <c r="S1992" s="1087"/>
      <c r="T1992" s="1087"/>
      <c r="U1992" s="1087"/>
      <c r="V1992" s="1087"/>
      <c r="W1992" s="1087"/>
      <c r="X1992" s="1087"/>
      <c r="Y1992" s="1087"/>
      <c r="Z1992" s="1087"/>
      <c r="AA1992" s="1087"/>
      <c r="AB1992" s="1087"/>
      <c r="AC1992" s="1087"/>
      <c r="AD1992" s="1087"/>
      <c r="AF1992" s="69"/>
      <c r="AK1992" s="11"/>
      <c r="AL1992" s="1110" t="s">
        <v>1189</v>
      </c>
      <c r="AM1992" s="1111"/>
      <c r="AN1992" s="1111"/>
      <c r="AO1992" s="1111"/>
      <c r="AP1992" s="1111"/>
      <c r="AQ1992" s="1112"/>
      <c r="AR1992" s="72"/>
    </row>
    <row r="1993" spans="1:44" ht="27" customHeight="1">
      <c r="A1993" s="911">
        <f t="shared" si="38"/>
        <v>266</v>
      </c>
      <c r="B1993" s="65"/>
      <c r="E1993" s="66"/>
      <c r="F1993" s="67"/>
      <c r="I1993" s="17" t="s">
        <v>1091</v>
      </c>
      <c r="J1993" s="1093" t="s">
        <v>2809</v>
      </c>
      <c r="K1993" s="1093"/>
      <c r="L1993" s="1093"/>
      <c r="M1993" s="1093"/>
      <c r="N1993" s="1093"/>
      <c r="O1993" s="1093"/>
      <c r="P1993" s="1093"/>
      <c r="Q1993" s="1093"/>
      <c r="R1993" s="1093"/>
      <c r="S1993" s="1093"/>
      <c r="T1993" s="1093"/>
      <c r="U1993" s="1093"/>
      <c r="V1993" s="1093"/>
      <c r="W1993" s="1093"/>
      <c r="X1993" s="1093"/>
      <c r="Y1993" s="1093"/>
      <c r="Z1993" s="1093"/>
      <c r="AA1993" s="1093"/>
      <c r="AB1993" s="1093"/>
      <c r="AC1993" s="1093"/>
      <c r="AD1993" s="1093"/>
      <c r="AF1993" s="69"/>
      <c r="AG1993" s="304">
        <v>266</v>
      </c>
      <c r="AH1993" s="1113" t="s">
        <v>109</v>
      </c>
      <c r="AI1993" s="1114"/>
      <c r="AJ1993" s="1115"/>
      <c r="AK1993" s="11"/>
      <c r="AL1993" s="92"/>
      <c r="AM1993" s="93"/>
      <c r="AN1993" s="93"/>
      <c r="AO1993" s="93"/>
      <c r="AP1993" s="93"/>
      <c r="AQ1993" s="94"/>
      <c r="AR1993" s="1173">
        <f>VLOOKUP(AH1993,$CD$6:$CE$10,2,FALSE)</f>
        <v>0</v>
      </c>
    </row>
    <row r="1994" spans="1:44" ht="27" customHeight="1">
      <c r="A1994" s="911" t="str">
        <f t="shared" si="38"/>
        <v/>
      </c>
      <c r="B1994" s="65"/>
      <c r="E1994" s="66"/>
      <c r="F1994" s="67"/>
      <c r="J1994" s="1093"/>
      <c r="K1994" s="1093"/>
      <c r="L1994" s="1093"/>
      <c r="M1994" s="1093"/>
      <c r="N1994" s="1093"/>
      <c r="O1994" s="1093"/>
      <c r="P1994" s="1093"/>
      <c r="Q1994" s="1093"/>
      <c r="R1994" s="1093"/>
      <c r="S1994" s="1093"/>
      <c r="T1994" s="1093"/>
      <c r="U1994" s="1093"/>
      <c r="V1994" s="1093"/>
      <c r="W1994" s="1093"/>
      <c r="X1994" s="1093"/>
      <c r="Y1994" s="1093"/>
      <c r="Z1994" s="1093"/>
      <c r="AA1994" s="1093"/>
      <c r="AB1994" s="1093"/>
      <c r="AC1994" s="1093"/>
      <c r="AD1994" s="1093"/>
      <c r="AF1994" s="69"/>
      <c r="AK1994" s="11"/>
      <c r="AL1994" s="92"/>
      <c r="AM1994" s="93"/>
      <c r="AN1994" s="93"/>
      <c r="AO1994" s="93"/>
      <c r="AP1994" s="93"/>
      <c r="AQ1994" s="94"/>
      <c r="AR1994" s="1173"/>
    </row>
    <row r="1995" spans="1:44" ht="18" customHeight="1">
      <c r="A1995" s="911" t="str">
        <f t="shared" si="38"/>
        <v/>
      </c>
      <c r="B1995" s="65"/>
      <c r="E1995" s="66"/>
      <c r="F1995" s="67"/>
      <c r="AF1995" s="69"/>
      <c r="AK1995" s="11"/>
      <c r="AL1995" s="17"/>
      <c r="AM1995" s="93"/>
      <c r="AN1995" s="93"/>
      <c r="AO1995" s="93"/>
      <c r="AP1995" s="93"/>
      <c r="AQ1995" s="94"/>
      <c r="AR1995" s="72"/>
    </row>
    <row r="1996" spans="1:44" ht="27" customHeight="1">
      <c r="A1996" s="911" t="str">
        <f t="shared" si="38"/>
        <v/>
      </c>
      <c r="B1996" s="65"/>
      <c r="E1996" s="66"/>
      <c r="F1996" s="67"/>
      <c r="J1996" s="1174" t="s">
        <v>1191</v>
      </c>
      <c r="K1996" s="1174"/>
      <c r="L1996" s="1174"/>
      <c r="M1996" s="1174"/>
      <c r="N1996" s="1174"/>
      <c r="O1996" s="1820"/>
      <c r="P1996" s="1136" t="s">
        <v>989</v>
      </c>
      <c r="Q1996" s="1137"/>
      <c r="R1996" s="1137"/>
      <c r="S1996" s="1138"/>
      <c r="T1996" s="1136" t="s">
        <v>530</v>
      </c>
      <c r="U1996" s="1138"/>
      <c r="V1996" s="266" t="s">
        <v>36</v>
      </c>
      <c r="W1996" s="1136" t="s">
        <v>530</v>
      </c>
      <c r="X1996" s="1138"/>
      <c r="Y1996" s="266" t="s">
        <v>37</v>
      </c>
      <c r="Z1996" s="1136" t="s">
        <v>530</v>
      </c>
      <c r="AA1996" s="1138"/>
      <c r="AB1996" s="266" t="s">
        <v>123</v>
      </c>
      <c r="AC1996" s="1134"/>
      <c r="AD1996" s="1134"/>
      <c r="AF1996" s="69"/>
      <c r="AK1996" s="11"/>
      <c r="AL1996" s="1110" t="s">
        <v>1187</v>
      </c>
      <c r="AM1996" s="1111"/>
      <c r="AN1996" s="1111"/>
      <c r="AO1996" s="1111"/>
      <c r="AP1996" s="1111"/>
      <c r="AQ1996" s="1112"/>
      <c r="AR1996" s="72"/>
    </row>
    <row r="1997" spans="1:44" ht="27" customHeight="1">
      <c r="A1997" s="911" t="str">
        <f t="shared" si="38"/>
        <v/>
      </c>
      <c r="B1997" s="65"/>
      <c r="E1997" s="66"/>
      <c r="F1997" s="67"/>
      <c r="P1997" s="1461" t="s">
        <v>990</v>
      </c>
      <c r="Q1997" s="1461"/>
      <c r="R1997" s="1461"/>
      <c r="S1997" s="1461"/>
      <c r="T1997" s="1461" t="s">
        <v>991</v>
      </c>
      <c r="U1997" s="1461"/>
      <c r="V1997" s="1461"/>
      <c r="W1997" s="1461"/>
      <c r="X1997" s="1461"/>
      <c r="Y1997" s="1461"/>
      <c r="Z1997" s="1461"/>
      <c r="AA1997" s="1461"/>
      <c r="AB1997" s="1461"/>
      <c r="AC1997" s="1134"/>
      <c r="AD1997" s="1134"/>
      <c r="AF1997" s="69"/>
      <c r="AK1997" s="11"/>
      <c r="AL1997" s="1110"/>
      <c r="AM1997" s="1111"/>
      <c r="AN1997" s="1111"/>
      <c r="AO1997" s="1111"/>
      <c r="AP1997" s="1111"/>
      <c r="AQ1997" s="1112"/>
      <c r="AR1997" s="72"/>
    </row>
    <row r="1998" spans="1:44" ht="18" customHeight="1">
      <c r="A1998" s="911" t="str">
        <f t="shared" si="38"/>
        <v/>
      </c>
      <c r="B1998" s="65"/>
      <c r="E1998" s="66"/>
      <c r="F1998" s="67"/>
      <c r="AF1998" s="69"/>
      <c r="AK1998" s="11"/>
      <c r="AL1998" s="17"/>
      <c r="AM1998" s="93"/>
      <c r="AN1998" s="93"/>
      <c r="AO1998" s="93"/>
      <c r="AP1998" s="93"/>
      <c r="AQ1998" s="94"/>
      <c r="AR1998" s="72"/>
    </row>
    <row r="1999" spans="1:44" ht="27" customHeight="1">
      <c r="A1999" s="911">
        <f t="shared" si="38"/>
        <v>267</v>
      </c>
      <c r="B1999" s="65"/>
      <c r="E1999" s="66"/>
      <c r="F1999" s="67"/>
      <c r="I1999" s="17" t="s">
        <v>1092</v>
      </c>
      <c r="J1999" s="1407" t="s">
        <v>1192</v>
      </c>
      <c r="K1999" s="1407"/>
      <c r="L1999" s="1407"/>
      <c r="M1999" s="1407"/>
      <c r="N1999" s="1407"/>
      <c r="O1999" s="1407"/>
      <c r="P1999" s="1407"/>
      <c r="Q1999" s="1407"/>
      <c r="R1999" s="1407"/>
      <c r="S1999" s="1407"/>
      <c r="T1999" s="1407"/>
      <c r="U1999" s="1407"/>
      <c r="V1999" s="1407"/>
      <c r="W1999" s="1407"/>
      <c r="X1999" s="1407"/>
      <c r="Y1999" s="1407"/>
      <c r="Z1999" s="1407"/>
      <c r="AA1999" s="1407"/>
      <c r="AB1999" s="1407"/>
      <c r="AC1999" s="1407"/>
      <c r="AD1999" s="1407"/>
      <c r="AF1999" s="69"/>
      <c r="AG1999" s="304">
        <v>267</v>
      </c>
      <c r="AH1999" s="1113" t="s">
        <v>109</v>
      </c>
      <c r="AI1999" s="1114"/>
      <c r="AJ1999" s="1115"/>
      <c r="AK1999" s="11"/>
      <c r="AL1999" s="92"/>
      <c r="AM1999" s="93"/>
      <c r="AN1999" s="93"/>
      <c r="AO1999" s="93"/>
      <c r="AP1999" s="93"/>
      <c r="AQ1999" s="94"/>
      <c r="AR1999" s="1173">
        <f>VLOOKUP(AH1999,$CD$6:$CE$10,2,FALSE)</f>
        <v>0</v>
      </c>
    </row>
    <row r="2000" spans="1:44" ht="27" customHeight="1">
      <c r="A2000" s="911" t="str">
        <f t="shared" si="38"/>
        <v/>
      </c>
      <c r="B2000" s="65"/>
      <c r="E2000" s="66"/>
      <c r="F2000" s="67"/>
      <c r="J2000" s="1407"/>
      <c r="K2000" s="1407"/>
      <c r="L2000" s="1407"/>
      <c r="M2000" s="1407"/>
      <c r="N2000" s="1407"/>
      <c r="O2000" s="1407"/>
      <c r="P2000" s="1407"/>
      <c r="Q2000" s="1407"/>
      <c r="R2000" s="1407"/>
      <c r="S2000" s="1407"/>
      <c r="T2000" s="1407"/>
      <c r="U2000" s="1407"/>
      <c r="V2000" s="1407"/>
      <c r="W2000" s="1407"/>
      <c r="X2000" s="1407"/>
      <c r="Y2000" s="1407"/>
      <c r="Z2000" s="1407"/>
      <c r="AA2000" s="1407"/>
      <c r="AB2000" s="1407"/>
      <c r="AC2000" s="1407"/>
      <c r="AD2000" s="1407"/>
      <c r="AF2000" s="69"/>
      <c r="AK2000" s="11"/>
      <c r="AL2000" s="92"/>
      <c r="AM2000" s="93"/>
      <c r="AN2000" s="93"/>
      <c r="AO2000" s="93"/>
      <c r="AP2000" s="93"/>
      <c r="AQ2000" s="94"/>
      <c r="AR2000" s="1173"/>
    </row>
    <row r="2001" spans="1:44" ht="18" customHeight="1" thickBot="1">
      <c r="A2001" s="911" t="str">
        <f t="shared" si="38"/>
        <v/>
      </c>
      <c r="B2001" s="65"/>
      <c r="E2001" s="66"/>
      <c r="F2001" s="67"/>
      <c r="AF2001" s="69"/>
      <c r="AK2001" s="11"/>
      <c r="AL2001" s="17"/>
      <c r="AM2001" s="93"/>
      <c r="AN2001" s="93"/>
      <c r="AO2001" s="93"/>
      <c r="AP2001" s="93"/>
      <c r="AQ2001" s="94"/>
      <c r="AR2001" s="72"/>
    </row>
    <row r="2002" spans="1:44" ht="27" customHeight="1">
      <c r="A2002" s="911" t="str">
        <f t="shared" si="38"/>
        <v/>
      </c>
      <c r="B2002" s="65"/>
      <c r="E2002" s="66"/>
      <c r="F2002" s="67"/>
      <c r="I2002" s="74" t="s">
        <v>1200</v>
      </c>
      <c r="J2002" s="13"/>
      <c r="K2002" s="13"/>
      <c r="L2002" s="13"/>
      <c r="M2002" s="13"/>
      <c r="N2002" s="13"/>
      <c r="O2002" s="13"/>
      <c r="P2002" s="13"/>
      <c r="Q2002" s="13"/>
      <c r="R2002" s="13"/>
      <c r="S2002" s="13"/>
      <c r="T2002" s="13"/>
      <c r="U2002" s="13"/>
      <c r="V2002" s="13"/>
      <c r="W2002" s="13"/>
      <c r="X2002" s="13"/>
      <c r="Y2002" s="13"/>
      <c r="Z2002" s="13"/>
      <c r="AA2002" s="13"/>
      <c r="AB2002" s="13"/>
      <c r="AC2002" s="13"/>
      <c r="AD2002" s="26"/>
      <c r="AF2002" s="69"/>
      <c r="AK2002" s="11"/>
      <c r="AL2002" s="70"/>
      <c r="AQ2002" s="71"/>
      <c r="AR2002" s="72"/>
    </row>
    <row r="2003" spans="1:44" ht="27" customHeight="1">
      <c r="A2003" s="911" t="str">
        <f t="shared" si="38"/>
        <v/>
      </c>
      <c r="B2003" s="65"/>
      <c r="E2003" s="66"/>
      <c r="I2003" s="67"/>
      <c r="J2003" s="1134" t="s">
        <v>1193</v>
      </c>
      <c r="K2003" s="1134"/>
      <c r="L2003" s="1134"/>
      <c r="M2003" s="1439"/>
      <c r="N2003" s="253" t="s">
        <v>530</v>
      </c>
      <c r="O2003" s="1432" t="s">
        <v>1195</v>
      </c>
      <c r="P2003" s="1433"/>
      <c r="Q2003" s="1434"/>
      <c r="R2003" s="253" t="s">
        <v>530</v>
      </c>
      <c r="S2003" s="1432" t="s">
        <v>1196</v>
      </c>
      <c r="T2003" s="1433"/>
      <c r="U2003" s="1434"/>
      <c r="V2003" s="253" t="s">
        <v>530</v>
      </c>
      <c r="W2003" s="1432" t="s">
        <v>1197</v>
      </c>
      <c r="X2003" s="1433"/>
      <c r="Y2003" s="1433"/>
      <c r="Z2003" s="1433"/>
      <c r="AA2003" s="1433"/>
      <c r="AB2003" s="1433"/>
      <c r="AC2003" s="1433"/>
      <c r="AD2003" s="1435"/>
      <c r="AF2003" s="69"/>
      <c r="AK2003" s="11"/>
      <c r="AL2003" s="209"/>
      <c r="AM2003" s="20"/>
      <c r="AN2003" s="20"/>
      <c r="AO2003" s="20"/>
      <c r="AP2003" s="20"/>
      <c r="AQ2003" s="210"/>
      <c r="AR2003" s="72"/>
    </row>
    <row r="2004" spans="1:44" ht="27" customHeight="1" thickBot="1">
      <c r="A2004" s="911" t="str">
        <f t="shared" si="38"/>
        <v/>
      </c>
      <c r="B2004" s="65"/>
      <c r="E2004" s="66"/>
      <c r="F2004" s="67"/>
      <c r="I2004" s="82"/>
      <c r="J2004" s="1328" t="s">
        <v>1194</v>
      </c>
      <c r="K2004" s="1328"/>
      <c r="L2004" s="1328"/>
      <c r="M2004" s="1329"/>
      <c r="N2004" s="30" t="s">
        <v>530</v>
      </c>
      <c r="O2004" s="1430" t="s">
        <v>1198</v>
      </c>
      <c r="P2004" s="1074"/>
      <c r="Q2004" s="1074"/>
      <c r="R2004" s="1074"/>
      <c r="S2004" s="1074"/>
      <c r="T2004" s="1074"/>
      <c r="U2004" s="1431"/>
      <c r="V2004" s="30" t="s">
        <v>530</v>
      </c>
      <c r="W2004" s="1436" t="s">
        <v>1199</v>
      </c>
      <c r="X2004" s="1437"/>
      <c r="Y2004" s="1437"/>
      <c r="Z2004" s="1437"/>
      <c r="AA2004" s="1437"/>
      <c r="AB2004" s="1437"/>
      <c r="AC2004" s="1437"/>
      <c r="AD2004" s="1438"/>
      <c r="AF2004" s="69"/>
      <c r="AK2004" s="11"/>
      <c r="AL2004" s="70"/>
      <c r="AQ2004" s="71"/>
      <c r="AR2004" s="72"/>
    </row>
    <row r="2005" spans="1:44" ht="18" customHeight="1">
      <c r="A2005" s="911" t="str">
        <f t="shared" si="38"/>
        <v/>
      </c>
      <c r="B2005" s="65"/>
      <c r="E2005" s="66"/>
      <c r="F2005" s="67"/>
      <c r="AF2005" s="69"/>
      <c r="AK2005" s="11"/>
      <c r="AL2005" s="17"/>
      <c r="AM2005" s="93"/>
      <c r="AN2005" s="93"/>
      <c r="AO2005" s="93"/>
      <c r="AP2005" s="93"/>
      <c r="AQ2005" s="94"/>
      <c r="AR2005" s="72"/>
    </row>
    <row r="2006" spans="1:44" ht="27" customHeight="1">
      <c r="A2006" s="911" t="str">
        <f t="shared" si="38"/>
        <v/>
      </c>
      <c r="B2006" s="65"/>
      <c r="E2006" s="66"/>
      <c r="F2006" s="67"/>
      <c r="H2006" s="1087" t="s">
        <v>1201</v>
      </c>
      <c r="I2006" s="1087"/>
      <c r="J2006" s="1087"/>
      <c r="K2006" s="1087"/>
      <c r="L2006" s="1087"/>
      <c r="M2006" s="1087"/>
      <c r="N2006" s="1087"/>
      <c r="O2006" s="1087"/>
      <c r="P2006" s="1087"/>
      <c r="Q2006" s="1087"/>
      <c r="R2006" s="1087"/>
      <c r="S2006" s="1087"/>
      <c r="T2006" s="1087"/>
      <c r="U2006" s="1087"/>
      <c r="V2006" s="1087"/>
      <c r="W2006" s="1087"/>
      <c r="X2006" s="1087"/>
      <c r="Y2006" s="1087"/>
      <c r="Z2006" s="1087"/>
      <c r="AA2006" s="1087"/>
      <c r="AB2006" s="1087"/>
      <c r="AC2006" s="1087"/>
      <c r="AD2006" s="1087"/>
      <c r="AF2006" s="69"/>
      <c r="AK2006" s="11"/>
      <c r="AL2006" s="1110" t="s">
        <v>1203</v>
      </c>
      <c r="AM2006" s="1111"/>
      <c r="AN2006" s="1111"/>
      <c r="AO2006" s="1111"/>
      <c r="AP2006" s="1111"/>
      <c r="AQ2006" s="1112"/>
      <c r="AR2006" s="72"/>
    </row>
    <row r="2007" spans="1:44" ht="14.55" customHeight="1">
      <c r="A2007" s="911" t="str">
        <f t="shared" si="38"/>
        <v/>
      </c>
      <c r="B2007" s="65"/>
      <c r="E2007" s="66"/>
      <c r="F2007" s="67"/>
      <c r="AF2007" s="69"/>
      <c r="AK2007" s="11"/>
      <c r="AL2007" s="17"/>
      <c r="AM2007" s="93"/>
      <c r="AN2007" s="93"/>
      <c r="AO2007" s="93"/>
      <c r="AP2007" s="93"/>
      <c r="AQ2007" s="94"/>
      <c r="AR2007" s="72"/>
    </row>
    <row r="2008" spans="1:44" ht="25.2" customHeight="1">
      <c r="A2008" s="911">
        <f t="shared" si="38"/>
        <v>268</v>
      </c>
      <c r="B2008" s="65"/>
      <c r="E2008" s="66"/>
      <c r="F2008" s="67"/>
      <c r="I2008" s="17" t="s">
        <v>1091</v>
      </c>
      <c r="J2008" s="1070" t="s">
        <v>1202</v>
      </c>
      <c r="K2008" s="1070"/>
      <c r="L2008" s="1070"/>
      <c r="M2008" s="1070"/>
      <c r="N2008" s="1070"/>
      <c r="O2008" s="1070"/>
      <c r="P2008" s="1070"/>
      <c r="Q2008" s="1070"/>
      <c r="R2008" s="1070"/>
      <c r="S2008" s="1070"/>
      <c r="T2008" s="1070"/>
      <c r="U2008" s="1070"/>
      <c r="V2008" s="1070"/>
      <c r="W2008" s="1070"/>
      <c r="X2008" s="1070"/>
      <c r="Y2008" s="1070"/>
      <c r="Z2008" s="1070"/>
      <c r="AA2008" s="1070"/>
      <c r="AB2008" s="1070"/>
      <c r="AC2008" s="1070"/>
      <c r="AD2008" s="1070"/>
      <c r="AF2008" s="69"/>
      <c r="AG2008" s="304">
        <v>268</v>
      </c>
      <c r="AH2008" s="1113" t="s">
        <v>109</v>
      </c>
      <c r="AI2008" s="1114"/>
      <c r="AJ2008" s="1115"/>
      <c r="AK2008" s="11"/>
      <c r="AL2008" s="1110" t="s">
        <v>1204</v>
      </c>
      <c r="AM2008" s="1111"/>
      <c r="AN2008" s="1111"/>
      <c r="AO2008" s="1111"/>
      <c r="AP2008" s="1111"/>
      <c r="AQ2008" s="1112"/>
      <c r="AR2008" s="1173">
        <f>VLOOKUP(AH2008,$CD$6:$CE$10,2,FALSE)</f>
        <v>0</v>
      </c>
    </row>
    <row r="2009" spans="1:44" ht="25.2" customHeight="1">
      <c r="A2009" s="911" t="str">
        <f t="shared" si="38"/>
        <v/>
      </c>
      <c r="B2009" s="65"/>
      <c r="E2009" s="66"/>
      <c r="F2009" s="67"/>
      <c r="J2009" s="1070"/>
      <c r="K2009" s="1070"/>
      <c r="L2009" s="1070"/>
      <c r="M2009" s="1070"/>
      <c r="N2009" s="1070"/>
      <c r="O2009" s="1070"/>
      <c r="P2009" s="1070"/>
      <c r="Q2009" s="1070"/>
      <c r="R2009" s="1070"/>
      <c r="S2009" s="1070"/>
      <c r="T2009" s="1070"/>
      <c r="U2009" s="1070"/>
      <c r="V2009" s="1070"/>
      <c r="W2009" s="1070"/>
      <c r="X2009" s="1070"/>
      <c r="Y2009" s="1070"/>
      <c r="Z2009" s="1070"/>
      <c r="AA2009" s="1070"/>
      <c r="AB2009" s="1070"/>
      <c r="AC2009" s="1070"/>
      <c r="AD2009" s="1070"/>
      <c r="AF2009" s="69"/>
      <c r="AK2009" s="11"/>
      <c r="AL2009" s="1110"/>
      <c r="AM2009" s="1111"/>
      <c r="AN2009" s="1111"/>
      <c r="AO2009" s="1111"/>
      <c r="AP2009" s="1111"/>
      <c r="AQ2009" s="1112"/>
      <c r="AR2009" s="1173"/>
    </row>
    <row r="2010" spans="1:44" ht="18" customHeight="1">
      <c r="A2010" s="911" t="str">
        <f t="shared" si="38"/>
        <v/>
      </c>
      <c r="B2010" s="65"/>
      <c r="E2010" s="66"/>
      <c r="F2010" s="67"/>
      <c r="J2010" s="109"/>
      <c r="K2010" s="109"/>
      <c r="L2010" s="109"/>
      <c r="M2010" s="109"/>
      <c r="N2010" s="109"/>
      <c r="O2010" s="109"/>
      <c r="P2010" s="109"/>
      <c r="Q2010" s="109"/>
      <c r="R2010" s="109"/>
      <c r="S2010" s="109"/>
      <c r="T2010" s="109"/>
      <c r="U2010" s="109"/>
      <c r="V2010" s="109"/>
      <c r="W2010" s="109"/>
      <c r="X2010" s="109"/>
      <c r="Y2010" s="109"/>
      <c r="Z2010" s="109"/>
      <c r="AA2010" s="109"/>
      <c r="AB2010" s="109"/>
      <c r="AC2010" s="109"/>
      <c r="AD2010" s="109"/>
      <c r="AF2010" s="69"/>
      <c r="AK2010" s="11"/>
      <c r="AL2010" s="1110"/>
      <c r="AM2010" s="1111"/>
      <c r="AN2010" s="1111"/>
      <c r="AO2010" s="1111"/>
      <c r="AP2010" s="1111"/>
      <c r="AQ2010" s="1112"/>
      <c r="AR2010" s="72"/>
    </row>
    <row r="2011" spans="1:44" ht="25.2" customHeight="1">
      <c r="A2011" s="911">
        <f t="shared" si="38"/>
        <v>269</v>
      </c>
      <c r="B2011" s="65"/>
      <c r="E2011" s="66"/>
      <c r="F2011" s="67"/>
      <c r="I2011" s="17" t="s">
        <v>1092</v>
      </c>
      <c r="J2011" s="1093" t="s">
        <v>1205</v>
      </c>
      <c r="K2011" s="1093"/>
      <c r="L2011" s="1093"/>
      <c r="M2011" s="1093"/>
      <c r="N2011" s="1093"/>
      <c r="O2011" s="1093"/>
      <c r="P2011" s="1093"/>
      <c r="Q2011" s="1093"/>
      <c r="R2011" s="1093"/>
      <c r="S2011" s="1093"/>
      <c r="T2011" s="1093"/>
      <c r="U2011" s="1093"/>
      <c r="V2011" s="1093"/>
      <c r="W2011" s="1093"/>
      <c r="X2011" s="1093"/>
      <c r="Y2011" s="1093"/>
      <c r="Z2011" s="1093"/>
      <c r="AA2011" s="1093"/>
      <c r="AB2011" s="1093"/>
      <c r="AC2011" s="1093"/>
      <c r="AD2011" s="1093"/>
      <c r="AF2011" s="69"/>
      <c r="AG2011" s="304">
        <v>269</v>
      </c>
      <c r="AH2011" s="1113" t="s">
        <v>109</v>
      </c>
      <c r="AI2011" s="1114"/>
      <c r="AJ2011" s="1115"/>
      <c r="AK2011" s="11"/>
      <c r="AL2011" s="1110" t="s">
        <v>1206</v>
      </c>
      <c r="AM2011" s="1111"/>
      <c r="AN2011" s="1111"/>
      <c r="AO2011" s="1111"/>
      <c r="AP2011" s="1111"/>
      <c r="AQ2011" s="1112"/>
      <c r="AR2011" s="1173">
        <f>VLOOKUP(AH2011,$CD$6:$CE$10,2,FALSE)</f>
        <v>0</v>
      </c>
    </row>
    <row r="2012" spans="1:44" ht="25.2" customHeight="1">
      <c r="A2012" s="911" t="str">
        <f t="shared" si="38"/>
        <v/>
      </c>
      <c r="B2012" s="65"/>
      <c r="E2012" s="66"/>
      <c r="F2012" s="67"/>
      <c r="J2012" s="1093"/>
      <c r="K2012" s="1093"/>
      <c r="L2012" s="1093"/>
      <c r="M2012" s="1093"/>
      <c r="N2012" s="1093"/>
      <c r="O2012" s="1093"/>
      <c r="P2012" s="1093"/>
      <c r="Q2012" s="1093"/>
      <c r="R2012" s="1093"/>
      <c r="S2012" s="1093"/>
      <c r="T2012" s="1093"/>
      <c r="U2012" s="1093"/>
      <c r="V2012" s="1093"/>
      <c r="W2012" s="1093"/>
      <c r="X2012" s="1093"/>
      <c r="Y2012" s="1093"/>
      <c r="Z2012" s="1093"/>
      <c r="AA2012" s="1093"/>
      <c r="AB2012" s="1093"/>
      <c r="AC2012" s="1093"/>
      <c r="AD2012" s="1093"/>
      <c r="AF2012" s="69"/>
      <c r="AK2012" s="11"/>
      <c r="AL2012" s="1110"/>
      <c r="AM2012" s="1111"/>
      <c r="AN2012" s="1111"/>
      <c r="AO2012" s="1111"/>
      <c r="AP2012" s="1111"/>
      <c r="AQ2012" s="1112"/>
      <c r="AR2012" s="1173"/>
    </row>
    <row r="2013" spans="1:44" ht="18" customHeight="1">
      <c r="A2013" s="911" t="str">
        <f t="shared" si="38"/>
        <v/>
      </c>
      <c r="B2013" s="65"/>
      <c r="E2013" s="66"/>
      <c r="F2013" s="67"/>
      <c r="AF2013" s="69"/>
      <c r="AK2013" s="11"/>
      <c r="AL2013" s="1110"/>
      <c r="AM2013" s="1111"/>
      <c r="AN2013" s="1111"/>
      <c r="AO2013" s="1111"/>
      <c r="AP2013" s="1111"/>
      <c r="AQ2013" s="1112"/>
      <c r="AR2013" s="72"/>
    </row>
    <row r="2014" spans="1:44" ht="25.2" customHeight="1">
      <c r="A2014" s="911">
        <f t="shared" si="38"/>
        <v>270</v>
      </c>
      <c r="B2014" s="65"/>
      <c r="E2014" s="66"/>
      <c r="F2014" s="67"/>
      <c r="I2014" s="17" t="s">
        <v>1093</v>
      </c>
      <c r="J2014" s="1070" t="s">
        <v>1207</v>
      </c>
      <c r="K2014" s="1070"/>
      <c r="L2014" s="1070"/>
      <c r="M2014" s="1070"/>
      <c r="N2014" s="1070"/>
      <c r="O2014" s="1070"/>
      <c r="P2014" s="1070"/>
      <c r="Q2014" s="1070"/>
      <c r="R2014" s="1070"/>
      <c r="S2014" s="1070"/>
      <c r="T2014" s="1070"/>
      <c r="U2014" s="1070"/>
      <c r="V2014" s="1070"/>
      <c r="W2014" s="1070"/>
      <c r="X2014" s="1070"/>
      <c r="Y2014" s="1070"/>
      <c r="Z2014" s="1070"/>
      <c r="AA2014" s="1070"/>
      <c r="AB2014" s="1070"/>
      <c r="AC2014" s="1070"/>
      <c r="AD2014" s="1070"/>
      <c r="AF2014" s="69"/>
      <c r="AG2014" s="304">
        <v>270</v>
      </c>
      <c r="AH2014" s="1113" t="s">
        <v>109</v>
      </c>
      <c r="AI2014" s="1114"/>
      <c r="AJ2014" s="1115"/>
      <c r="AK2014" s="11"/>
      <c r="AL2014" s="1110" t="s">
        <v>1208</v>
      </c>
      <c r="AM2014" s="1111"/>
      <c r="AN2014" s="1111"/>
      <c r="AO2014" s="1111"/>
      <c r="AP2014" s="1111"/>
      <c r="AQ2014" s="1112"/>
      <c r="AR2014" s="1173">
        <f>VLOOKUP(AH2014,$CD$6:$CE$10,2,FALSE)</f>
        <v>0</v>
      </c>
    </row>
    <row r="2015" spans="1:44" ht="25.2" customHeight="1">
      <c r="A2015" s="911" t="str">
        <f t="shared" si="38"/>
        <v/>
      </c>
      <c r="B2015" s="65"/>
      <c r="E2015" s="66"/>
      <c r="F2015" s="67"/>
      <c r="J2015" s="1070"/>
      <c r="K2015" s="1070"/>
      <c r="L2015" s="1070"/>
      <c r="M2015" s="1070"/>
      <c r="N2015" s="1070"/>
      <c r="O2015" s="1070"/>
      <c r="P2015" s="1070"/>
      <c r="Q2015" s="1070"/>
      <c r="R2015" s="1070"/>
      <c r="S2015" s="1070"/>
      <c r="T2015" s="1070"/>
      <c r="U2015" s="1070"/>
      <c r="V2015" s="1070"/>
      <c r="W2015" s="1070"/>
      <c r="X2015" s="1070"/>
      <c r="Y2015" s="1070"/>
      <c r="Z2015" s="1070"/>
      <c r="AA2015" s="1070"/>
      <c r="AB2015" s="1070"/>
      <c r="AC2015" s="1070"/>
      <c r="AD2015" s="1070"/>
      <c r="AF2015" s="69"/>
      <c r="AK2015" s="11"/>
      <c r="AL2015" s="1110"/>
      <c r="AM2015" s="1111"/>
      <c r="AN2015" s="1111"/>
      <c r="AO2015" s="1111"/>
      <c r="AP2015" s="1111"/>
      <c r="AQ2015" s="1112"/>
      <c r="AR2015" s="1173"/>
    </row>
    <row r="2016" spans="1:44" ht="18" customHeight="1">
      <c r="A2016" s="911" t="str">
        <f t="shared" si="38"/>
        <v/>
      </c>
      <c r="B2016" s="65"/>
      <c r="E2016" s="66"/>
      <c r="F2016" s="67"/>
      <c r="AF2016" s="69"/>
      <c r="AK2016" s="11"/>
      <c r="AL2016" s="1110"/>
      <c r="AM2016" s="1111"/>
      <c r="AN2016" s="1111"/>
      <c r="AO2016" s="1111"/>
      <c r="AP2016" s="1111"/>
      <c r="AQ2016" s="1112"/>
      <c r="AR2016" s="72"/>
    </row>
    <row r="2017" spans="1:44" ht="25.2" customHeight="1">
      <c r="A2017" s="911">
        <f t="shared" si="38"/>
        <v>271</v>
      </c>
      <c r="B2017" s="65"/>
      <c r="E2017" s="66"/>
      <c r="F2017" s="67"/>
      <c r="I2017" s="17" t="s">
        <v>1094</v>
      </c>
      <c r="J2017" s="1070" t="s">
        <v>1209</v>
      </c>
      <c r="K2017" s="1070"/>
      <c r="L2017" s="1070"/>
      <c r="M2017" s="1070"/>
      <c r="N2017" s="1070"/>
      <c r="O2017" s="1070"/>
      <c r="P2017" s="1070"/>
      <c r="Q2017" s="1070"/>
      <c r="R2017" s="1070"/>
      <c r="S2017" s="1070"/>
      <c r="T2017" s="1070"/>
      <c r="U2017" s="1070"/>
      <c r="V2017" s="1070"/>
      <c r="W2017" s="1070"/>
      <c r="X2017" s="1070"/>
      <c r="Y2017" s="1070"/>
      <c r="Z2017" s="1070"/>
      <c r="AA2017" s="1070"/>
      <c r="AB2017" s="1070"/>
      <c r="AC2017" s="1070"/>
      <c r="AD2017" s="1070"/>
      <c r="AF2017" s="69"/>
      <c r="AG2017" s="304">
        <v>271</v>
      </c>
      <c r="AH2017" s="1113" t="s">
        <v>109</v>
      </c>
      <c r="AI2017" s="1114"/>
      <c r="AJ2017" s="1115"/>
      <c r="AK2017" s="11"/>
      <c r="AL2017" s="1110" t="s">
        <v>1210</v>
      </c>
      <c r="AM2017" s="1111"/>
      <c r="AN2017" s="1111"/>
      <c r="AO2017" s="1111"/>
      <c r="AP2017" s="1111"/>
      <c r="AQ2017" s="1112"/>
      <c r="AR2017" s="1173">
        <f>VLOOKUP(AH2017,$CD$6:$CE$10,2,FALSE)</f>
        <v>0</v>
      </c>
    </row>
    <row r="2018" spans="1:44" ht="25.2" customHeight="1">
      <c r="A2018" s="911" t="str">
        <f t="shared" si="38"/>
        <v/>
      </c>
      <c r="B2018" s="65"/>
      <c r="E2018" s="66"/>
      <c r="F2018" s="67"/>
      <c r="J2018" s="1070"/>
      <c r="K2018" s="1070"/>
      <c r="L2018" s="1070"/>
      <c r="M2018" s="1070"/>
      <c r="N2018" s="1070"/>
      <c r="O2018" s="1070"/>
      <c r="P2018" s="1070"/>
      <c r="Q2018" s="1070"/>
      <c r="R2018" s="1070"/>
      <c r="S2018" s="1070"/>
      <c r="T2018" s="1070"/>
      <c r="U2018" s="1070"/>
      <c r="V2018" s="1070"/>
      <c r="W2018" s="1070"/>
      <c r="X2018" s="1070"/>
      <c r="Y2018" s="1070"/>
      <c r="Z2018" s="1070"/>
      <c r="AA2018" s="1070"/>
      <c r="AB2018" s="1070"/>
      <c r="AC2018" s="1070"/>
      <c r="AD2018" s="1070"/>
      <c r="AF2018" s="69"/>
      <c r="AK2018" s="11"/>
      <c r="AL2018" s="1110"/>
      <c r="AM2018" s="1111"/>
      <c r="AN2018" s="1111"/>
      <c r="AO2018" s="1111"/>
      <c r="AP2018" s="1111"/>
      <c r="AQ2018" s="1112"/>
      <c r="AR2018" s="1173"/>
    </row>
    <row r="2019" spans="1:44" ht="18" customHeight="1">
      <c r="A2019" s="911" t="str">
        <f t="shared" si="38"/>
        <v/>
      </c>
      <c r="B2019" s="65"/>
      <c r="E2019" s="66"/>
      <c r="F2019" s="67"/>
      <c r="AF2019" s="69"/>
      <c r="AK2019" s="11"/>
      <c r="AL2019" s="92"/>
      <c r="AM2019" s="93"/>
      <c r="AN2019" s="93"/>
      <c r="AO2019" s="93"/>
      <c r="AP2019" s="93"/>
      <c r="AQ2019" s="94"/>
      <c r="AR2019" s="72"/>
    </row>
    <row r="2020" spans="1:44" ht="27" customHeight="1">
      <c r="A2020" s="911">
        <f t="shared" si="38"/>
        <v>272</v>
      </c>
      <c r="B2020" s="65"/>
      <c r="E2020" s="66"/>
      <c r="F2020" s="67"/>
      <c r="I2020" s="17" t="s">
        <v>867</v>
      </c>
      <c r="J2020" s="1087" t="s">
        <v>1241</v>
      </c>
      <c r="K2020" s="1087"/>
      <c r="L2020" s="1087"/>
      <c r="M2020" s="1087"/>
      <c r="N2020" s="1087"/>
      <c r="O2020" s="1087"/>
      <c r="P2020" s="1087"/>
      <c r="Q2020" s="1087"/>
      <c r="R2020" s="1087"/>
      <c r="S2020" s="1087"/>
      <c r="T2020" s="1087"/>
      <c r="U2020" s="1087"/>
      <c r="V2020" s="1087"/>
      <c r="W2020" s="1087"/>
      <c r="X2020" s="1087"/>
      <c r="Y2020" s="1087"/>
      <c r="Z2020" s="1087"/>
      <c r="AA2020" s="1087"/>
      <c r="AB2020" s="1087"/>
      <c r="AC2020" s="1087"/>
      <c r="AD2020" s="1087"/>
      <c r="AF2020" s="69"/>
      <c r="AG2020" s="304">
        <v>272</v>
      </c>
      <c r="AH2020" s="1113" t="s">
        <v>109</v>
      </c>
      <c r="AI2020" s="1114"/>
      <c r="AJ2020" s="1115"/>
      <c r="AK2020" s="11"/>
      <c r="AL2020" s="1110" t="s">
        <v>1242</v>
      </c>
      <c r="AM2020" s="1111"/>
      <c r="AN2020" s="1111"/>
      <c r="AO2020" s="1111"/>
      <c r="AP2020" s="1111"/>
      <c r="AQ2020" s="1112"/>
      <c r="AR2020" s="1173">
        <f>VLOOKUP(AH2020,$CD$6:$CE$10,2,FALSE)</f>
        <v>0</v>
      </c>
    </row>
    <row r="2021" spans="1:44" ht="21" customHeight="1">
      <c r="A2021" s="911" t="str">
        <f t="shared" si="38"/>
        <v/>
      </c>
      <c r="B2021" s="65"/>
      <c r="E2021" s="66"/>
      <c r="F2021" s="67"/>
      <c r="AF2021" s="69"/>
      <c r="AK2021" s="11"/>
      <c r="AL2021" s="1110"/>
      <c r="AM2021" s="1111"/>
      <c r="AN2021" s="1111"/>
      <c r="AO2021" s="1111"/>
      <c r="AP2021" s="1111"/>
      <c r="AQ2021" s="1112"/>
      <c r="AR2021" s="1173"/>
    </row>
    <row r="2022" spans="1:44" ht="18" customHeight="1">
      <c r="A2022" s="911" t="str">
        <f t="shared" si="38"/>
        <v/>
      </c>
      <c r="B2022" s="65"/>
      <c r="E2022" s="66"/>
      <c r="F2022" s="67"/>
      <c r="AF2022" s="69"/>
      <c r="AK2022" s="11"/>
      <c r="AL2022" s="92"/>
      <c r="AM2022" s="93"/>
      <c r="AN2022" s="93"/>
      <c r="AO2022" s="93"/>
      <c r="AP2022" s="93"/>
      <c r="AQ2022" s="94"/>
      <c r="AR2022" s="72"/>
    </row>
    <row r="2023" spans="1:44" ht="25.2" customHeight="1">
      <c r="A2023" s="911">
        <f t="shared" si="38"/>
        <v>273</v>
      </c>
      <c r="B2023" s="65"/>
      <c r="E2023" s="66"/>
      <c r="F2023" s="67"/>
      <c r="I2023" s="17" t="s">
        <v>869</v>
      </c>
      <c r="J2023" s="1093" t="s">
        <v>1243</v>
      </c>
      <c r="K2023" s="1093"/>
      <c r="L2023" s="1093"/>
      <c r="M2023" s="1093"/>
      <c r="N2023" s="1093"/>
      <c r="O2023" s="1093"/>
      <c r="P2023" s="1093"/>
      <c r="Q2023" s="1093"/>
      <c r="R2023" s="1093"/>
      <c r="S2023" s="1093"/>
      <c r="T2023" s="1093"/>
      <c r="U2023" s="1093"/>
      <c r="V2023" s="1093"/>
      <c r="W2023" s="1093"/>
      <c r="X2023" s="1093"/>
      <c r="Y2023" s="1093"/>
      <c r="Z2023" s="1093"/>
      <c r="AA2023" s="1093"/>
      <c r="AB2023" s="1093"/>
      <c r="AC2023" s="1093"/>
      <c r="AD2023" s="1093"/>
      <c r="AF2023" s="69"/>
      <c r="AG2023" s="304">
        <v>273</v>
      </c>
      <c r="AH2023" s="1113" t="s">
        <v>109</v>
      </c>
      <c r="AI2023" s="1114"/>
      <c r="AJ2023" s="1115"/>
      <c r="AK2023" s="11"/>
      <c r="AL2023" s="1110" t="s">
        <v>1244</v>
      </c>
      <c r="AM2023" s="1111"/>
      <c r="AN2023" s="1111"/>
      <c r="AO2023" s="1111"/>
      <c r="AP2023" s="1111"/>
      <c r="AQ2023" s="1112"/>
      <c r="AR2023" s="1173">
        <f>VLOOKUP(AH2023,$CD$6:$CE$10,2,FALSE)</f>
        <v>0</v>
      </c>
    </row>
    <row r="2024" spans="1:44" ht="25.2" customHeight="1">
      <c r="A2024" s="911" t="str">
        <f t="shared" si="38"/>
        <v/>
      </c>
      <c r="B2024" s="65"/>
      <c r="E2024" s="66"/>
      <c r="F2024" s="67"/>
      <c r="J2024" s="1093"/>
      <c r="K2024" s="1093"/>
      <c r="L2024" s="1093"/>
      <c r="M2024" s="1093"/>
      <c r="N2024" s="1093"/>
      <c r="O2024" s="1093"/>
      <c r="P2024" s="1093"/>
      <c r="Q2024" s="1093"/>
      <c r="R2024" s="1093"/>
      <c r="S2024" s="1093"/>
      <c r="T2024" s="1093"/>
      <c r="U2024" s="1093"/>
      <c r="V2024" s="1093"/>
      <c r="W2024" s="1093"/>
      <c r="X2024" s="1093"/>
      <c r="Y2024" s="1093"/>
      <c r="Z2024" s="1093"/>
      <c r="AA2024" s="1093"/>
      <c r="AB2024" s="1093"/>
      <c r="AC2024" s="1093"/>
      <c r="AD2024" s="1093"/>
      <c r="AF2024" s="69"/>
      <c r="AK2024" s="11"/>
      <c r="AL2024" s="1110"/>
      <c r="AM2024" s="1111"/>
      <c r="AN2024" s="1111"/>
      <c r="AO2024" s="1111"/>
      <c r="AP2024" s="1111"/>
      <c r="AQ2024" s="1112"/>
      <c r="AR2024" s="1173"/>
    </row>
    <row r="2025" spans="1:44" ht="24" customHeight="1">
      <c r="A2025" s="911" t="str">
        <f t="shared" si="38"/>
        <v/>
      </c>
      <c r="B2025" s="65"/>
      <c r="E2025" s="66"/>
      <c r="F2025" s="67"/>
      <c r="J2025" s="96"/>
      <c r="K2025" s="96"/>
      <c r="L2025" s="96"/>
      <c r="M2025" s="96"/>
      <c r="N2025" s="96"/>
      <c r="O2025" s="96"/>
      <c r="P2025" s="96"/>
      <c r="Q2025" s="96"/>
      <c r="R2025" s="96"/>
      <c r="S2025" s="96"/>
      <c r="T2025" s="96"/>
      <c r="U2025" s="96"/>
      <c r="V2025" s="96"/>
      <c r="W2025" s="96"/>
      <c r="X2025" s="96"/>
      <c r="Y2025" s="96"/>
      <c r="Z2025" s="96"/>
      <c r="AA2025" s="96"/>
      <c r="AB2025" s="96"/>
      <c r="AC2025" s="96"/>
      <c r="AD2025" s="96"/>
      <c r="AF2025" s="69"/>
      <c r="AK2025" s="11"/>
      <c r="AL2025" s="88"/>
      <c r="AM2025" s="89"/>
      <c r="AN2025" s="89"/>
      <c r="AO2025" s="89"/>
      <c r="AP2025" s="89"/>
      <c r="AQ2025" s="90"/>
      <c r="AR2025" s="213"/>
    </row>
    <row r="2026" spans="1:44" ht="24" customHeight="1">
      <c r="A2026" s="911" t="str">
        <f t="shared" si="38"/>
        <v/>
      </c>
      <c r="B2026" s="65"/>
      <c r="E2026" s="66"/>
      <c r="F2026" s="67"/>
      <c r="AF2026" s="69"/>
      <c r="AK2026" s="11"/>
      <c r="AL2026" s="70"/>
      <c r="AQ2026" s="71"/>
      <c r="AR2026" s="72"/>
    </row>
    <row r="2027" spans="1:44" ht="27" customHeight="1">
      <c r="A2027" s="911">
        <f t="shared" si="38"/>
        <v>274</v>
      </c>
      <c r="B2027" s="1411" t="s">
        <v>2641</v>
      </c>
      <c r="C2027" s="1344"/>
      <c r="D2027" s="1344"/>
      <c r="E2027" s="1412"/>
      <c r="F2027" s="1064" t="s">
        <v>157</v>
      </c>
      <c r="G2027" s="1065"/>
      <c r="H2027" s="1093" t="s">
        <v>1246</v>
      </c>
      <c r="I2027" s="1093"/>
      <c r="J2027" s="1093"/>
      <c r="K2027" s="1093"/>
      <c r="L2027" s="1093"/>
      <c r="M2027" s="1093"/>
      <c r="N2027" s="1093"/>
      <c r="O2027" s="1093"/>
      <c r="P2027" s="1093"/>
      <c r="Q2027" s="1093"/>
      <c r="R2027" s="1093"/>
      <c r="S2027" s="1093"/>
      <c r="T2027" s="1093"/>
      <c r="U2027" s="1093"/>
      <c r="V2027" s="1093"/>
      <c r="W2027" s="1093"/>
      <c r="X2027" s="1093"/>
      <c r="Y2027" s="1093"/>
      <c r="Z2027" s="1093"/>
      <c r="AA2027" s="1093"/>
      <c r="AB2027" s="1093"/>
      <c r="AC2027" s="1093"/>
      <c r="AD2027" s="1093"/>
      <c r="AF2027" s="69"/>
      <c r="AG2027" s="304">
        <v>274</v>
      </c>
      <c r="AH2027" s="1113" t="s">
        <v>109</v>
      </c>
      <c r="AI2027" s="1114"/>
      <c r="AJ2027" s="1115"/>
      <c r="AK2027" s="11"/>
      <c r="AL2027" s="1110" t="s">
        <v>1247</v>
      </c>
      <c r="AM2027" s="1111"/>
      <c r="AN2027" s="1111"/>
      <c r="AO2027" s="1111"/>
      <c r="AP2027" s="1111"/>
      <c r="AQ2027" s="1112"/>
      <c r="AR2027" s="1173">
        <f>VLOOKUP(AH2027,$CD$6:$CE$10,2,FALSE)</f>
        <v>0</v>
      </c>
    </row>
    <row r="2028" spans="1:44" ht="27" customHeight="1">
      <c r="A2028" s="911" t="str">
        <f t="shared" si="38"/>
        <v/>
      </c>
      <c r="B2028" s="1411" t="s">
        <v>1245</v>
      </c>
      <c r="C2028" s="1344"/>
      <c r="D2028" s="1344"/>
      <c r="E2028" s="1412"/>
      <c r="F2028" s="67"/>
      <c r="H2028" s="1093"/>
      <c r="I2028" s="1093"/>
      <c r="J2028" s="1093"/>
      <c r="K2028" s="1093"/>
      <c r="L2028" s="1093"/>
      <c r="M2028" s="1093"/>
      <c r="N2028" s="1093"/>
      <c r="O2028" s="1093"/>
      <c r="P2028" s="1093"/>
      <c r="Q2028" s="1093"/>
      <c r="R2028" s="1093"/>
      <c r="S2028" s="1093"/>
      <c r="T2028" s="1093"/>
      <c r="U2028" s="1093"/>
      <c r="V2028" s="1093"/>
      <c r="W2028" s="1093"/>
      <c r="X2028" s="1093"/>
      <c r="Y2028" s="1093"/>
      <c r="Z2028" s="1093"/>
      <c r="AA2028" s="1093"/>
      <c r="AB2028" s="1093"/>
      <c r="AC2028" s="1093"/>
      <c r="AD2028" s="1093"/>
      <c r="AF2028" s="69"/>
      <c r="AK2028" s="11"/>
      <c r="AL2028" s="1110"/>
      <c r="AM2028" s="1111"/>
      <c r="AN2028" s="1111"/>
      <c r="AO2028" s="1111"/>
      <c r="AP2028" s="1111"/>
      <c r="AQ2028" s="1112"/>
      <c r="AR2028" s="1173"/>
    </row>
    <row r="2029" spans="1:44" ht="24" customHeight="1">
      <c r="A2029" s="911" t="str">
        <f t="shared" si="38"/>
        <v/>
      </c>
      <c r="B2029" s="65"/>
      <c r="E2029" s="66"/>
      <c r="F2029" s="67"/>
      <c r="AF2029" s="69"/>
      <c r="AK2029" s="11"/>
      <c r="AL2029" s="1110"/>
      <c r="AM2029" s="1111"/>
      <c r="AN2029" s="1111"/>
      <c r="AO2029" s="1111"/>
      <c r="AP2029" s="1111"/>
      <c r="AQ2029" s="1112"/>
      <c r="AR2029" s="72"/>
    </row>
    <row r="2030" spans="1:44" ht="27" customHeight="1">
      <c r="A2030" s="911">
        <f t="shared" ref="A2030:A2093" si="39">_xlfn.IFS(AG2030=0,"",AG2030&gt;0,AG2030,AG2030&lt;&gt;"","")</f>
        <v>275</v>
      </c>
      <c r="B2030" s="65"/>
      <c r="E2030" s="66"/>
      <c r="F2030" s="1064" t="s">
        <v>6</v>
      </c>
      <c r="G2030" s="1065"/>
      <c r="H2030" s="1093" t="s">
        <v>1248</v>
      </c>
      <c r="I2030" s="1093"/>
      <c r="J2030" s="1093"/>
      <c r="K2030" s="1093"/>
      <c r="L2030" s="1093"/>
      <c r="M2030" s="1093"/>
      <c r="N2030" s="1093"/>
      <c r="O2030" s="1093"/>
      <c r="P2030" s="1093"/>
      <c r="Q2030" s="1093"/>
      <c r="R2030" s="1093"/>
      <c r="S2030" s="1093"/>
      <c r="T2030" s="1093"/>
      <c r="U2030" s="1093"/>
      <c r="V2030" s="1093"/>
      <c r="W2030" s="1093"/>
      <c r="X2030" s="1093"/>
      <c r="Y2030" s="1093"/>
      <c r="Z2030" s="1093"/>
      <c r="AA2030" s="1093"/>
      <c r="AB2030" s="1093"/>
      <c r="AC2030" s="1093"/>
      <c r="AD2030" s="1093"/>
      <c r="AF2030" s="69"/>
      <c r="AG2030" s="304">
        <v>275</v>
      </c>
      <c r="AH2030" s="1113" t="s">
        <v>109</v>
      </c>
      <c r="AI2030" s="1114"/>
      <c r="AJ2030" s="1115"/>
      <c r="AK2030" s="11"/>
      <c r="AL2030" s="1110" t="s">
        <v>1249</v>
      </c>
      <c r="AM2030" s="1111"/>
      <c r="AN2030" s="1111"/>
      <c r="AO2030" s="1111"/>
      <c r="AP2030" s="1111"/>
      <c r="AQ2030" s="1112"/>
      <c r="AR2030" s="1173">
        <f>VLOOKUP(AH2030,$CD$6:$CE$10,2,FALSE)</f>
        <v>0</v>
      </c>
    </row>
    <row r="2031" spans="1:44" ht="27" customHeight="1">
      <c r="A2031" s="911" t="str">
        <f t="shared" si="39"/>
        <v/>
      </c>
      <c r="B2031" s="65"/>
      <c r="E2031" s="66"/>
      <c r="F2031" s="67"/>
      <c r="H2031" s="1093"/>
      <c r="I2031" s="1093"/>
      <c r="J2031" s="1093"/>
      <c r="K2031" s="1093"/>
      <c r="L2031" s="1093"/>
      <c r="M2031" s="1093"/>
      <c r="N2031" s="1093"/>
      <c r="O2031" s="1093"/>
      <c r="P2031" s="1093"/>
      <c r="Q2031" s="1093"/>
      <c r="R2031" s="1093"/>
      <c r="S2031" s="1093"/>
      <c r="T2031" s="1093"/>
      <c r="U2031" s="1093"/>
      <c r="V2031" s="1093"/>
      <c r="W2031" s="1093"/>
      <c r="X2031" s="1093"/>
      <c r="Y2031" s="1093"/>
      <c r="Z2031" s="1093"/>
      <c r="AA2031" s="1093"/>
      <c r="AB2031" s="1093"/>
      <c r="AC2031" s="1093"/>
      <c r="AD2031" s="1093"/>
      <c r="AF2031" s="69"/>
      <c r="AK2031" s="11"/>
      <c r="AL2031" s="1110"/>
      <c r="AM2031" s="1111"/>
      <c r="AN2031" s="1111"/>
      <c r="AO2031" s="1111"/>
      <c r="AP2031" s="1111"/>
      <c r="AQ2031" s="1112"/>
      <c r="AR2031" s="1173"/>
    </row>
    <row r="2032" spans="1:44" ht="27" customHeight="1">
      <c r="A2032" s="911" t="str">
        <f t="shared" si="39"/>
        <v/>
      </c>
      <c r="B2032" s="65"/>
      <c r="E2032" s="66"/>
      <c r="F2032" s="67"/>
      <c r="H2032" s="1093"/>
      <c r="I2032" s="1093"/>
      <c r="J2032" s="1093"/>
      <c r="K2032" s="1093"/>
      <c r="L2032" s="1093"/>
      <c r="M2032" s="1093"/>
      <c r="N2032" s="1093"/>
      <c r="O2032" s="1093"/>
      <c r="P2032" s="1093"/>
      <c r="Q2032" s="1093"/>
      <c r="R2032" s="1093"/>
      <c r="S2032" s="1093"/>
      <c r="T2032" s="1093"/>
      <c r="U2032" s="1093"/>
      <c r="V2032" s="1093"/>
      <c r="W2032" s="1093"/>
      <c r="X2032" s="1093"/>
      <c r="Y2032" s="1093"/>
      <c r="Z2032" s="1093"/>
      <c r="AA2032" s="1093"/>
      <c r="AB2032" s="1093"/>
      <c r="AC2032" s="1093"/>
      <c r="AD2032" s="1093"/>
      <c r="AF2032" s="69"/>
      <c r="AK2032" s="11"/>
      <c r="AL2032" s="92"/>
      <c r="AM2032" s="93"/>
      <c r="AN2032" s="93"/>
      <c r="AO2032" s="93"/>
      <c r="AP2032" s="93"/>
      <c r="AQ2032" s="94"/>
      <c r="AR2032" s="72"/>
    </row>
    <row r="2033" spans="1:44" ht="24" customHeight="1">
      <c r="A2033" s="911" t="str">
        <f t="shared" si="39"/>
        <v/>
      </c>
      <c r="B2033" s="65"/>
      <c r="E2033" s="66"/>
      <c r="F2033" s="67"/>
      <c r="AF2033" s="69"/>
      <c r="AK2033" s="11"/>
      <c r="AL2033" s="70"/>
      <c r="AQ2033" s="71"/>
      <c r="AR2033" s="72"/>
    </row>
    <row r="2034" spans="1:44" ht="27" customHeight="1">
      <c r="A2034" s="911">
        <f t="shared" si="39"/>
        <v>276</v>
      </c>
      <c r="B2034" s="65"/>
      <c r="E2034" s="66"/>
      <c r="F2034" s="1064" t="s">
        <v>7</v>
      </c>
      <c r="G2034" s="1065"/>
      <c r="H2034" s="1070" t="s">
        <v>1250</v>
      </c>
      <c r="I2034" s="1070"/>
      <c r="J2034" s="1070"/>
      <c r="K2034" s="1070"/>
      <c r="L2034" s="1070"/>
      <c r="M2034" s="1070"/>
      <c r="N2034" s="1070"/>
      <c r="O2034" s="1070"/>
      <c r="P2034" s="1070"/>
      <c r="Q2034" s="1070"/>
      <c r="R2034" s="1070"/>
      <c r="S2034" s="1070"/>
      <c r="T2034" s="1070"/>
      <c r="U2034" s="1070"/>
      <c r="V2034" s="1070"/>
      <c r="W2034" s="1070"/>
      <c r="X2034" s="1070"/>
      <c r="Y2034" s="1070"/>
      <c r="Z2034" s="1070"/>
      <c r="AA2034" s="1070"/>
      <c r="AB2034" s="1070"/>
      <c r="AC2034" s="1070"/>
      <c r="AD2034" s="1070"/>
      <c r="AF2034" s="69"/>
      <c r="AG2034" s="304">
        <v>276</v>
      </c>
      <c r="AH2034" s="1113" t="s">
        <v>109</v>
      </c>
      <c r="AI2034" s="1114"/>
      <c r="AJ2034" s="1115"/>
      <c r="AK2034" s="11"/>
      <c r="AL2034" s="1110" t="s">
        <v>1251</v>
      </c>
      <c r="AM2034" s="1111"/>
      <c r="AN2034" s="1111"/>
      <c r="AO2034" s="1111"/>
      <c r="AP2034" s="1111"/>
      <c r="AQ2034" s="1112"/>
      <c r="AR2034" s="1173">
        <f>VLOOKUP(AH2034,$CD$6:$CE$10,2,FALSE)</f>
        <v>0</v>
      </c>
    </row>
    <row r="2035" spans="1:44" ht="27" customHeight="1">
      <c r="A2035" s="911" t="str">
        <f t="shared" si="39"/>
        <v/>
      </c>
      <c r="B2035" s="65"/>
      <c r="E2035" s="66"/>
      <c r="F2035" s="67"/>
      <c r="H2035" s="1070"/>
      <c r="I2035" s="1070"/>
      <c r="J2035" s="1070"/>
      <c r="K2035" s="1070"/>
      <c r="L2035" s="1070"/>
      <c r="M2035" s="1070"/>
      <c r="N2035" s="1070"/>
      <c r="O2035" s="1070"/>
      <c r="P2035" s="1070"/>
      <c r="Q2035" s="1070"/>
      <c r="R2035" s="1070"/>
      <c r="S2035" s="1070"/>
      <c r="T2035" s="1070"/>
      <c r="U2035" s="1070"/>
      <c r="V2035" s="1070"/>
      <c r="W2035" s="1070"/>
      <c r="X2035" s="1070"/>
      <c r="Y2035" s="1070"/>
      <c r="Z2035" s="1070"/>
      <c r="AA2035" s="1070"/>
      <c r="AB2035" s="1070"/>
      <c r="AC2035" s="1070"/>
      <c r="AD2035" s="1070"/>
      <c r="AF2035" s="69"/>
      <c r="AK2035" s="11"/>
      <c r="AL2035" s="1110"/>
      <c r="AM2035" s="1111"/>
      <c r="AN2035" s="1111"/>
      <c r="AO2035" s="1111"/>
      <c r="AP2035" s="1111"/>
      <c r="AQ2035" s="1112"/>
      <c r="AR2035" s="1173"/>
    </row>
    <row r="2036" spans="1:44" ht="24" customHeight="1">
      <c r="A2036" s="911" t="str">
        <f t="shared" si="39"/>
        <v/>
      </c>
      <c r="B2036" s="65"/>
      <c r="E2036" s="66"/>
      <c r="F2036" s="67"/>
      <c r="AF2036" s="69"/>
      <c r="AK2036" s="11"/>
      <c r="AL2036" s="1110"/>
      <c r="AM2036" s="1111"/>
      <c r="AN2036" s="1111"/>
      <c r="AO2036" s="1111"/>
      <c r="AP2036" s="1111"/>
      <c r="AQ2036" s="1112"/>
      <c r="AR2036" s="72"/>
    </row>
    <row r="2037" spans="1:44" ht="18" customHeight="1">
      <c r="A2037" s="911" t="str">
        <f t="shared" si="39"/>
        <v/>
      </c>
      <c r="B2037" s="65"/>
      <c r="E2037" s="66"/>
      <c r="F2037" s="67"/>
      <c r="AF2037" s="69"/>
      <c r="AK2037" s="11"/>
      <c r="AL2037" s="1110"/>
      <c r="AM2037" s="1111"/>
      <c r="AN2037" s="1111"/>
      <c r="AO2037" s="1111"/>
      <c r="AP2037" s="1111"/>
      <c r="AQ2037" s="1112"/>
      <c r="AR2037" s="72"/>
    </row>
    <row r="2038" spans="1:44" ht="27" customHeight="1">
      <c r="A2038" s="911">
        <f t="shared" si="39"/>
        <v>277</v>
      </c>
      <c r="B2038" s="1411" t="s">
        <v>1252</v>
      </c>
      <c r="C2038" s="1344"/>
      <c r="D2038" s="1344"/>
      <c r="E2038" s="1412"/>
      <c r="F2038" s="1064" t="s">
        <v>157</v>
      </c>
      <c r="G2038" s="1065"/>
      <c r="H2038" s="1093" t="s">
        <v>1253</v>
      </c>
      <c r="I2038" s="1093"/>
      <c r="J2038" s="1093"/>
      <c r="K2038" s="1093"/>
      <c r="L2038" s="1093"/>
      <c r="M2038" s="1093"/>
      <c r="N2038" s="1093"/>
      <c r="O2038" s="1093"/>
      <c r="P2038" s="1093"/>
      <c r="Q2038" s="1093"/>
      <c r="R2038" s="1093"/>
      <c r="S2038" s="1093"/>
      <c r="T2038" s="1093"/>
      <c r="U2038" s="1093"/>
      <c r="V2038" s="1093"/>
      <c r="W2038" s="1093"/>
      <c r="X2038" s="1093"/>
      <c r="Y2038" s="1093"/>
      <c r="Z2038" s="1093"/>
      <c r="AA2038" s="1093"/>
      <c r="AB2038" s="1093"/>
      <c r="AC2038" s="1093"/>
      <c r="AD2038" s="1093"/>
      <c r="AF2038" s="69"/>
      <c r="AG2038" s="304">
        <v>277</v>
      </c>
      <c r="AH2038" s="1113" t="s">
        <v>109</v>
      </c>
      <c r="AI2038" s="1114"/>
      <c r="AJ2038" s="1115"/>
      <c r="AK2038" s="11"/>
      <c r="AL2038" s="1110" t="s">
        <v>1254</v>
      </c>
      <c r="AM2038" s="1111"/>
      <c r="AN2038" s="1111"/>
      <c r="AO2038" s="1111"/>
      <c r="AP2038" s="1111"/>
      <c r="AQ2038" s="1112"/>
      <c r="AR2038" s="1173">
        <f>VLOOKUP(AH2038,$CD$6:$CE$10,2,FALSE)</f>
        <v>0</v>
      </c>
    </row>
    <row r="2039" spans="1:44" ht="27" customHeight="1">
      <c r="A2039" s="911" t="str">
        <f t="shared" si="39"/>
        <v/>
      </c>
      <c r="B2039" s="65"/>
      <c r="E2039" s="66"/>
      <c r="F2039" s="67"/>
      <c r="H2039" s="1093"/>
      <c r="I2039" s="1093"/>
      <c r="J2039" s="1093"/>
      <c r="K2039" s="1093"/>
      <c r="L2039" s="1093"/>
      <c r="M2039" s="1093"/>
      <c r="N2039" s="1093"/>
      <c r="O2039" s="1093"/>
      <c r="P2039" s="1093"/>
      <c r="Q2039" s="1093"/>
      <c r="R2039" s="1093"/>
      <c r="S2039" s="1093"/>
      <c r="T2039" s="1093"/>
      <c r="U2039" s="1093"/>
      <c r="V2039" s="1093"/>
      <c r="W2039" s="1093"/>
      <c r="X2039" s="1093"/>
      <c r="Y2039" s="1093"/>
      <c r="Z2039" s="1093"/>
      <c r="AA2039" s="1093"/>
      <c r="AB2039" s="1093"/>
      <c r="AC2039" s="1093"/>
      <c r="AD2039" s="1093"/>
      <c r="AF2039" s="69"/>
      <c r="AK2039" s="11"/>
      <c r="AL2039" s="1110"/>
      <c r="AM2039" s="1111"/>
      <c r="AN2039" s="1111"/>
      <c r="AO2039" s="1111"/>
      <c r="AP2039" s="1111"/>
      <c r="AQ2039" s="1112"/>
      <c r="AR2039" s="1173"/>
    </row>
    <row r="2040" spans="1:44" ht="24" customHeight="1">
      <c r="A2040" s="911" t="str">
        <f t="shared" si="39"/>
        <v/>
      </c>
      <c r="B2040" s="65"/>
      <c r="E2040" s="66"/>
      <c r="F2040" s="67"/>
      <c r="AF2040" s="69"/>
      <c r="AK2040" s="11"/>
      <c r="AL2040" s="70"/>
      <c r="AQ2040" s="71"/>
      <c r="AR2040" s="72"/>
    </row>
    <row r="2041" spans="1:44" ht="27" customHeight="1">
      <c r="A2041" s="911">
        <f t="shared" si="39"/>
        <v>278</v>
      </c>
      <c r="B2041" s="65"/>
      <c r="E2041" s="66"/>
      <c r="F2041" s="1064" t="s">
        <v>6</v>
      </c>
      <c r="G2041" s="1065"/>
      <c r="H2041" s="1087" t="s">
        <v>1255</v>
      </c>
      <c r="I2041" s="1087"/>
      <c r="J2041" s="1087"/>
      <c r="K2041" s="1087"/>
      <c r="L2041" s="1087"/>
      <c r="M2041" s="1087"/>
      <c r="N2041" s="1087"/>
      <c r="O2041" s="1087"/>
      <c r="P2041" s="1087"/>
      <c r="Q2041" s="1087"/>
      <c r="R2041" s="1087"/>
      <c r="S2041" s="1087"/>
      <c r="T2041" s="1087"/>
      <c r="U2041" s="1087"/>
      <c r="V2041" s="1087"/>
      <c r="W2041" s="1087"/>
      <c r="X2041" s="1087"/>
      <c r="Y2041" s="1087"/>
      <c r="Z2041" s="1087"/>
      <c r="AA2041" s="1087"/>
      <c r="AB2041" s="1087"/>
      <c r="AC2041" s="1087"/>
      <c r="AD2041" s="1087"/>
      <c r="AF2041" s="69"/>
      <c r="AG2041" s="304">
        <v>278</v>
      </c>
      <c r="AH2041" s="1113" t="s">
        <v>109</v>
      </c>
      <c r="AI2041" s="1114"/>
      <c r="AJ2041" s="1115"/>
      <c r="AK2041" s="11"/>
      <c r="AL2041" s="92"/>
      <c r="AM2041" s="93"/>
      <c r="AN2041" s="93"/>
      <c r="AO2041" s="93"/>
      <c r="AP2041" s="93"/>
      <c r="AQ2041" s="94"/>
      <c r="AR2041" s="1173">
        <f>VLOOKUP(AH2041,$CD$6:$CE$10,2,FALSE)</f>
        <v>0</v>
      </c>
    </row>
    <row r="2042" spans="1:44" ht="27" customHeight="1">
      <c r="A2042" s="911" t="str">
        <f t="shared" si="39"/>
        <v/>
      </c>
      <c r="B2042" s="65"/>
      <c r="E2042" s="66"/>
      <c r="F2042" s="67"/>
      <c r="AF2042" s="69"/>
      <c r="AK2042" s="11"/>
      <c r="AL2042" s="92"/>
      <c r="AM2042" s="93"/>
      <c r="AN2042" s="93"/>
      <c r="AO2042" s="93"/>
      <c r="AP2042" s="93"/>
      <c r="AQ2042" s="94"/>
      <c r="AR2042" s="1173"/>
    </row>
    <row r="2043" spans="1:44" ht="27" customHeight="1">
      <c r="A2043" s="911">
        <f t="shared" si="39"/>
        <v>279</v>
      </c>
      <c r="B2043" s="1453" t="s">
        <v>1258</v>
      </c>
      <c r="C2043" s="1454"/>
      <c r="D2043" s="1454"/>
      <c r="E2043" s="1455"/>
      <c r="F2043" s="1064" t="s">
        <v>157</v>
      </c>
      <c r="G2043" s="1065"/>
      <c r="H2043" s="1070" t="s">
        <v>1259</v>
      </c>
      <c r="I2043" s="1070"/>
      <c r="J2043" s="1070"/>
      <c r="K2043" s="1070"/>
      <c r="L2043" s="1070"/>
      <c r="M2043" s="1070"/>
      <c r="N2043" s="1070"/>
      <c r="O2043" s="1070"/>
      <c r="P2043" s="1070"/>
      <c r="Q2043" s="1070"/>
      <c r="R2043" s="1070"/>
      <c r="S2043" s="1070"/>
      <c r="T2043" s="1070"/>
      <c r="U2043" s="1070"/>
      <c r="V2043" s="1070"/>
      <c r="W2043" s="1070"/>
      <c r="X2043" s="1070"/>
      <c r="Y2043" s="1070"/>
      <c r="Z2043" s="1070"/>
      <c r="AA2043" s="1070"/>
      <c r="AB2043" s="1070"/>
      <c r="AC2043" s="1070"/>
      <c r="AD2043" s="1070"/>
      <c r="AF2043" s="69"/>
      <c r="AG2043" s="304">
        <v>279</v>
      </c>
      <c r="AH2043" s="1113" t="s">
        <v>109</v>
      </c>
      <c r="AI2043" s="1114"/>
      <c r="AJ2043" s="1115"/>
      <c r="AK2043" s="11"/>
      <c r="AL2043" s="1110" t="s">
        <v>1260</v>
      </c>
      <c r="AM2043" s="1111"/>
      <c r="AN2043" s="1111"/>
      <c r="AO2043" s="1111"/>
      <c r="AP2043" s="1111"/>
      <c r="AQ2043" s="1112"/>
      <c r="AR2043" s="1173">
        <f>VLOOKUP(AH2043,$CD$6:$CE$10,2,FALSE)</f>
        <v>0</v>
      </c>
    </row>
    <row r="2044" spans="1:44" ht="27" customHeight="1">
      <c r="A2044" s="911" t="str">
        <f t="shared" si="39"/>
        <v/>
      </c>
      <c r="B2044" s="1453"/>
      <c r="C2044" s="1454"/>
      <c r="D2044" s="1454"/>
      <c r="E2044" s="1455"/>
      <c r="F2044" s="67"/>
      <c r="H2044" s="1070"/>
      <c r="I2044" s="1070"/>
      <c r="J2044" s="1070"/>
      <c r="K2044" s="1070"/>
      <c r="L2044" s="1070"/>
      <c r="M2044" s="1070"/>
      <c r="N2044" s="1070"/>
      <c r="O2044" s="1070"/>
      <c r="P2044" s="1070"/>
      <c r="Q2044" s="1070"/>
      <c r="R2044" s="1070"/>
      <c r="S2044" s="1070"/>
      <c r="T2044" s="1070"/>
      <c r="U2044" s="1070"/>
      <c r="V2044" s="1070"/>
      <c r="W2044" s="1070"/>
      <c r="X2044" s="1070"/>
      <c r="Y2044" s="1070"/>
      <c r="Z2044" s="1070"/>
      <c r="AA2044" s="1070"/>
      <c r="AB2044" s="1070"/>
      <c r="AC2044" s="1070"/>
      <c r="AD2044" s="1070"/>
      <c r="AF2044" s="69"/>
      <c r="AK2044" s="11"/>
      <c r="AL2044" s="1110"/>
      <c r="AM2044" s="1111"/>
      <c r="AN2044" s="1111"/>
      <c r="AO2044" s="1111"/>
      <c r="AP2044" s="1111"/>
      <c r="AQ2044" s="1112"/>
      <c r="AR2044" s="1173"/>
    </row>
    <row r="2045" spans="1:44" ht="27" customHeight="1" thickBot="1">
      <c r="A2045" s="911" t="str">
        <f t="shared" si="39"/>
        <v/>
      </c>
      <c r="B2045" s="65"/>
      <c r="E2045" s="66"/>
      <c r="F2045" s="67"/>
      <c r="H2045" s="1443" t="s">
        <v>1267</v>
      </c>
      <c r="I2045" s="1443"/>
      <c r="J2045" s="1443"/>
      <c r="K2045" s="1443"/>
      <c r="L2045" s="1443"/>
      <c r="M2045" s="1443"/>
      <c r="N2045" s="1443"/>
      <c r="O2045" s="1443"/>
      <c r="P2045" s="1443"/>
      <c r="Q2045" s="1443"/>
      <c r="R2045" s="1443"/>
      <c r="S2045" s="1443"/>
      <c r="T2045" s="1443"/>
      <c r="U2045" s="1443"/>
      <c r="V2045" s="1443"/>
      <c r="W2045" s="1443"/>
      <c r="X2045" s="1443"/>
      <c r="Y2045" s="1443"/>
      <c r="Z2045" s="1443"/>
      <c r="AA2045" s="1443"/>
      <c r="AB2045" s="1443"/>
      <c r="AC2045" s="1443"/>
      <c r="AD2045" s="1443"/>
      <c r="AF2045" s="69"/>
      <c r="AK2045" s="11"/>
      <c r="AL2045" s="70"/>
      <c r="AQ2045" s="71"/>
      <c r="AR2045" s="72"/>
    </row>
    <row r="2046" spans="1:44" ht="27" customHeight="1">
      <c r="A2046" s="911" t="str">
        <f t="shared" si="39"/>
        <v/>
      </c>
      <c r="B2046" s="65"/>
      <c r="E2046" s="66"/>
      <c r="F2046" s="67"/>
      <c r="H2046" s="1444" t="s">
        <v>1261</v>
      </c>
      <c r="I2046" s="1809"/>
      <c r="J2046" s="1444"/>
      <c r="K2046" s="1445"/>
      <c r="L2046" s="1445"/>
      <c r="M2046" s="259" t="s">
        <v>1264</v>
      </c>
      <c r="N2046" s="1445"/>
      <c r="O2046" s="1445"/>
      <c r="P2046" s="1445"/>
      <c r="Q2046" s="1449" t="s">
        <v>1265</v>
      </c>
      <c r="R2046" s="1449"/>
      <c r="S2046" s="259" t="s">
        <v>1266</v>
      </c>
      <c r="T2046" s="1445"/>
      <c r="U2046" s="1445"/>
      <c r="V2046" s="1445"/>
      <c r="W2046" s="259" t="s">
        <v>1264</v>
      </c>
      <c r="X2046" s="1445"/>
      <c r="Y2046" s="1445"/>
      <c r="Z2046" s="1445"/>
      <c r="AA2046" s="1449" t="s">
        <v>1265</v>
      </c>
      <c r="AB2046" s="1450"/>
      <c r="AF2046" s="69"/>
      <c r="AK2046" s="11"/>
      <c r="AL2046" s="70"/>
      <c r="AQ2046" s="71"/>
      <c r="AR2046" s="72"/>
    </row>
    <row r="2047" spans="1:44" ht="27" customHeight="1">
      <c r="A2047" s="911" t="str">
        <f t="shared" si="39"/>
        <v/>
      </c>
      <c r="B2047" s="65"/>
      <c r="E2047" s="66"/>
      <c r="F2047" s="67"/>
      <c r="H2047" s="1405" t="s">
        <v>1262</v>
      </c>
      <c r="I2047" s="1406"/>
      <c r="J2047" s="1405"/>
      <c r="K2047" s="1446"/>
      <c r="L2047" s="1446"/>
      <c r="M2047" s="260" t="s">
        <v>1264</v>
      </c>
      <c r="N2047" s="1446"/>
      <c r="O2047" s="1446"/>
      <c r="P2047" s="1446"/>
      <c r="Q2047" s="1451" t="s">
        <v>1265</v>
      </c>
      <c r="R2047" s="1451"/>
      <c r="S2047" s="260" t="s">
        <v>1266</v>
      </c>
      <c r="T2047" s="1446"/>
      <c r="U2047" s="1446"/>
      <c r="V2047" s="1446"/>
      <c r="W2047" s="260" t="s">
        <v>1264</v>
      </c>
      <c r="X2047" s="1446"/>
      <c r="Y2047" s="1446"/>
      <c r="Z2047" s="1446"/>
      <c r="AA2047" s="1451" t="s">
        <v>1265</v>
      </c>
      <c r="AB2047" s="1452"/>
      <c r="AF2047" s="69"/>
      <c r="AK2047" s="11"/>
      <c r="AL2047" s="70"/>
      <c r="AQ2047" s="71"/>
      <c r="AR2047" s="72"/>
    </row>
    <row r="2048" spans="1:44" ht="27" customHeight="1" thickBot="1">
      <c r="A2048" s="911" t="str">
        <f t="shared" si="39"/>
        <v/>
      </c>
      <c r="B2048" s="65"/>
      <c r="E2048" s="66"/>
      <c r="F2048" s="67"/>
      <c r="H2048" s="1456" t="s">
        <v>1263</v>
      </c>
      <c r="I2048" s="1457"/>
      <c r="J2048" s="1447"/>
      <c r="K2048" s="1328"/>
      <c r="L2048" s="1328"/>
      <c r="M2048" s="60" t="s">
        <v>1264</v>
      </c>
      <c r="N2048" s="1328"/>
      <c r="O2048" s="1328"/>
      <c r="P2048" s="1328"/>
      <c r="Q2048" s="1074" t="s">
        <v>1265</v>
      </c>
      <c r="R2048" s="1074"/>
      <c r="S2048" s="60" t="s">
        <v>1266</v>
      </c>
      <c r="T2048" s="1328"/>
      <c r="U2048" s="1328"/>
      <c r="V2048" s="1328"/>
      <c r="W2048" s="60" t="s">
        <v>1264</v>
      </c>
      <c r="X2048" s="1328"/>
      <c r="Y2048" s="1328"/>
      <c r="Z2048" s="1328"/>
      <c r="AA2048" s="1074" t="s">
        <v>1265</v>
      </c>
      <c r="AB2048" s="1448"/>
      <c r="AF2048" s="69"/>
      <c r="AK2048" s="11"/>
      <c r="AL2048" s="70"/>
      <c r="AQ2048" s="71"/>
      <c r="AR2048" s="72"/>
    </row>
    <row r="2049" spans="1:44" ht="27" customHeight="1">
      <c r="A2049" s="911" t="str">
        <f t="shared" si="39"/>
        <v/>
      </c>
      <c r="B2049" s="65"/>
      <c r="E2049" s="66"/>
      <c r="F2049" s="67"/>
      <c r="AF2049" s="69"/>
      <c r="AK2049" s="11"/>
      <c r="AL2049" s="70"/>
      <c r="AQ2049" s="71"/>
      <c r="AR2049" s="72"/>
    </row>
    <row r="2050" spans="1:44" ht="27" customHeight="1">
      <c r="A2050" s="911">
        <f t="shared" si="39"/>
        <v>280</v>
      </c>
      <c r="B2050" s="65"/>
      <c r="E2050" s="66"/>
      <c r="F2050" s="1064" t="s">
        <v>6</v>
      </c>
      <c r="G2050" s="1065"/>
      <c r="H2050" s="1087" t="s">
        <v>1268</v>
      </c>
      <c r="I2050" s="1087"/>
      <c r="J2050" s="1087"/>
      <c r="K2050" s="1087"/>
      <c r="L2050" s="1087"/>
      <c r="M2050" s="1087"/>
      <c r="N2050" s="1087"/>
      <c r="O2050" s="1087"/>
      <c r="P2050" s="1087"/>
      <c r="Q2050" s="1087"/>
      <c r="R2050" s="1087"/>
      <c r="S2050" s="1087"/>
      <c r="T2050" s="1087"/>
      <c r="U2050" s="1087"/>
      <c r="V2050" s="1087"/>
      <c r="W2050" s="1087"/>
      <c r="X2050" s="1087"/>
      <c r="Y2050" s="1087"/>
      <c r="Z2050" s="1087"/>
      <c r="AA2050" s="1087"/>
      <c r="AB2050" s="1087"/>
      <c r="AC2050" s="1087"/>
      <c r="AD2050" s="1087"/>
      <c r="AF2050" s="69"/>
      <c r="AG2050" s="304">
        <v>280</v>
      </c>
      <c r="AH2050" s="1440" t="s">
        <v>1270</v>
      </c>
      <c r="AI2050" s="1441"/>
      <c r="AJ2050" s="1442"/>
      <c r="AK2050" s="11"/>
      <c r="AL2050" s="1110" t="s">
        <v>1269</v>
      </c>
      <c r="AM2050" s="1111"/>
      <c r="AN2050" s="1111"/>
      <c r="AO2050" s="1111"/>
      <c r="AP2050" s="1111"/>
      <c r="AQ2050" s="1112"/>
      <c r="AR2050" s="1173"/>
    </row>
    <row r="2051" spans="1:44" ht="27" customHeight="1">
      <c r="A2051" s="911" t="str">
        <f t="shared" si="39"/>
        <v/>
      </c>
      <c r="B2051" s="65"/>
      <c r="E2051" s="66"/>
      <c r="F2051" s="67"/>
      <c r="AF2051" s="69"/>
      <c r="AK2051" s="11"/>
      <c r="AL2051" s="1110"/>
      <c r="AM2051" s="1111"/>
      <c r="AN2051" s="1111"/>
      <c r="AO2051" s="1111"/>
      <c r="AP2051" s="1111"/>
      <c r="AQ2051" s="1112"/>
      <c r="AR2051" s="1173"/>
    </row>
    <row r="2052" spans="1:44" ht="27" customHeight="1">
      <c r="A2052" s="911" t="str">
        <f t="shared" si="39"/>
        <v/>
      </c>
      <c r="B2052" s="65"/>
      <c r="E2052" s="66"/>
      <c r="F2052" s="67"/>
      <c r="AF2052" s="69"/>
      <c r="AK2052" s="11"/>
      <c r="AL2052" s="70"/>
      <c r="AQ2052" s="71"/>
      <c r="AR2052" s="72"/>
    </row>
    <row r="2053" spans="1:44" ht="27" customHeight="1">
      <c r="A2053" s="911">
        <f t="shared" si="39"/>
        <v>281</v>
      </c>
      <c r="B2053" s="65"/>
      <c r="E2053" s="66"/>
      <c r="F2053" s="1064" t="s">
        <v>7</v>
      </c>
      <c r="G2053" s="1065"/>
      <c r="H2053" s="1070" t="s">
        <v>1271</v>
      </c>
      <c r="I2053" s="1070"/>
      <c r="J2053" s="1070"/>
      <c r="K2053" s="1070"/>
      <c r="L2053" s="1070"/>
      <c r="M2053" s="1070"/>
      <c r="N2053" s="1070"/>
      <c r="O2053" s="1070"/>
      <c r="P2053" s="1070"/>
      <c r="Q2053" s="1070"/>
      <c r="R2053" s="1070"/>
      <c r="S2053" s="1070"/>
      <c r="T2053" s="1070"/>
      <c r="U2053" s="1070"/>
      <c r="V2053" s="1070"/>
      <c r="W2053" s="1070"/>
      <c r="X2053" s="1070"/>
      <c r="Y2053" s="1070"/>
      <c r="Z2053" s="1070"/>
      <c r="AA2053" s="1070"/>
      <c r="AB2053" s="1070"/>
      <c r="AC2053" s="1070"/>
      <c r="AD2053" s="1070"/>
      <c r="AF2053" s="69"/>
      <c r="AG2053" s="304">
        <v>281</v>
      </c>
      <c r="AH2053" s="1113" t="s">
        <v>109</v>
      </c>
      <c r="AI2053" s="1114"/>
      <c r="AJ2053" s="1115"/>
      <c r="AK2053" s="11"/>
      <c r="AL2053" s="1110" t="s">
        <v>1269</v>
      </c>
      <c r="AM2053" s="1111"/>
      <c r="AN2053" s="1111"/>
      <c r="AO2053" s="1111"/>
      <c r="AP2053" s="1111"/>
      <c r="AQ2053" s="1112"/>
      <c r="AR2053" s="1173">
        <f>VLOOKUP(AH2053,$CD$6:$CE$10,2,FALSE)</f>
        <v>0</v>
      </c>
    </row>
    <row r="2054" spans="1:44" ht="27" customHeight="1">
      <c r="A2054" s="911" t="str">
        <f t="shared" si="39"/>
        <v/>
      </c>
      <c r="B2054" s="65"/>
      <c r="E2054" s="66"/>
      <c r="F2054" s="67"/>
      <c r="H2054" s="1070"/>
      <c r="I2054" s="1070"/>
      <c r="J2054" s="1070"/>
      <c r="K2054" s="1070"/>
      <c r="L2054" s="1070"/>
      <c r="M2054" s="1070"/>
      <c r="N2054" s="1070"/>
      <c r="O2054" s="1070"/>
      <c r="P2054" s="1070"/>
      <c r="Q2054" s="1070"/>
      <c r="R2054" s="1070"/>
      <c r="S2054" s="1070"/>
      <c r="T2054" s="1070"/>
      <c r="U2054" s="1070"/>
      <c r="V2054" s="1070"/>
      <c r="W2054" s="1070"/>
      <c r="X2054" s="1070"/>
      <c r="Y2054" s="1070"/>
      <c r="Z2054" s="1070"/>
      <c r="AA2054" s="1070"/>
      <c r="AB2054" s="1070"/>
      <c r="AC2054" s="1070"/>
      <c r="AD2054" s="1070"/>
      <c r="AF2054" s="69"/>
      <c r="AK2054" s="11"/>
      <c r="AL2054" s="1110"/>
      <c r="AM2054" s="1111"/>
      <c r="AN2054" s="1111"/>
      <c r="AO2054" s="1111"/>
      <c r="AP2054" s="1111"/>
      <c r="AQ2054" s="1112"/>
      <c r="AR2054" s="1173"/>
    </row>
    <row r="2055" spans="1:44" ht="27" customHeight="1">
      <c r="A2055" s="911" t="str">
        <f t="shared" si="39"/>
        <v/>
      </c>
      <c r="B2055" s="65"/>
      <c r="E2055" s="66"/>
      <c r="F2055" s="67"/>
      <c r="H2055" s="1070"/>
      <c r="I2055" s="1070"/>
      <c r="J2055" s="1070"/>
      <c r="K2055" s="1070"/>
      <c r="L2055" s="1070"/>
      <c r="M2055" s="1070"/>
      <c r="N2055" s="1070"/>
      <c r="O2055" s="1070"/>
      <c r="P2055" s="1070"/>
      <c r="Q2055" s="1070"/>
      <c r="R2055" s="1070"/>
      <c r="S2055" s="1070"/>
      <c r="T2055" s="1070"/>
      <c r="U2055" s="1070"/>
      <c r="V2055" s="1070"/>
      <c r="W2055" s="1070"/>
      <c r="X2055" s="1070"/>
      <c r="Y2055" s="1070"/>
      <c r="Z2055" s="1070"/>
      <c r="AA2055" s="1070"/>
      <c r="AB2055" s="1070"/>
      <c r="AC2055" s="1070"/>
      <c r="AD2055" s="1070"/>
      <c r="AF2055" s="69"/>
      <c r="AK2055" s="11"/>
      <c r="AL2055" s="70"/>
      <c r="AQ2055" s="71"/>
      <c r="AR2055" s="72"/>
    </row>
    <row r="2056" spans="1:44" ht="27" customHeight="1">
      <c r="A2056" s="911" t="str">
        <f t="shared" si="39"/>
        <v/>
      </c>
      <c r="B2056" s="65"/>
      <c r="E2056" s="66"/>
      <c r="F2056" s="67"/>
      <c r="H2056" s="1070"/>
      <c r="I2056" s="1070"/>
      <c r="J2056" s="1070"/>
      <c r="K2056" s="1070"/>
      <c r="L2056" s="1070"/>
      <c r="M2056" s="1070"/>
      <c r="N2056" s="1070"/>
      <c r="O2056" s="1070"/>
      <c r="P2056" s="1070"/>
      <c r="Q2056" s="1070"/>
      <c r="R2056" s="1070"/>
      <c r="S2056" s="1070"/>
      <c r="T2056" s="1070"/>
      <c r="U2056" s="1070"/>
      <c r="V2056" s="1070"/>
      <c r="W2056" s="1070"/>
      <c r="X2056" s="1070"/>
      <c r="Y2056" s="1070"/>
      <c r="Z2056" s="1070"/>
      <c r="AA2056" s="1070"/>
      <c r="AB2056" s="1070"/>
      <c r="AC2056" s="1070"/>
      <c r="AD2056" s="1070"/>
      <c r="AF2056" s="69"/>
      <c r="AK2056" s="11"/>
      <c r="AL2056" s="70"/>
      <c r="AQ2056" s="71"/>
      <c r="AR2056" s="72"/>
    </row>
    <row r="2057" spans="1:44" ht="27" customHeight="1">
      <c r="A2057" s="911" t="str">
        <f t="shared" si="39"/>
        <v/>
      </c>
      <c r="B2057" s="65"/>
      <c r="E2057" s="66"/>
      <c r="F2057" s="67"/>
      <c r="AF2057" s="69"/>
      <c r="AK2057" s="11"/>
      <c r="AL2057" s="70"/>
      <c r="AQ2057" s="71"/>
      <c r="AR2057" s="72"/>
    </row>
    <row r="2058" spans="1:44" ht="27" customHeight="1">
      <c r="A2058" s="911">
        <f t="shared" si="39"/>
        <v>282</v>
      </c>
      <c r="B2058" s="1078" t="s">
        <v>1272</v>
      </c>
      <c r="C2058" s="1079"/>
      <c r="D2058" s="1079"/>
      <c r="E2058" s="1080"/>
      <c r="F2058" s="1064" t="s">
        <v>157</v>
      </c>
      <c r="G2058" s="1065"/>
      <c r="H2058" s="1070" t="s">
        <v>1273</v>
      </c>
      <c r="I2058" s="1070"/>
      <c r="J2058" s="1070"/>
      <c r="K2058" s="1070"/>
      <c r="L2058" s="1070"/>
      <c r="M2058" s="1070"/>
      <c r="N2058" s="1070"/>
      <c r="O2058" s="1070"/>
      <c r="P2058" s="1070"/>
      <c r="Q2058" s="1070"/>
      <c r="R2058" s="1070"/>
      <c r="S2058" s="1070"/>
      <c r="T2058" s="1070"/>
      <c r="U2058" s="1070"/>
      <c r="V2058" s="1070"/>
      <c r="W2058" s="1070"/>
      <c r="X2058" s="1070"/>
      <c r="Y2058" s="1070"/>
      <c r="Z2058" s="1070"/>
      <c r="AA2058" s="1070"/>
      <c r="AB2058" s="1070"/>
      <c r="AC2058" s="1070"/>
      <c r="AD2058" s="1070"/>
      <c r="AF2058" s="69"/>
      <c r="AG2058" s="304">
        <v>282</v>
      </c>
      <c r="AH2058" s="1113" t="s">
        <v>109</v>
      </c>
      <c r="AI2058" s="1114"/>
      <c r="AJ2058" s="1115"/>
      <c r="AK2058" s="11"/>
      <c r="AL2058" s="1110" t="s">
        <v>1274</v>
      </c>
      <c r="AM2058" s="1111"/>
      <c r="AN2058" s="1111"/>
      <c r="AO2058" s="1111"/>
      <c r="AP2058" s="1111"/>
      <c r="AQ2058" s="1112"/>
      <c r="AR2058" s="1173">
        <f>VLOOKUP(AH2058,$CD$6:$CE$10,2,FALSE)</f>
        <v>0</v>
      </c>
    </row>
    <row r="2059" spans="1:44" ht="27" customHeight="1">
      <c r="A2059" s="911" t="str">
        <f t="shared" si="39"/>
        <v/>
      </c>
      <c r="B2059" s="1078"/>
      <c r="C2059" s="1079"/>
      <c r="D2059" s="1079"/>
      <c r="E2059" s="1080"/>
      <c r="F2059" s="67"/>
      <c r="H2059" s="1070"/>
      <c r="I2059" s="1070"/>
      <c r="J2059" s="1070"/>
      <c r="K2059" s="1070"/>
      <c r="L2059" s="1070"/>
      <c r="M2059" s="1070"/>
      <c r="N2059" s="1070"/>
      <c r="O2059" s="1070"/>
      <c r="P2059" s="1070"/>
      <c r="Q2059" s="1070"/>
      <c r="R2059" s="1070"/>
      <c r="S2059" s="1070"/>
      <c r="T2059" s="1070"/>
      <c r="U2059" s="1070"/>
      <c r="V2059" s="1070"/>
      <c r="W2059" s="1070"/>
      <c r="X2059" s="1070"/>
      <c r="Y2059" s="1070"/>
      <c r="Z2059" s="1070"/>
      <c r="AA2059" s="1070"/>
      <c r="AB2059" s="1070"/>
      <c r="AC2059" s="1070"/>
      <c r="AD2059" s="1070"/>
      <c r="AF2059" s="69"/>
      <c r="AK2059" s="11"/>
      <c r="AL2059" s="1110"/>
      <c r="AM2059" s="1111"/>
      <c r="AN2059" s="1111"/>
      <c r="AO2059" s="1111"/>
      <c r="AP2059" s="1111"/>
      <c r="AQ2059" s="1112"/>
      <c r="AR2059" s="1173"/>
    </row>
    <row r="2060" spans="1:44" ht="27" customHeight="1">
      <c r="A2060" s="911" t="str">
        <f t="shared" si="39"/>
        <v/>
      </c>
      <c r="B2060" s="1078"/>
      <c r="C2060" s="1079"/>
      <c r="D2060" s="1079"/>
      <c r="E2060" s="1080"/>
      <c r="F2060" s="67"/>
      <c r="H2060" s="1070"/>
      <c r="I2060" s="1070"/>
      <c r="J2060" s="1070"/>
      <c r="K2060" s="1070"/>
      <c r="L2060" s="1070"/>
      <c r="M2060" s="1070"/>
      <c r="N2060" s="1070"/>
      <c r="O2060" s="1070"/>
      <c r="P2060" s="1070"/>
      <c r="Q2060" s="1070"/>
      <c r="R2060" s="1070"/>
      <c r="S2060" s="1070"/>
      <c r="T2060" s="1070"/>
      <c r="U2060" s="1070"/>
      <c r="V2060" s="1070"/>
      <c r="W2060" s="1070"/>
      <c r="X2060" s="1070"/>
      <c r="Y2060" s="1070"/>
      <c r="Z2060" s="1070"/>
      <c r="AA2060" s="1070"/>
      <c r="AB2060" s="1070"/>
      <c r="AC2060" s="1070"/>
      <c r="AD2060" s="1070"/>
      <c r="AF2060" s="69"/>
      <c r="AK2060" s="11"/>
      <c r="AL2060" s="70"/>
      <c r="AQ2060" s="71"/>
      <c r="AR2060" s="72"/>
    </row>
    <row r="2061" spans="1:44" ht="27" customHeight="1">
      <c r="A2061" s="911" t="str">
        <f t="shared" si="39"/>
        <v/>
      </c>
      <c r="B2061" s="65"/>
      <c r="E2061" s="66"/>
      <c r="F2061" s="67"/>
      <c r="AF2061" s="69"/>
      <c r="AK2061" s="11"/>
      <c r="AL2061" s="70"/>
      <c r="AQ2061" s="71"/>
      <c r="AR2061" s="72"/>
    </row>
    <row r="2062" spans="1:44" ht="27" customHeight="1">
      <c r="A2062" s="911">
        <f t="shared" si="39"/>
        <v>283</v>
      </c>
      <c r="B2062" s="65"/>
      <c r="E2062" s="66"/>
      <c r="F2062" s="1064" t="s">
        <v>6</v>
      </c>
      <c r="G2062" s="1065"/>
      <c r="H2062" s="1087" t="s">
        <v>1275</v>
      </c>
      <c r="I2062" s="1087"/>
      <c r="J2062" s="1087"/>
      <c r="K2062" s="1087"/>
      <c r="L2062" s="1087"/>
      <c r="M2062" s="1087"/>
      <c r="N2062" s="1087"/>
      <c r="O2062" s="1087"/>
      <c r="P2062" s="1087"/>
      <c r="Q2062" s="1087"/>
      <c r="R2062" s="1087"/>
      <c r="S2062" s="1087"/>
      <c r="T2062" s="1087"/>
      <c r="U2062" s="1087"/>
      <c r="V2062" s="1087"/>
      <c r="W2062" s="1087"/>
      <c r="X2062" s="1087"/>
      <c r="Y2062" s="1087"/>
      <c r="Z2062" s="1087"/>
      <c r="AA2062" s="1087"/>
      <c r="AB2062" s="1087"/>
      <c r="AC2062" s="1087"/>
      <c r="AD2062" s="1087"/>
      <c r="AF2062" s="69"/>
      <c r="AG2062" s="304">
        <v>283</v>
      </c>
      <c r="AH2062" s="1113" t="s">
        <v>109</v>
      </c>
      <c r="AI2062" s="1114"/>
      <c r="AJ2062" s="1115"/>
      <c r="AK2062" s="11"/>
      <c r="AL2062" s="1110" t="s">
        <v>1276</v>
      </c>
      <c r="AM2062" s="1111"/>
      <c r="AN2062" s="1111"/>
      <c r="AO2062" s="1111"/>
      <c r="AP2062" s="1111"/>
      <c r="AQ2062" s="1112"/>
      <c r="AR2062" s="1173">
        <f>VLOOKUP(AH2062,$CD$6:$CE$10,2,FALSE)</f>
        <v>0</v>
      </c>
    </row>
    <row r="2063" spans="1:44" ht="27" customHeight="1">
      <c r="A2063" s="911" t="str">
        <f t="shared" si="39"/>
        <v/>
      </c>
      <c r="B2063" s="65"/>
      <c r="E2063" s="66"/>
      <c r="F2063" s="67"/>
      <c r="AF2063" s="69"/>
      <c r="AK2063" s="11"/>
      <c r="AL2063" s="1110"/>
      <c r="AM2063" s="1111"/>
      <c r="AN2063" s="1111"/>
      <c r="AO2063" s="1111"/>
      <c r="AP2063" s="1111"/>
      <c r="AQ2063" s="1112"/>
      <c r="AR2063" s="1173"/>
    </row>
    <row r="2064" spans="1:44" ht="27" customHeight="1">
      <c r="A2064" s="911" t="str">
        <f t="shared" si="39"/>
        <v/>
      </c>
      <c r="B2064" s="65"/>
      <c r="E2064" s="66"/>
      <c r="F2064" s="67"/>
      <c r="AF2064" s="69"/>
      <c r="AK2064" s="11"/>
      <c r="AL2064" s="88"/>
      <c r="AM2064" s="89"/>
      <c r="AN2064" s="89"/>
      <c r="AO2064" s="89"/>
      <c r="AP2064" s="89"/>
      <c r="AQ2064" s="90"/>
      <c r="AR2064" s="213"/>
    </row>
    <row r="2065" spans="1:44" ht="27" customHeight="1">
      <c r="A2065" s="911">
        <f t="shared" si="39"/>
        <v>284</v>
      </c>
      <c r="B2065" s="65"/>
      <c r="E2065" s="66"/>
      <c r="F2065" s="1064" t="s">
        <v>7</v>
      </c>
      <c r="G2065" s="1065"/>
      <c r="H2065" s="1070" t="s">
        <v>1277</v>
      </c>
      <c r="I2065" s="1070"/>
      <c r="J2065" s="1070"/>
      <c r="K2065" s="1070"/>
      <c r="L2065" s="1070"/>
      <c r="M2065" s="1070"/>
      <c r="N2065" s="1070"/>
      <c r="O2065" s="1070"/>
      <c r="P2065" s="1070"/>
      <c r="Q2065" s="1070"/>
      <c r="R2065" s="1070"/>
      <c r="S2065" s="1070"/>
      <c r="T2065" s="1070"/>
      <c r="U2065" s="1070"/>
      <c r="V2065" s="1070"/>
      <c r="W2065" s="1070"/>
      <c r="X2065" s="1070"/>
      <c r="Y2065" s="1070"/>
      <c r="Z2065" s="1070"/>
      <c r="AA2065" s="1070"/>
      <c r="AB2065" s="1070"/>
      <c r="AC2065" s="1070"/>
      <c r="AD2065" s="1070"/>
      <c r="AF2065" s="69"/>
      <c r="AG2065" s="304">
        <v>284</v>
      </c>
      <c r="AH2065" s="1113" t="s">
        <v>109</v>
      </c>
      <c r="AI2065" s="1114"/>
      <c r="AJ2065" s="1115"/>
      <c r="AK2065" s="11"/>
      <c r="AL2065" s="1110" t="s">
        <v>1278</v>
      </c>
      <c r="AM2065" s="1111"/>
      <c r="AN2065" s="1111"/>
      <c r="AO2065" s="1111"/>
      <c r="AP2065" s="1111"/>
      <c r="AQ2065" s="1112"/>
      <c r="AR2065" s="1173">
        <f>VLOOKUP(AH2065,$CD$6:$CE$10,2,FALSE)</f>
        <v>0</v>
      </c>
    </row>
    <row r="2066" spans="1:44" ht="27" customHeight="1">
      <c r="A2066" s="911" t="str">
        <f t="shared" si="39"/>
        <v/>
      </c>
      <c r="B2066" s="65"/>
      <c r="E2066" s="66"/>
      <c r="F2066" s="67"/>
      <c r="H2066" s="1070"/>
      <c r="I2066" s="1070"/>
      <c r="J2066" s="1070"/>
      <c r="K2066" s="1070"/>
      <c r="L2066" s="1070"/>
      <c r="M2066" s="1070"/>
      <c r="N2066" s="1070"/>
      <c r="O2066" s="1070"/>
      <c r="P2066" s="1070"/>
      <c r="Q2066" s="1070"/>
      <c r="R2066" s="1070"/>
      <c r="S2066" s="1070"/>
      <c r="T2066" s="1070"/>
      <c r="U2066" s="1070"/>
      <c r="V2066" s="1070"/>
      <c r="W2066" s="1070"/>
      <c r="X2066" s="1070"/>
      <c r="Y2066" s="1070"/>
      <c r="Z2066" s="1070"/>
      <c r="AA2066" s="1070"/>
      <c r="AB2066" s="1070"/>
      <c r="AC2066" s="1070"/>
      <c r="AD2066" s="1070"/>
      <c r="AF2066" s="69"/>
      <c r="AK2066" s="11"/>
      <c r="AL2066" s="1110"/>
      <c r="AM2066" s="1111"/>
      <c r="AN2066" s="1111"/>
      <c r="AO2066" s="1111"/>
      <c r="AP2066" s="1111"/>
      <c r="AQ2066" s="1112"/>
      <c r="AR2066" s="1173"/>
    </row>
    <row r="2067" spans="1:44" ht="27" customHeight="1">
      <c r="A2067" s="911" t="str">
        <f t="shared" si="39"/>
        <v/>
      </c>
      <c r="B2067" s="65"/>
      <c r="E2067" s="66"/>
      <c r="F2067" s="67"/>
      <c r="H2067" s="1070"/>
      <c r="I2067" s="1070"/>
      <c r="J2067" s="1070"/>
      <c r="K2067" s="1070"/>
      <c r="L2067" s="1070"/>
      <c r="M2067" s="1070"/>
      <c r="N2067" s="1070"/>
      <c r="O2067" s="1070"/>
      <c r="P2067" s="1070"/>
      <c r="Q2067" s="1070"/>
      <c r="R2067" s="1070"/>
      <c r="S2067" s="1070"/>
      <c r="T2067" s="1070"/>
      <c r="U2067" s="1070"/>
      <c r="V2067" s="1070"/>
      <c r="W2067" s="1070"/>
      <c r="X2067" s="1070"/>
      <c r="Y2067" s="1070"/>
      <c r="Z2067" s="1070"/>
      <c r="AA2067" s="1070"/>
      <c r="AB2067" s="1070"/>
      <c r="AC2067" s="1070"/>
      <c r="AD2067" s="1070"/>
      <c r="AF2067" s="69"/>
      <c r="AK2067" s="11"/>
      <c r="AL2067" s="70"/>
      <c r="AQ2067" s="71"/>
      <c r="AR2067" s="72"/>
    </row>
    <row r="2068" spans="1:44" ht="27" customHeight="1">
      <c r="A2068" s="911" t="str">
        <f t="shared" si="39"/>
        <v/>
      </c>
      <c r="B2068" s="65"/>
      <c r="E2068" s="66"/>
      <c r="F2068" s="67"/>
      <c r="H2068" s="1070"/>
      <c r="I2068" s="1070"/>
      <c r="J2068" s="1070"/>
      <c r="K2068" s="1070"/>
      <c r="L2068" s="1070"/>
      <c r="M2068" s="1070"/>
      <c r="N2068" s="1070"/>
      <c r="O2068" s="1070"/>
      <c r="P2068" s="1070"/>
      <c r="Q2068" s="1070"/>
      <c r="R2068" s="1070"/>
      <c r="S2068" s="1070"/>
      <c r="T2068" s="1070"/>
      <c r="U2068" s="1070"/>
      <c r="V2068" s="1070"/>
      <c r="W2068" s="1070"/>
      <c r="X2068" s="1070"/>
      <c r="Y2068" s="1070"/>
      <c r="Z2068" s="1070"/>
      <c r="AA2068" s="1070"/>
      <c r="AB2068" s="1070"/>
      <c r="AC2068" s="1070"/>
      <c r="AD2068" s="1070"/>
      <c r="AF2068" s="69"/>
      <c r="AK2068" s="11"/>
      <c r="AL2068" s="70"/>
      <c r="AQ2068" s="71"/>
      <c r="AR2068" s="72"/>
    </row>
    <row r="2069" spans="1:44" ht="27" customHeight="1">
      <c r="A2069" s="911" t="str">
        <f t="shared" si="39"/>
        <v/>
      </c>
      <c r="B2069" s="65"/>
      <c r="E2069" s="66"/>
      <c r="F2069" s="67"/>
      <c r="AF2069" s="69"/>
      <c r="AK2069" s="11"/>
      <c r="AL2069" s="70"/>
      <c r="AQ2069" s="71"/>
      <c r="AR2069" s="72"/>
    </row>
    <row r="2070" spans="1:44" ht="27" customHeight="1">
      <c r="A2070" s="911" t="str">
        <f t="shared" si="39"/>
        <v/>
      </c>
      <c r="B2070" s="65"/>
      <c r="E2070" s="66"/>
      <c r="F2070" s="67"/>
      <c r="AF2070" s="69"/>
      <c r="AK2070" s="11"/>
      <c r="AL2070" s="70"/>
      <c r="AQ2070" s="71"/>
      <c r="AR2070" s="72"/>
    </row>
    <row r="2071" spans="1:44" ht="27" customHeight="1">
      <c r="A2071" s="911" t="str">
        <f t="shared" si="39"/>
        <v/>
      </c>
      <c r="B2071" s="65"/>
      <c r="E2071" s="66"/>
      <c r="F2071" s="67"/>
      <c r="AF2071" s="69"/>
      <c r="AK2071" s="11"/>
      <c r="AL2071" s="70"/>
      <c r="AQ2071" s="71"/>
      <c r="AR2071" s="72"/>
    </row>
    <row r="2072" spans="1:44" ht="27" customHeight="1" thickBot="1">
      <c r="A2072" s="911" t="str">
        <f t="shared" si="39"/>
        <v/>
      </c>
      <c r="B2072" s="56"/>
      <c r="C2072" s="6"/>
      <c r="D2072" s="6"/>
      <c r="E2072" s="57"/>
      <c r="F2072" s="82"/>
      <c r="G2072" s="60"/>
      <c r="H2072" s="60"/>
      <c r="I2072" s="60"/>
      <c r="J2072" s="60"/>
      <c r="K2072" s="60"/>
      <c r="L2072" s="60"/>
      <c r="M2072" s="60"/>
      <c r="N2072" s="60"/>
      <c r="O2072" s="60"/>
      <c r="P2072" s="60"/>
      <c r="Q2072" s="60"/>
      <c r="R2072" s="60"/>
      <c r="S2072" s="60"/>
      <c r="T2072" s="60"/>
      <c r="U2072" s="60"/>
      <c r="V2072" s="60"/>
      <c r="W2072" s="60"/>
      <c r="X2072" s="60"/>
      <c r="Y2072" s="60"/>
      <c r="Z2072" s="60"/>
      <c r="AA2072" s="60"/>
      <c r="AB2072" s="60"/>
      <c r="AC2072" s="60"/>
      <c r="AD2072" s="60"/>
      <c r="AE2072" s="60"/>
      <c r="AF2072" s="58"/>
      <c r="AG2072" s="307"/>
      <c r="AH2072" s="59"/>
      <c r="AI2072" s="59"/>
      <c r="AJ2072" s="59"/>
      <c r="AK2072" s="15"/>
      <c r="AL2072" s="98"/>
      <c r="AM2072" s="99"/>
      <c r="AN2072" s="99"/>
      <c r="AO2072" s="99"/>
      <c r="AP2072" s="99"/>
      <c r="AQ2072" s="100"/>
      <c r="AR2072" s="72"/>
    </row>
    <row r="2073" spans="1:44" ht="27" customHeight="1">
      <c r="A2073" s="911" t="str">
        <f t="shared" si="39"/>
        <v/>
      </c>
      <c r="B2073" s="65"/>
      <c r="E2073" s="66"/>
      <c r="F2073" s="67"/>
      <c r="AF2073" s="69"/>
      <c r="AK2073" s="11"/>
      <c r="AL2073" s="70"/>
      <c r="AQ2073" s="71"/>
      <c r="AR2073" s="72"/>
    </row>
    <row r="2074" spans="1:44" ht="27" customHeight="1">
      <c r="A2074" s="911">
        <f t="shared" si="39"/>
        <v>285</v>
      </c>
      <c r="B2074" s="1078" t="s">
        <v>2642</v>
      </c>
      <c r="C2074" s="1079"/>
      <c r="D2074" s="1079"/>
      <c r="E2074" s="1080"/>
      <c r="F2074" s="67"/>
      <c r="H2074" s="1070" t="s">
        <v>1279</v>
      </c>
      <c r="I2074" s="1070"/>
      <c r="J2074" s="1070"/>
      <c r="K2074" s="1070"/>
      <c r="L2074" s="1070"/>
      <c r="M2074" s="1070"/>
      <c r="N2074" s="1070"/>
      <c r="O2074" s="1070"/>
      <c r="P2074" s="1070"/>
      <c r="Q2074" s="1070"/>
      <c r="R2074" s="1070"/>
      <c r="S2074" s="1070"/>
      <c r="T2074" s="1070"/>
      <c r="U2074" s="1070"/>
      <c r="V2074" s="1070"/>
      <c r="W2074" s="1070"/>
      <c r="X2074" s="1070"/>
      <c r="Y2074" s="1070"/>
      <c r="Z2074" s="1070"/>
      <c r="AA2074" s="1070"/>
      <c r="AB2074" s="1070"/>
      <c r="AC2074" s="1070"/>
      <c r="AD2074" s="1070"/>
      <c r="AF2074" s="69"/>
      <c r="AG2074" s="304">
        <v>285</v>
      </c>
      <c r="AH2074" s="1113" t="s">
        <v>109</v>
      </c>
      <c r="AI2074" s="1114"/>
      <c r="AJ2074" s="1115"/>
      <c r="AK2074" s="11"/>
      <c r="AL2074" s="1110" t="s">
        <v>1280</v>
      </c>
      <c r="AM2074" s="1111"/>
      <c r="AN2074" s="1111"/>
      <c r="AO2074" s="1111"/>
      <c r="AP2074" s="1111"/>
      <c r="AQ2074" s="1112"/>
      <c r="AR2074" s="1173">
        <f>VLOOKUP(AH2074,$CD$6:$CE$10,2,FALSE)</f>
        <v>0</v>
      </c>
    </row>
    <row r="2075" spans="1:44" ht="27" customHeight="1">
      <c r="A2075" s="911" t="str">
        <f t="shared" si="39"/>
        <v/>
      </c>
      <c r="B2075" s="1078"/>
      <c r="C2075" s="1079"/>
      <c r="D2075" s="1079"/>
      <c r="E2075" s="1080"/>
      <c r="F2075" s="67"/>
      <c r="H2075" s="1070"/>
      <c r="I2075" s="1070"/>
      <c r="J2075" s="1070"/>
      <c r="K2075" s="1070"/>
      <c r="L2075" s="1070"/>
      <c r="M2075" s="1070"/>
      <c r="N2075" s="1070"/>
      <c r="O2075" s="1070"/>
      <c r="P2075" s="1070"/>
      <c r="Q2075" s="1070"/>
      <c r="R2075" s="1070"/>
      <c r="S2075" s="1070"/>
      <c r="T2075" s="1070"/>
      <c r="U2075" s="1070"/>
      <c r="V2075" s="1070"/>
      <c r="W2075" s="1070"/>
      <c r="X2075" s="1070"/>
      <c r="Y2075" s="1070"/>
      <c r="Z2075" s="1070"/>
      <c r="AA2075" s="1070"/>
      <c r="AB2075" s="1070"/>
      <c r="AC2075" s="1070"/>
      <c r="AD2075" s="1070"/>
      <c r="AF2075" s="69"/>
      <c r="AK2075" s="11"/>
      <c r="AL2075" s="1110"/>
      <c r="AM2075" s="1111"/>
      <c r="AN2075" s="1111"/>
      <c r="AO2075" s="1111"/>
      <c r="AP2075" s="1111"/>
      <c r="AQ2075" s="1112"/>
      <c r="AR2075" s="1173"/>
    </row>
    <row r="2076" spans="1:44" ht="27" customHeight="1">
      <c r="A2076" s="911" t="str">
        <f t="shared" si="39"/>
        <v/>
      </c>
      <c r="B2076" s="228"/>
      <c r="C2076" s="142"/>
      <c r="D2076" s="142"/>
      <c r="E2076" s="229"/>
      <c r="F2076" s="67"/>
      <c r="H2076" s="1070"/>
      <c r="I2076" s="1070"/>
      <c r="J2076" s="1070"/>
      <c r="K2076" s="1070"/>
      <c r="L2076" s="1070"/>
      <c r="M2076" s="1070"/>
      <c r="N2076" s="1070"/>
      <c r="O2076" s="1070"/>
      <c r="P2076" s="1070"/>
      <c r="Q2076" s="1070"/>
      <c r="R2076" s="1070"/>
      <c r="S2076" s="1070"/>
      <c r="T2076" s="1070"/>
      <c r="U2076" s="1070"/>
      <c r="V2076" s="1070"/>
      <c r="W2076" s="1070"/>
      <c r="X2076" s="1070"/>
      <c r="Y2076" s="1070"/>
      <c r="Z2076" s="1070"/>
      <c r="AA2076" s="1070"/>
      <c r="AB2076" s="1070"/>
      <c r="AC2076" s="1070"/>
      <c r="AD2076" s="1070"/>
      <c r="AF2076" s="69"/>
      <c r="AK2076" s="11"/>
      <c r="AL2076" s="1110"/>
      <c r="AM2076" s="1111"/>
      <c r="AN2076" s="1111"/>
      <c r="AO2076" s="1111"/>
      <c r="AP2076" s="1111"/>
      <c r="AQ2076" s="1112"/>
      <c r="AR2076" s="72"/>
    </row>
    <row r="2077" spans="1:44" ht="27" customHeight="1" thickBot="1">
      <c r="A2077" s="911" t="str">
        <f t="shared" si="39"/>
        <v/>
      </c>
      <c r="B2077" s="56"/>
      <c r="C2077" s="6"/>
      <c r="D2077" s="6"/>
      <c r="E2077" s="57"/>
      <c r="F2077" s="82"/>
      <c r="G2077" s="60"/>
      <c r="H2077" s="60"/>
      <c r="I2077" s="60"/>
      <c r="J2077" s="60"/>
      <c r="K2077" s="60"/>
      <c r="L2077" s="60"/>
      <c r="M2077" s="60"/>
      <c r="N2077" s="60"/>
      <c r="O2077" s="60"/>
      <c r="P2077" s="60"/>
      <c r="Q2077" s="60"/>
      <c r="R2077" s="60"/>
      <c r="S2077" s="60"/>
      <c r="T2077" s="60"/>
      <c r="U2077" s="60"/>
      <c r="V2077" s="60"/>
      <c r="W2077" s="60"/>
      <c r="X2077" s="60"/>
      <c r="Y2077" s="60"/>
      <c r="Z2077" s="60"/>
      <c r="AA2077" s="60"/>
      <c r="AB2077" s="60"/>
      <c r="AC2077" s="60"/>
      <c r="AD2077" s="60"/>
      <c r="AE2077" s="60"/>
      <c r="AF2077" s="58"/>
      <c r="AG2077" s="307"/>
      <c r="AH2077" s="59"/>
      <c r="AI2077" s="59"/>
      <c r="AJ2077" s="59"/>
      <c r="AK2077" s="15"/>
      <c r="AL2077" s="98"/>
      <c r="AM2077" s="99"/>
      <c r="AN2077" s="99"/>
      <c r="AO2077" s="99"/>
      <c r="AP2077" s="99"/>
      <c r="AQ2077" s="100"/>
      <c r="AR2077" s="72"/>
    </row>
    <row r="2078" spans="1:44" ht="24" customHeight="1">
      <c r="A2078" s="911" t="str">
        <f t="shared" si="39"/>
        <v/>
      </c>
      <c r="B2078" s="65"/>
      <c r="E2078" s="66"/>
      <c r="F2078" s="67"/>
      <c r="AF2078" s="69"/>
      <c r="AK2078" s="11"/>
      <c r="AL2078" s="70"/>
      <c r="AQ2078" s="71"/>
      <c r="AR2078" s="72"/>
    </row>
    <row r="2079" spans="1:44" ht="27" customHeight="1">
      <c r="A2079" s="911">
        <f t="shared" si="39"/>
        <v>286</v>
      </c>
      <c r="B2079" s="1378" t="s">
        <v>2643</v>
      </c>
      <c r="C2079" s="1379"/>
      <c r="D2079" s="1379"/>
      <c r="E2079" s="1380"/>
      <c r="F2079" s="1064" t="s">
        <v>157</v>
      </c>
      <c r="G2079" s="1065"/>
      <c r="H2079" s="1070" t="s">
        <v>1281</v>
      </c>
      <c r="I2079" s="1070"/>
      <c r="J2079" s="1070"/>
      <c r="K2079" s="1070"/>
      <c r="L2079" s="1070"/>
      <c r="M2079" s="1070"/>
      <c r="N2079" s="1070"/>
      <c r="O2079" s="1070"/>
      <c r="P2079" s="1070"/>
      <c r="Q2079" s="1070"/>
      <c r="R2079" s="1070"/>
      <c r="S2079" s="1070"/>
      <c r="T2079" s="1070"/>
      <c r="U2079" s="1070"/>
      <c r="V2079" s="1070"/>
      <c r="W2079" s="1070"/>
      <c r="X2079" s="1070"/>
      <c r="Y2079" s="1070"/>
      <c r="Z2079" s="1070"/>
      <c r="AA2079" s="1070"/>
      <c r="AB2079" s="1070"/>
      <c r="AC2079" s="1070"/>
      <c r="AD2079" s="1070"/>
      <c r="AF2079" s="69"/>
      <c r="AG2079" s="304">
        <v>286</v>
      </c>
      <c r="AH2079" s="1113" t="s">
        <v>109</v>
      </c>
      <c r="AI2079" s="1114"/>
      <c r="AJ2079" s="1115"/>
      <c r="AK2079" s="11"/>
      <c r="AL2079" s="1110" t="s">
        <v>1282</v>
      </c>
      <c r="AM2079" s="1111"/>
      <c r="AN2079" s="1111"/>
      <c r="AO2079" s="1111"/>
      <c r="AP2079" s="1111"/>
      <c r="AQ2079" s="1112"/>
      <c r="AR2079" s="1173">
        <f>VLOOKUP(AH2079,$CD$6:$CE$10,2,FALSE)</f>
        <v>0</v>
      </c>
    </row>
    <row r="2080" spans="1:44" ht="27" customHeight="1">
      <c r="A2080" s="911" t="str">
        <f t="shared" si="39"/>
        <v/>
      </c>
      <c r="B2080" s="1378"/>
      <c r="C2080" s="1379"/>
      <c r="D2080" s="1379"/>
      <c r="E2080" s="1380"/>
      <c r="F2080" s="67"/>
      <c r="H2080" s="1070"/>
      <c r="I2080" s="1070"/>
      <c r="J2080" s="1070"/>
      <c r="K2080" s="1070"/>
      <c r="L2080" s="1070"/>
      <c r="M2080" s="1070"/>
      <c r="N2080" s="1070"/>
      <c r="O2080" s="1070"/>
      <c r="P2080" s="1070"/>
      <c r="Q2080" s="1070"/>
      <c r="R2080" s="1070"/>
      <c r="S2080" s="1070"/>
      <c r="T2080" s="1070"/>
      <c r="U2080" s="1070"/>
      <c r="V2080" s="1070"/>
      <c r="W2080" s="1070"/>
      <c r="X2080" s="1070"/>
      <c r="Y2080" s="1070"/>
      <c r="Z2080" s="1070"/>
      <c r="AA2080" s="1070"/>
      <c r="AB2080" s="1070"/>
      <c r="AC2080" s="1070"/>
      <c r="AD2080" s="1070"/>
      <c r="AF2080" s="69"/>
      <c r="AK2080" s="11"/>
      <c r="AL2080" s="1110"/>
      <c r="AM2080" s="1111"/>
      <c r="AN2080" s="1111"/>
      <c r="AO2080" s="1111"/>
      <c r="AP2080" s="1111"/>
      <c r="AQ2080" s="1112"/>
      <c r="AR2080" s="1173"/>
    </row>
    <row r="2081" spans="1:44" ht="24" customHeight="1">
      <c r="A2081" s="911" t="str">
        <f t="shared" si="39"/>
        <v/>
      </c>
      <c r="B2081" s="1378"/>
      <c r="C2081" s="1379"/>
      <c r="D2081" s="1379"/>
      <c r="E2081" s="1380"/>
      <c r="F2081" s="67"/>
      <c r="AF2081" s="69"/>
      <c r="AK2081" s="11"/>
      <c r="AL2081" s="1110"/>
      <c r="AM2081" s="1111"/>
      <c r="AN2081" s="1111"/>
      <c r="AO2081" s="1111"/>
      <c r="AP2081" s="1111"/>
      <c r="AQ2081" s="1112"/>
      <c r="AR2081" s="72"/>
    </row>
    <row r="2082" spans="1:44" ht="27" customHeight="1">
      <c r="A2082" s="911">
        <f t="shared" si="39"/>
        <v>287</v>
      </c>
      <c r="B2082" s="1378"/>
      <c r="C2082" s="1379"/>
      <c r="D2082" s="1379"/>
      <c r="E2082" s="1380"/>
      <c r="F2082" s="1064" t="s">
        <v>6</v>
      </c>
      <c r="G2082" s="1065"/>
      <c r="H2082" s="1070" t="s">
        <v>1283</v>
      </c>
      <c r="I2082" s="1070"/>
      <c r="J2082" s="1070"/>
      <c r="K2082" s="1070"/>
      <c r="L2082" s="1070"/>
      <c r="M2082" s="1070"/>
      <c r="N2082" s="1070"/>
      <c r="O2082" s="1070"/>
      <c r="P2082" s="1070"/>
      <c r="Q2082" s="1070"/>
      <c r="R2082" s="1070"/>
      <c r="S2082" s="1070"/>
      <c r="T2082" s="1070"/>
      <c r="U2082" s="1070"/>
      <c r="V2082" s="1070"/>
      <c r="W2082" s="1070"/>
      <c r="X2082" s="1070"/>
      <c r="Y2082" s="1070"/>
      <c r="Z2082" s="1070"/>
      <c r="AA2082" s="1070"/>
      <c r="AB2082" s="1070"/>
      <c r="AC2082" s="1070"/>
      <c r="AD2082" s="1070"/>
      <c r="AF2082" s="69"/>
      <c r="AG2082" s="304">
        <v>287</v>
      </c>
      <c r="AH2082" s="1113" t="s">
        <v>109</v>
      </c>
      <c r="AI2082" s="1114"/>
      <c r="AJ2082" s="1115"/>
      <c r="AK2082" s="11"/>
      <c r="AL2082" s="1110" t="s">
        <v>1284</v>
      </c>
      <c r="AM2082" s="1111"/>
      <c r="AN2082" s="1111"/>
      <c r="AO2082" s="1111"/>
      <c r="AP2082" s="1111"/>
      <c r="AQ2082" s="1112"/>
      <c r="AR2082" s="1173">
        <f>VLOOKUP(AH2082,$CD$6:$CE$10,2,FALSE)</f>
        <v>0</v>
      </c>
    </row>
    <row r="2083" spans="1:44" ht="27" customHeight="1">
      <c r="A2083" s="911" t="str">
        <f t="shared" si="39"/>
        <v/>
      </c>
      <c r="B2083" s="65"/>
      <c r="E2083" s="66"/>
      <c r="F2083" s="67"/>
      <c r="H2083" s="1070"/>
      <c r="I2083" s="1070"/>
      <c r="J2083" s="1070"/>
      <c r="K2083" s="1070"/>
      <c r="L2083" s="1070"/>
      <c r="M2083" s="1070"/>
      <c r="N2083" s="1070"/>
      <c r="O2083" s="1070"/>
      <c r="P2083" s="1070"/>
      <c r="Q2083" s="1070"/>
      <c r="R2083" s="1070"/>
      <c r="S2083" s="1070"/>
      <c r="T2083" s="1070"/>
      <c r="U2083" s="1070"/>
      <c r="V2083" s="1070"/>
      <c r="W2083" s="1070"/>
      <c r="X2083" s="1070"/>
      <c r="Y2083" s="1070"/>
      <c r="Z2083" s="1070"/>
      <c r="AA2083" s="1070"/>
      <c r="AB2083" s="1070"/>
      <c r="AC2083" s="1070"/>
      <c r="AD2083" s="1070"/>
      <c r="AF2083" s="69"/>
      <c r="AK2083" s="11"/>
      <c r="AL2083" s="1110"/>
      <c r="AM2083" s="1111"/>
      <c r="AN2083" s="1111"/>
      <c r="AO2083" s="1111"/>
      <c r="AP2083" s="1111"/>
      <c r="AQ2083" s="1112"/>
      <c r="AR2083" s="1173"/>
    </row>
    <row r="2084" spans="1:44" ht="27" customHeight="1">
      <c r="A2084" s="911" t="str">
        <f t="shared" si="39"/>
        <v/>
      </c>
      <c r="B2084" s="65"/>
      <c r="E2084" s="66"/>
      <c r="F2084" s="67"/>
      <c r="H2084" s="1070"/>
      <c r="I2084" s="1070"/>
      <c r="J2084" s="1070"/>
      <c r="K2084" s="1070"/>
      <c r="L2084" s="1070"/>
      <c r="M2084" s="1070"/>
      <c r="N2084" s="1070"/>
      <c r="O2084" s="1070"/>
      <c r="P2084" s="1070"/>
      <c r="Q2084" s="1070"/>
      <c r="R2084" s="1070"/>
      <c r="S2084" s="1070"/>
      <c r="T2084" s="1070"/>
      <c r="U2084" s="1070"/>
      <c r="V2084" s="1070"/>
      <c r="W2084" s="1070"/>
      <c r="X2084" s="1070"/>
      <c r="Y2084" s="1070"/>
      <c r="Z2084" s="1070"/>
      <c r="AA2084" s="1070"/>
      <c r="AB2084" s="1070"/>
      <c r="AC2084" s="1070"/>
      <c r="AD2084" s="1070"/>
      <c r="AF2084" s="69"/>
      <c r="AK2084" s="11"/>
      <c r="AL2084" s="1110"/>
      <c r="AM2084" s="1111"/>
      <c r="AN2084" s="1111"/>
      <c r="AO2084" s="1111"/>
      <c r="AP2084" s="1111"/>
      <c r="AQ2084" s="1112"/>
      <c r="AR2084" s="72"/>
    </row>
    <row r="2085" spans="1:44" ht="24" customHeight="1">
      <c r="A2085" s="911" t="str">
        <f t="shared" si="39"/>
        <v/>
      </c>
      <c r="B2085" s="65"/>
      <c r="E2085" s="66"/>
      <c r="F2085" s="67"/>
      <c r="AF2085" s="69"/>
      <c r="AK2085" s="11"/>
      <c r="AL2085" s="1110"/>
      <c r="AM2085" s="1111"/>
      <c r="AN2085" s="1111"/>
      <c r="AO2085" s="1111"/>
      <c r="AP2085" s="1111"/>
      <c r="AQ2085" s="1112"/>
      <c r="AR2085" s="72"/>
    </row>
    <row r="2086" spans="1:44" ht="27" customHeight="1">
      <c r="A2086" s="911">
        <f t="shared" si="39"/>
        <v>288</v>
      </c>
      <c r="B2086" s="65"/>
      <c r="E2086" s="66"/>
      <c r="F2086" s="1064" t="s">
        <v>7</v>
      </c>
      <c r="G2086" s="1065"/>
      <c r="H2086" s="1070" t="s">
        <v>1285</v>
      </c>
      <c r="I2086" s="1070"/>
      <c r="J2086" s="1070"/>
      <c r="K2086" s="1070"/>
      <c r="L2086" s="1070"/>
      <c r="M2086" s="1070"/>
      <c r="N2086" s="1070"/>
      <c r="O2086" s="1070"/>
      <c r="P2086" s="1070"/>
      <c r="Q2086" s="1070"/>
      <c r="R2086" s="1070"/>
      <c r="S2086" s="1070"/>
      <c r="T2086" s="1070"/>
      <c r="U2086" s="1070"/>
      <c r="V2086" s="1070"/>
      <c r="W2086" s="1070"/>
      <c r="X2086" s="1070"/>
      <c r="Y2086" s="1070"/>
      <c r="Z2086" s="1070"/>
      <c r="AA2086" s="1070"/>
      <c r="AB2086" s="1070"/>
      <c r="AC2086" s="1070"/>
      <c r="AD2086" s="1070"/>
      <c r="AF2086" s="69"/>
      <c r="AG2086" s="304">
        <v>288</v>
      </c>
      <c r="AH2086" s="1113" t="s">
        <v>109</v>
      </c>
      <c r="AI2086" s="1114"/>
      <c r="AJ2086" s="1115"/>
      <c r="AK2086" s="11"/>
      <c r="AL2086" s="1110" t="s">
        <v>1287</v>
      </c>
      <c r="AM2086" s="1111"/>
      <c r="AN2086" s="1111"/>
      <c r="AO2086" s="1111"/>
      <c r="AP2086" s="1111"/>
      <c r="AQ2086" s="1112"/>
      <c r="AR2086" s="1173">
        <f>VLOOKUP(AH2086,$CD$6:$CE$10,2,FALSE)</f>
        <v>0</v>
      </c>
    </row>
    <row r="2087" spans="1:44" ht="27" customHeight="1">
      <c r="A2087" s="911" t="str">
        <f t="shared" si="39"/>
        <v/>
      </c>
      <c r="B2087" s="65"/>
      <c r="E2087" s="66"/>
      <c r="F2087" s="67"/>
      <c r="H2087" s="1070"/>
      <c r="I2087" s="1070"/>
      <c r="J2087" s="1070"/>
      <c r="K2087" s="1070"/>
      <c r="L2087" s="1070"/>
      <c r="M2087" s="1070"/>
      <c r="N2087" s="1070"/>
      <c r="O2087" s="1070"/>
      <c r="P2087" s="1070"/>
      <c r="Q2087" s="1070"/>
      <c r="R2087" s="1070"/>
      <c r="S2087" s="1070"/>
      <c r="T2087" s="1070"/>
      <c r="U2087" s="1070"/>
      <c r="V2087" s="1070"/>
      <c r="W2087" s="1070"/>
      <c r="X2087" s="1070"/>
      <c r="Y2087" s="1070"/>
      <c r="Z2087" s="1070"/>
      <c r="AA2087" s="1070"/>
      <c r="AB2087" s="1070"/>
      <c r="AC2087" s="1070"/>
      <c r="AD2087" s="1070"/>
      <c r="AF2087" s="69"/>
      <c r="AK2087" s="11"/>
      <c r="AL2087" s="1110"/>
      <c r="AM2087" s="1111"/>
      <c r="AN2087" s="1111"/>
      <c r="AO2087" s="1111"/>
      <c r="AP2087" s="1111"/>
      <c r="AQ2087" s="1112"/>
      <c r="AR2087" s="1173"/>
    </row>
    <row r="2088" spans="1:44" ht="18" customHeight="1">
      <c r="A2088" s="911" t="str">
        <f t="shared" si="39"/>
        <v/>
      </c>
      <c r="B2088" s="65"/>
      <c r="E2088" s="66"/>
      <c r="F2088" s="67"/>
      <c r="AF2088" s="69"/>
      <c r="AK2088" s="11"/>
      <c r="AL2088" s="1110"/>
      <c r="AM2088" s="1111"/>
      <c r="AN2088" s="1111"/>
      <c r="AO2088" s="1111"/>
      <c r="AP2088" s="1111"/>
      <c r="AQ2088" s="1112"/>
      <c r="AR2088" s="72"/>
    </row>
    <row r="2089" spans="1:44" ht="24" customHeight="1">
      <c r="A2089" s="911">
        <f t="shared" si="39"/>
        <v>289</v>
      </c>
      <c r="B2089" s="65"/>
      <c r="E2089" s="66"/>
      <c r="F2089" s="67"/>
      <c r="H2089" s="1093" t="s">
        <v>1286</v>
      </c>
      <c r="I2089" s="1093"/>
      <c r="J2089" s="1093"/>
      <c r="K2089" s="1093"/>
      <c r="L2089" s="1093"/>
      <c r="M2089" s="1093"/>
      <c r="N2089" s="1093"/>
      <c r="O2089" s="1093"/>
      <c r="P2089" s="1093"/>
      <c r="Q2089" s="1093"/>
      <c r="R2089" s="1093"/>
      <c r="S2089" s="1093"/>
      <c r="T2089" s="1093"/>
      <c r="U2089" s="1093"/>
      <c r="V2089" s="1093"/>
      <c r="W2089" s="1093"/>
      <c r="X2089" s="1093"/>
      <c r="Y2089" s="1093"/>
      <c r="Z2089" s="1093"/>
      <c r="AA2089" s="1093"/>
      <c r="AB2089" s="1093"/>
      <c r="AC2089" s="1093"/>
      <c r="AD2089" s="1093"/>
      <c r="AF2089" s="69"/>
      <c r="AG2089" s="304">
        <v>289</v>
      </c>
      <c r="AH2089" s="1113" t="s">
        <v>109</v>
      </c>
      <c r="AI2089" s="1114"/>
      <c r="AJ2089" s="1115"/>
      <c r="AK2089" s="11"/>
      <c r="AL2089" s="1110" t="s">
        <v>1288</v>
      </c>
      <c r="AM2089" s="1111"/>
      <c r="AN2089" s="1111"/>
      <c r="AO2089" s="1111"/>
      <c r="AP2089" s="1111"/>
      <c r="AQ2089" s="1112"/>
      <c r="AR2089" s="1173">
        <f>VLOOKUP(AH2089,$CD$6:$CE$10,2,FALSE)</f>
        <v>0</v>
      </c>
    </row>
    <row r="2090" spans="1:44" ht="24" customHeight="1">
      <c r="A2090" s="911" t="str">
        <f t="shared" si="39"/>
        <v/>
      </c>
      <c r="B2090" s="65"/>
      <c r="E2090" s="66"/>
      <c r="F2090" s="67"/>
      <c r="H2090" s="1093"/>
      <c r="I2090" s="1093"/>
      <c r="J2090" s="1093"/>
      <c r="K2090" s="1093"/>
      <c r="L2090" s="1093"/>
      <c r="M2090" s="1093"/>
      <c r="N2090" s="1093"/>
      <c r="O2090" s="1093"/>
      <c r="P2090" s="1093"/>
      <c r="Q2090" s="1093"/>
      <c r="R2090" s="1093"/>
      <c r="S2090" s="1093"/>
      <c r="T2090" s="1093"/>
      <c r="U2090" s="1093"/>
      <c r="V2090" s="1093"/>
      <c r="W2090" s="1093"/>
      <c r="X2090" s="1093"/>
      <c r="Y2090" s="1093"/>
      <c r="Z2090" s="1093"/>
      <c r="AA2090" s="1093"/>
      <c r="AB2090" s="1093"/>
      <c r="AC2090" s="1093"/>
      <c r="AD2090" s="1093"/>
      <c r="AF2090" s="69"/>
      <c r="AK2090" s="11"/>
      <c r="AL2090" s="1110"/>
      <c r="AM2090" s="1111"/>
      <c r="AN2090" s="1111"/>
      <c r="AO2090" s="1111"/>
      <c r="AP2090" s="1111"/>
      <c r="AQ2090" s="1112"/>
      <c r="AR2090" s="1173"/>
    </row>
    <row r="2091" spans="1:44" ht="24" customHeight="1">
      <c r="A2091" s="911" t="str">
        <f t="shared" si="39"/>
        <v/>
      </c>
      <c r="B2091" s="65"/>
      <c r="E2091" s="66"/>
      <c r="F2091" s="67"/>
      <c r="H2091" s="1093"/>
      <c r="I2091" s="1093"/>
      <c r="J2091" s="1093"/>
      <c r="K2091" s="1093"/>
      <c r="L2091" s="1093"/>
      <c r="M2091" s="1093"/>
      <c r="N2091" s="1093"/>
      <c r="O2091" s="1093"/>
      <c r="P2091" s="1093"/>
      <c r="Q2091" s="1093"/>
      <c r="R2091" s="1093"/>
      <c r="S2091" s="1093"/>
      <c r="T2091" s="1093"/>
      <c r="U2091" s="1093"/>
      <c r="V2091" s="1093"/>
      <c r="W2091" s="1093"/>
      <c r="X2091" s="1093"/>
      <c r="Y2091" s="1093"/>
      <c r="Z2091" s="1093"/>
      <c r="AA2091" s="1093"/>
      <c r="AB2091" s="1093"/>
      <c r="AC2091" s="1093"/>
      <c r="AD2091" s="1093"/>
      <c r="AF2091" s="69"/>
      <c r="AK2091" s="11"/>
      <c r="AL2091" s="88"/>
      <c r="AM2091" s="89"/>
      <c r="AN2091" s="89"/>
      <c r="AO2091" s="89"/>
      <c r="AP2091" s="89"/>
      <c r="AQ2091" s="90"/>
      <c r="AR2091" s="72"/>
    </row>
    <row r="2092" spans="1:44" ht="24" customHeight="1">
      <c r="A2092" s="911" t="str">
        <f t="shared" si="39"/>
        <v/>
      </c>
      <c r="B2092" s="65"/>
      <c r="E2092" s="66"/>
      <c r="F2092" s="67"/>
      <c r="H2092" s="1093"/>
      <c r="I2092" s="1093"/>
      <c r="J2092" s="1093"/>
      <c r="K2092" s="1093"/>
      <c r="L2092" s="1093"/>
      <c r="M2092" s="1093"/>
      <c r="N2092" s="1093"/>
      <c r="O2092" s="1093"/>
      <c r="P2092" s="1093"/>
      <c r="Q2092" s="1093"/>
      <c r="R2092" s="1093"/>
      <c r="S2092" s="1093"/>
      <c r="T2092" s="1093"/>
      <c r="U2092" s="1093"/>
      <c r="V2092" s="1093"/>
      <c r="W2092" s="1093"/>
      <c r="X2092" s="1093"/>
      <c r="Y2092" s="1093"/>
      <c r="Z2092" s="1093"/>
      <c r="AA2092" s="1093"/>
      <c r="AB2092" s="1093"/>
      <c r="AC2092" s="1093"/>
      <c r="AD2092" s="1093"/>
      <c r="AF2092" s="69"/>
      <c r="AK2092" s="11"/>
      <c r="AL2092" s="88"/>
      <c r="AM2092" s="89"/>
      <c r="AN2092" s="89"/>
      <c r="AO2092" s="89"/>
      <c r="AP2092" s="89"/>
      <c r="AQ2092" s="90"/>
      <c r="AR2092" s="72"/>
    </row>
    <row r="2093" spans="1:44" ht="24" customHeight="1">
      <c r="A2093" s="911" t="str">
        <f t="shared" si="39"/>
        <v/>
      </c>
      <c r="B2093" s="65"/>
      <c r="E2093" s="66"/>
      <c r="F2093" s="67"/>
      <c r="H2093" s="1093"/>
      <c r="I2093" s="1093"/>
      <c r="J2093" s="1093"/>
      <c r="K2093" s="1093"/>
      <c r="L2093" s="1093"/>
      <c r="M2093" s="1093"/>
      <c r="N2093" s="1093"/>
      <c r="O2093" s="1093"/>
      <c r="P2093" s="1093"/>
      <c r="Q2093" s="1093"/>
      <c r="R2093" s="1093"/>
      <c r="S2093" s="1093"/>
      <c r="T2093" s="1093"/>
      <c r="U2093" s="1093"/>
      <c r="V2093" s="1093"/>
      <c r="W2093" s="1093"/>
      <c r="X2093" s="1093"/>
      <c r="Y2093" s="1093"/>
      <c r="Z2093" s="1093"/>
      <c r="AA2093" s="1093"/>
      <c r="AB2093" s="1093"/>
      <c r="AC2093" s="1093"/>
      <c r="AD2093" s="1093"/>
      <c r="AF2093" s="69"/>
      <c r="AK2093" s="11"/>
      <c r="AL2093" s="88"/>
      <c r="AM2093" s="89"/>
      <c r="AN2093" s="89"/>
      <c r="AO2093" s="89"/>
      <c r="AP2093" s="89"/>
      <c r="AQ2093" s="90"/>
      <c r="AR2093" s="72"/>
    </row>
    <row r="2094" spans="1:44" ht="24" customHeight="1">
      <c r="A2094" s="911" t="str">
        <f t="shared" ref="A2094:A2157" si="40">_xlfn.IFS(AG2094=0,"",AG2094&gt;0,AG2094,AG2094&lt;&gt;"","")</f>
        <v/>
      </c>
      <c r="B2094" s="65"/>
      <c r="E2094" s="66"/>
      <c r="F2094" s="67"/>
      <c r="H2094" s="109"/>
      <c r="I2094" s="109"/>
      <c r="J2094" s="109"/>
      <c r="K2094" s="109"/>
      <c r="L2094" s="109"/>
      <c r="M2094" s="109"/>
      <c r="N2094" s="109"/>
      <c r="O2094" s="109"/>
      <c r="P2094" s="109"/>
      <c r="Q2094" s="109"/>
      <c r="R2094" s="109"/>
      <c r="S2094" s="109"/>
      <c r="T2094" s="109"/>
      <c r="U2094" s="109"/>
      <c r="V2094" s="109"/>
      <c r="W2094" s="109"/>
      <c r="X2094" s="109"/>
      <c r="Y2094" s="109"/>
      <c r="Z2094" s="109"/>
      <c r="AA2094" s="109"/>
      <c r="AB2094" s="109"/>
      <c r="AC2094" s="109"/>
      <c r="AD2094" s="109"/>
      <c r="AF2094" s="69"/>
      <c r="AK2094" s="11"/>
      <c r="AL2094" s="88"/>
      <c r="AM2094" s="89"/>
      <c r="AN2094" s="89"/>
      <c r="AO2094" s="89"/>
      <c r="AP2094" s="89"/>
      <c r="AQ2094" s="90"/>
      <c r="AR2094" s="72"/>
    </row>
    <row r="2095" spans="1:44" ht="27" customHeight="1">
      <c r="A2095" s="911">
        <f t="shared" si="40"/>
        <v>290</v>
      </c>
      <c r="B2095" s="65"/>
      <c r="E2095" s="66"/>
      <c r="F2095" s="1064" t="s">
        <v>8</v>
      </c>
      <c r="G2095" s="1065"/>
      <c r="H2095" s="1070" t="s">
        <v>1289</v>
      </c>
      <c r="I2095" s="1070"/>
      <c r="J2095" s="1070"/>
      <c r="K2095" s="1070"/>
      <c r="L2095" s="1070"/>
      <c r="M2095" s="1070"/>
      <c r="N2095" s="1070"/>
      <c r="O2095" s="1070"/>
      <c r="P2095" s="1070"/>
      <c r="Q2095" s="1070"/>
      <c r="R2095" s="1070"/>
      <c r="S2095" s="1070"/>
      <c r="T2095" s="1070"/>
      <c r="U2095" s="1070"/>
      <c r="V2095" s="1070"/>
      <c r="W2095" s="1070"/>
      <c r="X2095" s="1070"/>
      <c r="Y2095" s="1070"/>
      <c r="Z2095" s="1070"/>
      <c r="AA2095" s="1070"/>
      <c r="AB2095" s="1070"/>
      <c r="AC2095" s="1070"/>
      <c r="AD2095" s="1070"/>
      <c r="AF2095" s="69"/>
      <c r="AG2095" s="304">
        <v>290</v>
      </c>
      <c r="AH2095" s="1113" t="s">
        <v>109</v>
      </c>
      <c r="AI2095" s="1114"/>
      <c r="AJ2095" s="1115"/>
      <c r="AK2095" s="11"/>
      <c r="AL2095" s="1110" t="s">
        <v>1290</v>
      </c>
      <c r="AM2095" s="1111"/>
      <c r="AN2095" s="1111"/>
      <c r="AO2095" s="1111"/>
      <c r="AP2095" s="1111"/>
      <c r="AQ2095" s="1112"/>
      <c r="AR2095" s="1173">
        <f>VLOOKUP(AH2095,$CD$6:$CE$10,2,FALSE)</f>
        <v>0</v>
      </c>
    </row>
    <row r="2096" spans="1:44" ht="27" customHeight="1">
      <c r="A2096" s="911" t="str">
        <f t="shared" si="40"/>
        <v/>
      </c>
      <c r="B2096" s="65"/>
      <c r="E2096" s="66"/>
      <c r="F2096" s="67"/>
      <c r="H2096" s="1070"/>
      <c r="I2096" s="1070"/>
      <c r="J2096" s="1070"/>
      <c r="K2096" s="1070"/>
      <c r="L2096" s="1070"/>
      <c r="M2096" s="1070"/>
      <c r="N2096" s="1070"/>
      <c r="O2096" s="1070"/>
      <c r="P2096" s="1070"/>
      <c r="Q2096" s="1070"/>
      <c r="R2096" s="1070"/>
      <c r="S2096" s="1070"/>
      <c r="T2096" s="1070"/>
      <c r="U2096" s="1070"/>
      <c r="V2096" s="1070"/>
      <c r="W2096" s="1070"/>
      <c r="X2096" s="1070"/>
      <c r="Y2096" s="1070"/>
      <c r="Z2096" s="1070"/>
      <c r="AA2096" s="1070"/>
      <c r="AB2096" s="1070"/>
      <c r="AC2096" s="1070"/>
      <c r="AD2096" s="1070"/>
      <c r="AF2096" s="69"/>
      <c r="AK2096" s="11"/>
      <c r="AL2096" s="1110"/>
      <c r="AM2096" s="1111"/>
      <c r="AN2096" s="1111"/>
      <c r="AO2096" s="1111"/>
      <c r="AP2096" s="1111"/>
      <c r="AQ2096" s="1112"/>
      <c r="AR2096" s="1173"/>
    </row>
    <row r="2097" spans="1:44" ht="27" customHeight="1">
      <c r="A2097" s="911" t="str">
        <f t="shared" si="40"/>
        <v/>
      </c>
      <c r="B2097" s="65"/>
      <c r="E2097" s="66"/>
      <c r="F2097" s="67"/>
      <c r="H2097" s="1070"/>
      <c r="I2097" s="1070"/>
      <c r="J2097" s="1070"/>
      <c r="K2097" s="1070"/>
      <c r="L2097" s="1070"/>
      <c r="M2097" s="1070"/>
      <c r="N2097" s="1070"/>
      <c r="O2097" s="1070"/>
      <c r="P2097" s="1070"/>
      <c r="Q2097" s="1070"/>
      <c r="R2097" s="1070"/>
      <c r="S2097" s="1070"/>
      <c r="T2097" s="1070"/>
      <c r="U2097" s="1070"/>
      <c r="V2097" s="1070"/>
      <c r="W2097" s="1070"/>
      <c r="X2097" s="1070"/>
      <c r="Y2097" s="1070"/>
      <c r="Z2097" s="1070"/>
      <c r="AA2097" s="1070"/>
      <c r="AB2097" s="1070"/>
      <c r="AC2097" s="1070"/>
      <c r="AD2097" s="1070"/>
      <c r="AF2097" s="69"/>
      <c r="AK2097" s="11"/>
      <c r="AL2097" s="1110"/>
      <c r="AM2097" s="1111"/>
      <c r="AN2097" s="1111"/>
      <c r="AO2097" s="1111"/>
      <c r="AP2097" s="1111"/>
      <c r="AQ2097" s="1112"/>
      <c r="AR2097" s="72"/>
    </row>
    <row r="2098" spans="1:44" ht="27" customHeight="1">
      <c r="A2098" s="911" t="str">
        <f t="shared" si="40"/>
        <v/>
      </c>
      <c r="B2098" s="65"/>
      <c r="E2098" s="66"/>
      <c r="F2098" s="67"/>
      <c r="H2098" s="1070"/>
      <c r="I2098" s="1070"/>
      <c r="J2098" s="1070"/>
      <c r="K2098" s="1070"/>
      <c r="L2098" s="1070"/>
      <c r="M2098" s="1070"/>
      <c r="N2098" s="1070"/>
      <c r="O2098" s="1070"/>
      <c r="P2098" s="1070"/>
      <c r="Q2098" s="1070"/>
      <c r="R2098" s="1070"/>
      <c r="S2098" s="1070"/>
      <c r="T2098" s="1070"/>
      <c r="U2098" s="1070"/>
      <c r="V2098" s="1070"/>
      <c r="W2098" s="1070"/>
      <c r="X2098" s="1070"/>
      <c r="Y2098" s="1070"/>
      <c r="Z2098" s="1070"/>
      <c r="AA2098" s="1070"/>
      <c r="AB2098" s="1070"/>
      <c r="AC2098" s="1070"/>
      <c r="AD2098" s="1070"/>
      <c r="AF2098" s="69"/>
      <c r="AK2098" s="11"/>
      <c r="AL2098" s="1110"/>
      <c r="AM2098" s="1111"/>
      <c r="AN2098" s="1111"/>
      <c r="AO2098" s="1111"/>
      <c r="AP2098" s="1111"/>
      <c r="AQ2098" s="1112"/>
      <c r="AR2098" s="72"/>
    </row>
    <row r="2099" spans="1:44" ht="24" customHeight="1" thickBot="1">
      <c r="A2099" s="911" t="str">
        <f t="shared" si="40"/>
        <v/>
      </c>
      <c r="B2099" s="56"/>
      <c r="C2099" s="6"/>
      <c r="D2099" s="6"/>
      <c r="E2099" s="57"/>
      <c r="F2099" s="82"/>
      <c r="G2099" s="60"/>
      <c r="H2099" s="233"/>
      <c r="I2099" s="233"/>
      <c r="J2099" s="233"/>
      <c r="K2099" s="233"/>
      <c r="L2099" s="233"/>
      <c r="M2099" s="233"/>
      <c r="N2099" s="233"/>
      <c r="O2099" s="233"/>
      <c r="P2099" s="233"/>
      <c r="Q2099" s="233"/>
      <c r="R2099" s="233"/>
      <c r="S2099" s="233"/>
      <c r="T2099" s="233"/>
      <c r="U2099" s="233"/>
      <c r="V2099" s="233"/>
      <c r="W2099" s="233"/>
      <c r="X2099" s="233"/>
      <c r="Y2099" s="233"/>
      <c r="Z2099" s="233"/>
      <c r="AA2099" s="233"/>
      <c r="AB2099" s="233"/>
      <c r="AC2099" s="233"/>
      <c r="AD2099" s="233"/>
      <c r="AE2099" s="60"/>
      <c r="AF2099" s="58"/>
      <c r="AG2099" s="307"/>
      <c r="AH2099" s="59"/>
      <c r="AI2099" s="59"/>
      <c r="AJ2099" s="59"/>
      <c r="AK2099" s="15"/>
      <c r="AL2099" s="132"/>
      <c r="AM2099" s="133"/>
      <c r="AN2099" s="133"/>
      <c r="AO2099" s="133"/>
      <c r="AP2099" s="133"/>
      <c r="AQ2099" s="134"/>
      <c r="AR2099" s="72"/>
    </row>
    <row r="2100" spans="1:44" ht="27" customHeight="1">
      <c r="A2100" s="911" t="str">
        <f t="shared" si="40"/>
        <v/>
      </c>
      <c r="B2100" s="65"/>
      <c r="E2100" s="66"/>
      <c r="F2100" s="67"/>
      <c r="AF2100" s="69"/>
      <c r="AK2100" s="11"/>
      <c r="AL2100" s="70"/>
      <c r="AQ2100" s="71"/>
      <c r="AR2100" s="72"/>
    </row>
    <row r="2101" spans="1:44" ht="27" customHeight="1">
      <c r="A2101" s="911">
        <f t="shared" si="40"/>
        <v>291</v>
      </c>
      <c r="B2101" s="1078" t="s">
        <v>2644</v>
      </c>
      <c r="C2101" s="1079"/>
      <c r="D2101" s="1079"/>
      <c r="E2101" s="1080"/>
      <c r="F2101" s="1064" t="s">
        <v>157</v>
      </c>
      <c r="G2101" s="1065"/>
      <c r="H2101" s="1070" t="s">
        <v>1291</v>
      </c>
      <c r="I2101" s="1070"/>
      <c r="J2101" s="1070"/>
      <c r="K2101" s="1070"/>
      <c r="L2101" s="1070"/>
      <c r="M2101" s="1070"/>
      <c r="N2101" s="1070"/>
      <c r="O2101" s="1070"/>
      <c r="P2101" s="1070"/>
      <c r="Q2101" s="1070"/>
      <c r="R2101" s="1070"/>
      <c r="S2101" s="1070"/>
      <c r="T2101" s="1070"/>
      <c r="U2101" s="1070"/>
      <c r="V2101" s="1070"/>
      <c r="W2101" s="1070"/>
      <c r="X2101" s="1070"/>
      <c r="Y2101" s="1070"/>
      <c r="Z2101" s="1070"/>
      <c r="AA2101" s="1070"/>
      <c r="AB2101" s="1070"/>
      <c r="AC2101" s="1070"/>
      <c r="AD2101" s="1070"/>
      <c r="AF2101" s="69"/>
      <c r="AG2101" s="304">
        <v>291</v>
      </c>
      <c r="AH2101" s="1389" t="s">
        <v>307</v>
      </c>
      <c r="AI2101" s="1390"/>
      <c r="AJ2101" s="1391"/>
      <c r="AK2101" s="11"/>
      <c r="AL2101" s="1131" t="s">
        <v>1292</v>
      </c>
      <c r="AM2101" s="1132"/>
      <c r="AN2101" s="1132"/>
      <c r="AO2101" s="1132"/>
      <c r="AP2101" s="1132"/>
      <c r="AQ2101" s="1133"/>
      <c r="AR2101" s="213">
        <f>VLOOKUP(AH2101,$CD$12:$CE$16,2,FALSE)</f>
        <v>0</v>
      </c>
    </row>
    <row r="2102" spans="1:44" ht="27" customHeight="1">
      <c r="A2102" s="911" t="str">
        <f t="shared" si="40"/>
        <v/>
      </c>
      <c r="B2102" s="1078"/>
      <c r="C2102" s="1079"/>
      <c r="D2102" s="1079"/>
      <c r="E2102" s="1080"/>
      <c r="F2102" s="67"/>
      <c r="H2102" s="1070"/>
      <c r="I2102" s="1070"/>
      <c r="J2102" s="1070"/>
      <c r="K2102" s="1070"/>
      <c r="L2102" s="1070"/>
      <c r="M2102" s="1070"/>
      <c r="N2102" s="1070"/>
      <c r="O2102" s="1070"/>
      <c r="P2102" s="1070"/>
      <c r="Q2102" s="1070"/>
      <c r="R2102" s="1070"/>
      <c r="S2102" s="1070"/>
      <c r="T2102" s="1070"/>
      <c r="U2102" s="1070"/>
      <c r="V2102" s="1070"/>
      <c r="W2102" s="1070"/>
      <c r="X2102" s="1070"/>
      <c r="Y2102" s="1070"/>
      <c r="Z2102" s="1070"/>
      <c r="AA2102" s="1070"/>
      <c r="AB2102" s="1070"/>
      <c r="AC2102" s="1070"/>
      <c r="AD2102" s="1070"/>
      <c r="AF2102" s="69"/>
      <c r="AK2102" s="11"/>
      <c r="AL2102" s="1131"/>
      <c r="AM2102" s="1132"/>
      <c r="AN2102" s="1132"/>
      <c r="AO2102" s="1132"/>
      <c r="AP2102" s="1132"/>
      <c r="AQ2102" s="1133"/>
      <c r="AR2102" s="120"/>
    </row>
    <row r="2103" spans="1:44" ht="27" customHeight="1">
      <c r="A2103" s="911" t="str">
        <f t="shared" si="40"/>
        <v/>
      </c>
      <c r="B2103" s="1078"/>
      <c r="C2103" s="1079"/>
      <c r="D2103" s="1079"/>
      <c r="E2103" s="1080"/>
      <c r="F2103" s="67"/>
      <c r="AF2103" s="69"/>
      <c r="AK2103" s="11"/>
      <c r="AL2103" s="1131"/>
      <c r="AM2103" s="1132"/>
      <c r="AN2103" s="1132"/>
      <c r="AO2103" s="1132"/>
      <c r="AP2103" s="1132"/>
      <c r="AQ2103" s="1133"/>
      <c r="AR2103" s="72"/>
    </row>
    <row r="2104" spans="1:44" ht="27" customHeight="1">
      <c r="A2104" s="911" t="str">
        <f t="shared" si="40"/>
        <v/>
      </c>
      <c r="B2104" s="1078"/>
      <c r="C2104" s="1079"/>
      <c r="D2104" s="1079"/>
      <c r="E2104" s="1080"/>
      <c r="F2104" s="67"/>
      <c r="H2104" s="1087" t="s">
        <v>1293</v>
      </c>
      <c r="I2104" s="1087"/>
      <c r="J2104" s="1087"/>
      <c r="K2104" s="1087"/>
      <c r="L2104" s="1087"/>
      <c r="M2104" s="1087"/>
      <c r="N2104" s="1342"/>
      <c r="O2104" s="1185" t="s">
        <v>310</v>
      </c>
      <c r="P2104" s="1186"/>
      <c r="Q2104" s="1187"/>
      <c r="R2104" s="186" t="s">
        <v>1297</v>
      </c>
      <c r="AF2104" s="69"/>
      <c r="AK2104" s="11"/>
      <c r="AL2104" s="1131"/>
      <c r="AM2104" s="1132"/>
      <c r="AN2104" s="1132"/>
      <c r="AO2104" s="1132"/>
      <c r="AP2104" s="1132"/>
      <c r="AQ2104" s="1133"/>
      <c r="AR2104" s="72"/>
    </row>
    <row r="2105" spans="1:44" ht="27" customHeight="1" thickBot="1">
      <c r="A2105" s="911" t="str">
        <f t="shared" si="40"/>
        <v/>
      </c>
      <c r="B2105" s="65"/>
      <c r="E2105" s="66"/>
      <c r="F2105" s="67"/>
      <c r="H2105" s="1087" t="s">
        <v>1294</v>
      </c>
      <c r="I2105" s="1087"/>
      <c r="J2105" s="1087"/>
      <c r="K2105" s="1087"/>
      <c r="L2105" s="1087"/>
      <c r="M2105" s="1087"/>
      <c r="N2105" s="1087"/>
      <c r="O2105" s="1087"/>
      <c r="P2105" s="1087"/>
      <c r="Q2105" s="1087"/>
      <c r="R2105" s="1087"/>
      <c r="S2105" s="1087"/>
      <c r="T2105" s="1087"/>
      <c r="U2105" s="1087"/>
      <c r="V2105" s="60"/>
      <c r="W2105" s="1873"/>
      <c r="X2105" s="1874"/>
      <c r="Y2105" s="1430" t="s">
        <v>1295</v>
      </c>
      <c r="Z2105" s="1431"/>
      <c r="AA2105" s="1873"/>
      <c r="AB2105" s="1874"/>
      <c r="AC2105" s="1430" t="s">
        <v>71</v>
      </c>
      <c r="AD2105" s="1074"/>
      <c r="AE2105" s="68"/>
      <c r="AF2105" s="69"/>
      <c r="AK2105" s="11"/>
      <c r="AL2105" s="70"/>
      <c r="AQ2105" s="71"/>
      <c r="AR2105" s="72"/>
    </row>
    <row r="2106" spans="1:44" ht="27" customHeight="1">
      <c r="A2106" s="911" t="str">
        <f t="shared" si="40"/>
        <v/>
      </c>
      <c r="B2106" s="65"/>
      <c r="E2106" s="66"/>
      <c r="F2106" s="67"/>
      <c r="V2106" s="1890" t="s">
        <v>1296</v>
      </c>
      <c r="W2106" s="1890"/>
      <c r="X2106" s="1890"/>
      <c r="Y2106" s="1890"/>
      <c r="Z2106" s="1890"/>
      <c r="AA2106" s="1890"/>
      <c r="AB2106" s="1890"/>
      <c r="AC2106" s="1890"/>
      <c r="AD2106" s="1890"/>
      <c r="AF2106" s="69"/>
      <c r="AK2106" s="11"/>
      <c r="AL2106" s="70"/>
      <c r="AQ2106" s="71"/>
      <c r="AR2106" s="72"/>
    </row>
    <row r="2107" spans="1:44" ht="27" customHeight="1">
      <c r="A2107" s="911" t="str">
        <f t="shared" si="40"/>
        <v/>
      </c>
      <c r="B2107" s="65"/>
      <c r="E2107" s="66"/>
      <c r="F2107" s="67"/>
      <c r="V2107" s="274"/>
      <c r="W2107" s="274"/>
      <c r="X2107" s="274"/>
      <c r="Y2107" s="274"/>
      <c r="Z2107" s="274"/>
      <c r="AA2107" s="274"/>
      <c r="AB2107" s="274"/>
      <c r="AC2107" s="274"/>
      <c r="AD2107" s="274"/>
      <c r="AF2107" s="69"/>
      <c r="AK2107" s="11"/>
      <c r="AL2107" s="70"/>
      <c r="AQ2107" s="71"/>
      <c r="AR2107" s="72"/>
    </row>
    <row r="2108" spans="1:44" ht="27" customHeight="1">
      <c r="A2108" s="911">
        <f t="shared" si="40"/>
        <v>292</v>
      </c>
      <c r="B2108" s="65"/>
      <c r="E2108" s="66"/>
      <c r="F2108" s="1064" t="s">
        <v>6</v>
      </c>
      <c r="G2108" s="1065"/>
      <c r="H2108" s="1070" t="s">
        <v>1298</v>
      </c>
      <c r="I2108" s="1070"/>
      <c r="J2108" s="1070"/>
      <c r="K2108" s="1070"/>
      <c r="L2108" s="1070"/>
      <c r="M2108" s="1070"/>
      <c r="N2108" s="1070"/>
      <c r="O2108" s="1070"/>
      <c r="P2108" s="1070"/>
      <c r="Q2108" s="1070"/>
      <c r="R2108" s="1070"/>
      <c r="S2108" s="1070"/>
      <c r="T2108" s="1070"/>
      <c r="U2108" s="1070"/>
      <c r="V2108" s="1070"/>
      <c r="W2108" s="1070"/>
      <c r="X2108" s="1070"/>
      <c r="Y2108" s="1070"/>
      <c r="Z2108" s="1070"/>
      <c r="AA2108" s="1070"/>
      <c r="AB2108" s="1070"/>
      <c r="AC2108" s="1070"/>
      <c r="AD2108" s="1070"/>
      <c r="AF2108" s="69"/>
      <c r="AG2108" s="304">
        <v>292</v>
      </c>
      <c r="AH2108" s="1113" t="s">
        <v>109</v>
      </c>
      <c r="AI2108" s="1114"/>
      <c r="AJ2108" s="1115"/>
      <c r="AK2108" s="11"/>
      <c r="AL2108" s="92"/>
      <c r="AM2108" s="93"/>
      <c r="AN2108" s="93"/>
      <c r="AO2108" s="93"/>
      <c r="AP2108" s="93"/>
      <c r="AQ2108" s="94"/>
      <c r="AR2108" s="1173">
        <f>VLOOKUP(AH2108,$CD$6:$CE$10,2,FALSE)</f>
        <v>0</v>
      </c>
    </row>
    <row r="2109" spans="1:44" ht="27" customHeight="1">
      <c r="A2109" s="911" t="str">
        <f t="shared" si="40"/>
        <v/>
      </c>
      <c r="B2109" s="65"/>
      <c r="E2109" s="66"/>
      <c r="F2109" s="67"/>
      <c r="H2109" s="1070"/>
      <c r="I2109" s="1070"/>
      <c r="J2109" s="1070"/>
      <c r="K2109" s="1070"/>
      <c r="L2109" s="1070"/>
      <c r="M2109" s="1070"/>
      <c r="N2109" s="1070"/>
      <c r="O2109" s="1070"/>
      <c r="P2109" s="1070"/>
      <c r="Q2109" s="1070"/>
      <c r="R2109" s="1070"/>
      <c r="S2109" s="1070"/>
      <c r="T2109" s="1070"/>
      <c r="U2109" s="1070"/>
      <c r="V2109" s="1070"/>
      <c r="W2109" s="1070"/>
      <c r="X2109" s="1070"/>
      <c r="Y2109" s="1070"/>
      <c r="Z2109" s="1070"/>
      <c r="AA2109" s="1070"/>
      <c r="AB2109" s="1070"/>
      <c r="AC2109" s="1070"/>
      <c r="AD2109" s="1070"/>
      <c r="AF2109" s="69"/>
      <c r="AK2109" s="11"/>
      <c r="AL2109" s="92"/>
      <c r="AM2109" s="93"/>
      <c r="AN2109" s="93"/>
      <c r="AO2109" s="93"/>
      <c r="AP2109" s="93"/>
      <c r="AQ2109" s="94"/>
      <c r="AR2109" s="1173"/>
    </row>
    <row r="2110" spans="1:44" ht="27" customHeight="1">
      <c r="A2110" s="911" t="str">
        <f t="shared" si="40"/>
        <v/>
      </c>
      <c r="B2110" s="65"/>
      <c r="E2110" s="66"/>
      <c r="F2110" s="67"/>
      <c r="H2110" s="1070"/>
      <c r="I2110" s="1070"/>
      <c r="J2110" s="1070"/>
      <c r="K2110" s="1070"/>
      <c r="L2110" s="1070"/>
      <c r="M2110" s="1070"/>
      <c r="N2110" s="1070"/>
      <c r="O2110" s="1070"/>
      <c r="P2110" s="1070"/>
      <c r="Q2110" s="1070"/>
      <c r="R2110" s="1070"/>
      <c r="S2110" s="1070"/>
      <c r="T2110" s="1070"/>
      <c r="U2110" s="1070"/>
      <c r="V2110" s="1070"/>
      <c r="W2110" s="1070"/>
      <c r="X2110" s="1070"/>
      <c r="Y2110" s="1070"/>
      <c r="Z2110" s="1070"/>
      <c r="AA2110" s="1070"/>
      <c r="AB2110" s="1070"/>
      <c r="AC2110" s="1070"/>
      <c r="AD2110" s="1070"/>
      <c r="AF2110" s="69"/>
      <c r="AK2110" s="11"/>
      <c r="AL2110" s="70"/>
      <c r="AQ2110" s="71"/>
      <c r="AR2110" s="72"/>
    </row>
    <row r="2111" spans="1:44" ht="27" customHeight="1">
      <c r="A2111" s="911" t="str">
        <f t="shared" si="40"/>
        <v/>
      </c>
      <c r="B2111" s="65"/>
      <c r="E2111" s="66"/>
      <c r="F2111" s="67"/>
      <c r="H2111" s="1087" t="s">
        <v>1299</v>
      </c>
      <c r="I2111" s="1087"/>
      <c r="J2111" s="1087"/>
      <c r="K2111" s="1087"/>
      <c r="L2111" s="1087"/>
      <c r="M2111" s="1087"/>
      <c r="N2111" s="1087"/>
      <c r="O2111" s="275" t="s">
        <v>1301</v>
      </c>
      <c r="P2111" s="275"/>
      <c r="Q2111" s="1365"/>
      <c r="R2111" s="1365"/>
      <c r="S2111" s="1365"/>
      <c r="T2111" s="1365"/>
      <c r="U2111" s="1365"/>
      <c r="V2111" s="1365"/>
      <c r="AF2111" s="69"/>
      <c r="AK2111" s="11"/>
      <c r="AL2111" s="70"/>
      <c r="AQ2111" s="71"/>
      <c r="AR2111" s="72"/>
    </row>
    <row r="2112" spans="1:44" ht="27" customHeight="1">
      <c r="A2112" s="911" t="str">
        <f t="shared" si="40"/>
        <v/>
      </c>
      <c r="B2112" s="65"/>
      <c r="E2112" s="66"/>
      <c r="F2112" s="67"/>
      <c r="O2112" s="276" t="s">
        <v>1300</v>
      </c>
      <c r="P2112" s="276"/>
      <c r="Q2112" s="1366"/>
      <c r="R2112" s="1366"/>
      <c r="S2112" s="1366"/>
      <c r="T2112" s="1366"/>
      <c r="U2112" s="1366"/>
      <c r="V2112" s="1366"/>
      <c r="AF2112" s="69"/>
      <c r="AK2112" s="11"/>
      <c r="AL2112" s="70"/>
      <c r="AQ2112" s="71"/>
      <c r="AR2112" s="72"/>
    </row>
    <row r="2113" spans="1:44" ht="27" customHeight="1">
      <c r="A2113" s="911" t="str">
        <f t="shared" si="40"/>
        <v/>
      </c>
      <c r="B2113" s="65"/>
      <c r="E2113" s="66"/>
      <c r="F2113" s="67"/>
      <c r="O2113" s="1367" t="s">
        <v>1302</v>
      </c>
      <c r="P2113" s="1367"/>
      <c r="Q2113" s="1367"/>
      <c r="R2113" s="1367"/>
      <c r="S2113" s="1367"/>
      <c r="T2113" s="1367"/>
      <c r="U2113" s="1367"/>
      <c r="V2113" s="1367"/>
      <c r="AF2113" s="69"/>
      <c r="AK2113" s="11"/>
      <c r="AL2113" s="70"/>
      <c r="AQ2113" s="71"/>
      <c r="AR2113" s="72"/>
    </row>
    <row r="2114" spans="1:44" ht="27" customHeight="1">
      <c r="A2114" s="911" t="str">
        <f t="shared" si="40"/>
        <v/>
      </c>
      <c r="B2114" s="65"/>
      <c r="E2114" s="66"/>
      <c r="F2114" s="67"/>
      <c r="AF2114" s="69"/>
      <c r="AK2114" s="11"/>
      <c r="AL2114" s="70"/>
      <c r="AQ2114" s="71"/>
      <c r="AR2114" s="72"/>
    </row>
    <row r="2115" spans="1:44" ht="27" customHeight="1">
      <c r="A2115" s="911">
        <f t="shared" si="40"/>
        <v>293</v>
      </c>
      <c r="B2115" s="65"/>
      <c r="E2115" s="66"/>
      <c r="F2115" s="1064" t="s">
        <v>7</v>
      </c>
      <c r="G2115" s="1065"/>
      <c r="H2115" s="1087" t="s">
        <v>1303</v>
      </c>
      <c r="I2115" s="1087"/>
      <c r="J2115" s="1087"/>
      <c r="K2115" s="1087"/>
      <c r="L2115" s="1087"/>
      <c r="M2115" s="1087"/>
      <c r="N2115" s="1087"/>
      <c r="O2115" s="1087"/>
      <c r="P2115" s="1087"/>
      <c r="Q2115" s="1087"/>
      <c r="R2115" s="1087"/>
      <c r="S2115" s="1087"/>
      <c r="T2115" s="1087"/>
      <c r="U2115" s="1087"/>
      <c r="V2115" s="1087"/>
      <c r="W2115" s="1087"/>
      <c r="X2115" s="1087"/>
      <c r="Y2115" s="1087"/>
      <c r="Z2115" s="1087"/>
      <c r="AA2115" s="1087"/>
      <c r="AB2115" s="1087"/>
      <c r="AC2115" s="1087"/>
      <c r="AD2115" s="1087"/>
      <c r="AF2115" s="69"/>
      <c r="AG2115" s="304">
        <v>293</v>
      </c>
      <c r="AH2115" s="1113" t="s">
        <v>109</v>
      </c>
      <c r="AI2115" s="1114"/>
      <c r="AJ2115" s="1115"/>
      <c r="AK2115" s="11"/>
      <c r="AL2115" s="92"/>
      <c r="AM2115" s="93"/>
      <c r="AN2115" s="93"/>
      <c r="AO2115" s="93"/>
      <c r="AP2115" s="93"/>
      <c r="AQ2115" s="94"/>
      <c r="AR2115" s="1173">
        <f>VLOOKUP(AH2115,$CD$6:$CE$10,2,FALSE)</f>
        <v>0</v>
      </c>
    </row>
    <row r="2116" spans="1:44" ht="27" customHeight="1">
      <c r="A2116" s="911" t="str">
        <f t="shared" si="40"/>
        <v/>
      </c>
      <c r="B2116" s="65"/>
      <c r="E2116" s="66"/>
      <c r="F2116" s="67"/>
      <c r="AF2116" s="69"/>
      <c r="AK2116" s="11"/>
      <c r="AL2116" s="92"/>
      <c r="AM2116" s="93"/>
      <c r="AN2116" s="93"/>
      <c r="AO2116" s="93"/>
      <c r="AP2116" s="93"/>
      <c r="AQ2116" s="94"/>
      <c r="AR2116" s="1173"/>
    </row>
    <row r="2117" spans="1:44" ht="27" customHeight="1">
      <c r="A2117" s="911">
        <f t="shared" si="40"/>
        <v>294</v>
      </c>
      <c r="B2117" s="65"/>
      <c r="E2117" s="66"/>
      <c r="F2117" s="1064" t="s">
        <v>8</v>
      </c>
      <c r="G2117" s="1065"/>
      <c r="H2117" s="1087" t="s">
        <v>1304</v>
      </c>
      <c r="I2117" s="1087"/>
      <c r="J2117" s="1087"/>
      <c r="K2117" s="1087"/>
      <c r="L2117" s="1087"/>
      <c r="M2117" s="1087"/>
      <c r="N2117" s="1087"/>
      <c r="O2117" s="1087"/>
      <c r="P2117" s="1087"/>
      <c r="Q2117" s="1087"/>
      <c r="R2117" s="1087"/>
      <c r="S2117" s="1087"/>
      <c r="T2117" s="1087"/>
      <c r="U2117" s="1087"/>
      <c r="V2117" s="1087"/>
      <c r="W2117" s="1087"/>
      <c r="X2117" s="1087"/>
      <c r="Y2117" s="1087"/>
      <c r="Z2117" s="1087"/>
      <c r="AA2117" s="1087"/>
      <c r="AB2117" s="1087"/>
      <c r="AC2117" s="1087"/>
      <c r="AD2117" s="1087"/>
      <c r="AF2117" s="69"/>
      <c r="AG2117" s="304">
        <v>294</v>
      </c>
      <c r="AH2117" s="1113" t="s">
        <v>109</v>
      </c>
      <c r="AI2117" s="1114"/>
      <c r="AJ2117" s="1115"/>
      <c r="AK2117" s="11"/>
      <c r="AL2117" s="92"/>
      <c r="AM2117" s="93"/>
      <c r="AN2117" s="93"/>
      <c r="AO2117" s="93"/>
      <c r="AP2117" s="93"/>
      <c r="AQ2117" s="94"/>
      <c r="AR2117" s="1173">
        <f>VLOOKUP(AH2117,$CD$6:$CE$10,2,FALSE)</f>
        <v>0</v>
      </c>
    </row>
    <row r="2118" spans="1:44" ht="27" customHeight="1">
      <c r="A2118" s="911" t="str">
        <f t="shared" si="40"/>
        <v/>
      </c>
      <c r="B2118" s="65"/>
      <c r="E2118" s="66"/>
      <c r="F2118" s="67"/>
      <c r="H2118" s="1087" t="s">
        <v>1305</v>
      </c>
      <c r="I2118" s="1087"/>
      <c r="J2118" s="1087"/>
      <c r="K2118" s="1087"/>
      <c r="L2118" s="1087"/>
      <c r="M2118" s="1087"/>
      <c r="O2118" s="275" t="s">
        <v>1306</v>
      </c>
      <c r="P2118" s="275"/>
      <c r="Q2118" s="275"/>
      <c r="R2118" s="1427"/>
      <c r="S2118" s="1427"/>
      <c r="T2118" s="1427"/>
      <c r="U2118" s="275" t="s">
        <v>514</v>
      </c>
      <c r="AF2118" s="69"/>
      <c r="AK2118" s="11"/>
      <c r="AL2118" s="92"/>
      <c r="AM2118" s="93"/>
      <c r="AN2118" s="93"/>
      <c r="AO2118" s="93"/>
      <c r="AP2118" s="93"/>
      <c r="AQ2118" s="94"/>
      <c r="AR2118" s="1173"/>
    </row>
    <row r="2119" spans="1:44" ht="27" customHeight="1">
      <c r="A2119" s="911" t="str">
        <f t="shared" si="40"/>
        <v/>
      </c>
      <c r="B2119" s="65"/>
      <c r="E2119" s="66"/>
      <c r="F2119" s="67"/>
      <c r="O2119" s="276" t="s">
        <v>1307</v>
      </c>
      <c r="P2119" s="276"/>
      <c r="Q2119" s="276"/>
      <c r="R2119" s="1263"/>
      <c r="S2119" s="1263"/>
      <c r="T2119" s="1263"/>
      <c r="U2119" s="276" t="s">
        <v>514</v>
      </c>
      <c r="AF2119" s="69"/>
      <c r="AK2119" s="11"/>
      <c r="AL2119" s="70"/>
      <c r="AQ2119" s="71"/>
      <c r="AR2119" s="72"/>
    </row>
    <row r="2120" spans="1:44" ht="27" customHeight="1">
      <c r="A2120" s="911" t="str">
        <f t="shared" si="40"/>
        <v/>
      </c>
      <c r="B2120" s="65"/>
      <c r="E2120" s="66"/>
      <c r="F2120" s="67"/>
      <c r="O2120" s="22" t="s">
        <v>1308</v>
      </c>
      <c r="AF2120" s="69"/>
      <c r="AK2120" s="11"/>
      <c r="AL2120" s="70"/>
      <c r="AQ2120" s="71"/>
      <c r="AR2120" s="72"/>
    </row>
    <row r="2121" spans="1:44" ht="27" customHeight="1">
      <c r="A2121" s="911" t="str">
        <f t="shared" si="40"/>
        <v/>
      </c>
      <c r="B2121" s="65"/>
      <c r="E2121" s="66"/>
      <c r="F2121" s="67"/>
      <c r="AF2121" s="69"/>
      <c r="AK2121" s="11"/>
      <c r="AL2121" s="70"/>
      <c r="AQ2121" s="71"/>
      <c r="AR2121" s="72"/>
    </row>
    <row r="2122" spans="1:44" ht="27" customHeight="1">
      <c r="A2122" s="911">
        <f t="shared" si="40"/>
        <v>295</v>
      </c>
      <c r="B2122" s="65"/>
      <c r="E2122" s="66"/>
      <c r="F2122" s="1064" t="s">
        <v>9</v>
      </c>
      <c r="G2122" s="1065"/>
      <c r="H2122" s="1070" t="s">
        <v>1309</v>
      </c>
      <c r="I2122" s="1070"/>
      <c r="J2122" s="1070"/>
      <c r="K2122" s="1070"/>
      <c r="L2122" s="1070"/>
      <c r="M2122" s="1070"/>
      <c r="N2122" s="1070"/>
      <c r="O2122" s="1070"/>
      <c r="P2122" s="1070"/>
      <c r="Q2122" s="1070"/>
      <c r="R2122" s="1070"/>
      <c r="S2122" s="1070"/>
      <c r="T2122" s="1070"/>
      <c r="U2122" s="1070"/>
      <c r="V2122" s="1070"/>
      <c r="W2122" s="1070"/>
      <c r="X2122" s="1070"/>
      <c r="Y2122" s="1070"/>
      <c r="Z2122" s="1070"/>
      <c r="AA2122" s="1070"/>
      <c r="AB2122" s="1070"/>
      <c r="AC2122" s="1070"/>
      <c r="AD2122" s="1070"/>
      <c r="AF2122" s="69"/>
      <c r="AG2122" s="304">
        <v>295</v>
      </c>
      <c r="AH2122" s="1113" t="s">
        <v>109</v>
      </c>
      <c r="AI2122" s="1114"/>
      <c r="AJ2122" s="1115"/>
      <c r="AK2122" s="11"/>
      <c r="AL2122" s="92"/>
      <c r="AM2122" s="93"/>
      <c r="AN2122" s="93"/>
      <c r="AO2122" s="93"/>
      <c r="AP2122" s="93"/>
      <c r="AQ2122" s="94"/>
      <c r="AR2122" s="1173">
        <f>VLOOKUP(AH2122,$CD$6:$CE$10,2,FALSE)</f>
        <v>0</v>
      </c>
    </row>
    <row r="2123" spans="1:44" ht="27" customHeight="1">
      <c r="A2123" s="911" t="str">
        <f t="shared" si="40"/>
        <v/>
      </c>
      <c r="B2123" s="65"/>
      <c r="E2123" s="66"/>
      <c r="F2123" s="67"/>
      <c r="H2123" s="1070"/>
      <c r="I2123" s="1070"/>
      <c r="J2123" s="1070"/>
      <c r="K2123" s="1070"/>
      <c r="L2123" s="1070"/>
      <c r="M2123" s="1070"/>
      <c r="N2123" s="1070"/>
      <c r="O2123" s="1070"/>
      <c r="P2123" s="1070"/>
      <c r="Q2123" s="1070"/>
      <c r="R2123" s="1070"/>
      <c r="S2123" s="1070"/>
      <c r="T2123" s="1070"/>
      <c r="U2123" s="1070"/>
      <c r="V2123" s="1070"/>
      <c r="W2123" s="1070"/>
      <c r="X2123" s="1070"/>
      <c r="Y2123" s="1070"/>
      <c r="Z2123" s="1070"/>
      <c r="AA2123" s="1070"/>
      <c r="AB2123" s="1070"/>
      <c r="AC2123" s="1070"/>
      <c r="AD2123" s="1070"/>
      <c r="AF2123" s="69"/>
      <c r="AK2123" s="11"/>
      <c r="AL2123" s="92"/>
      <c r="AM2123" s="93"/>
      <c r="AN2123" s="93"/>
      <c r="AO2123" s="93"/>
      <c r="AP2123" s="93"/>
      <c r="AQ2123" s="94"/>
      <c r="AR2123" s="1173"/>
    </row>
    <row r="2124" spans="1:44" ht="27" customHeight="1">
      <c r="A2124" s="911" t="str">
        <f t="shared" si="40"/>
        <v/>
      </c>
      <c r="B2124" s="65"/>
      <c r="E2124" s="66"/>
      <c r="F2124" s="67"/>
      <c r="H2124" s="1087" t="s">
        <v>1310</v>
      </c>
      <c r="I2124" s="1087"/>
      <c r="J2124" s="1087"/>
      <c r="K2124" s="1087"/>
      <c r="L2124" s="1087"/>
      <c r="M2124" s="1087"/>
      <c r="O2124" s="1891"/>
      <c r="P2124" s="1891"/>
      <c r="Q2124" s="1891"/>
      <c r="R2124" s="1891"/>
      <c r="S2124" s="1891"/>
      <c r="T2124" s="1891"/>
      <c r="U2124" s="1891"/>
      <c r="V2124" s="1891"/>
      <c r="W2124" s="1891"/>
      <c r="X2124" s="1891"/>
      <c r="Y2124" s="1891"/>
      <c r="Z2124" s="1891"/>
      <c r="AA2124" s="1891"/>
      <c r="AB2124" s="1891"/>
      <c r="AC2124" s="1891"/>
      <c r="AD2124" s="1891"/>
      <c r="AF2124" s="69"/>
      <c r="AK2124" s="11"/>
      <c r="AL2124" s="70"/>
      <c r="AQ2124" s="71"/>
      <c r="AR2124" s="72"/>
    </row>
    <row r="2125" spans="1:44" ht="27" customHeight="1">
      <c r="A2125" s="911" t="str">
        <f t="shared" si="40"/>
        <v/>
      </c>
      <c r="B2125" s="65"/>
      <c r="E2125" s="66"/>
      <c r="F2125" s="67"/>
      <c r="H2125" s="1087" t="s">
        <v>1311</v>
      </c>
      <c r="I2125" s="1087"/>
      <c r="J2125" s="1087"/>
      <c r="K2125" s="1087"/>
      <c r="L2125" s="1087"/>
      <c r="M2125" s="1087"/>
      <c r="O2125" s="275" t="s">
        <v>1306</v>
      </c>
      <c r="P2125" s="275"/>
      <c r="Q2125" s="275"/>
      <c r="R2125" s="1427"/>
      <c r="S2125" s="1427"/>
      <c r="T2125" s="1427"/>
      <c r="U2125" s="275" t="s">
        <v>514</v>
      </c>
      <c r="AF2125" s="69"/>
      <c r="AK2125" s="11"/>
      <c r="AL2125" s="70"/>
      <c r="AQ2125" s="71"/>
      <c r="AR2125" s="72"/>
    </row>
    <row r="2126" spans="1:44" ht="27" customHeight="1">
      <c r="A2126" s="911" t="str">
        <f t="shared" si="40"/>
        <v/>
      </c>
      <c r="B2126" s="65"/>
      <c r="E2126" s="66"/>
      <c r="F2126" s="67"/>
      <c r="O2126" s="276" t="s">
        <v>1307</v>
      </c>
      <c r="P2126" s="276"/>
      <c r="Q2126" s="276"/>
      <c r="R2126" s="1263"/>
      <c r="S2126" s="1263"/>
      <c r="T2126" s="1263"/>
      <c r="U2126" s="276" t="s">
        <v>514</v>
      </c>
      <c r="AF2126" s="69"/>
      <c r="AK2126" s="11"/>
      <c r="AL2126" s="70"/>
      <c r="AQ2126" s="71"/>
      <c r="AR2126" s="72"/>
    </row>
    <row r="2127" spans="1:44" ht="27" customHeight="1">
      <c r="A2127" s="911" t="str">
        <f t="shared" si="40"/>
        <v/>
      </c>
      <c r="B2127" s="65"/>
      <c r="E2127" s="66"/>
      <c r="F2127" s="67"/>
      <c r="O2127" s="22" t="s">
        <v>1308</v>
      </c>
      <c r="AF2127" s="69"/>
      <c r="AK2127" s="11"/>
      <c r="AL2127" s="70"/>
      <c r="AQ2127" s="71"/>
      <c r="AR2127" s="72"/>
    </row>
    <row r="2128" spans="1:44" ht="27" customHeight="1">
      <c r="A2128" s="911" t="str">
        <f t="shared" si="40"/>
        <v/>
      </c>
      <c r="B2128" s="65"/>
      <c r="E2128" s="66"/>
      <c r="F2128" s="67"/>
      <c r="AF2128" s="69"/>
      <c r="AK2128" s="11"/>
      <c r="AL2128" s="70"/>
      <c r="AQ2128" s="71"/>
      <c r="AR2128" s="72"/>
    </row>
    <row r="2129" spans="1:44" ht="27" customHeight="1">
      <c r="A2129" s="911">
        <f t="shared" si="40"/>
        <v>296</v>
      </c>
      <c r="B2129" s="65"/>
      <c r="E2129" s="66"/>
      <c r="F2129" s="1064" t="s">
        <v>1030</v>
      </c>
      <c r="G2129" s="1065"/>
      <c r="H2129" s="1087" t="s">
        <v>1312</v>
      </c>
      <c r="I2129" s="1087"/>
      <c r="J2129" s="1087"/>
      <c r="K2129" s="1087"/>
      <c r="L2129" s="1087"/>
      <c r="M2129" s="1087"/>
      <c r="N2129" s="1087"/>
      <c r="O2129" s="1087"/>
      <c r="P2129" s="1087"/>
      <c r="Q2129" s="1087"/>
      <c r="R2129" s="1087"/>
      <c r="S2129" s="1087"/>
      <c r="T2129" s="1087"/>
      <c r="U2129" s="1087"/>
      <c r="V2129" s="1087"/>
      <c r="W2129" s="1087"/>
      <c r="X2129" s="1087"/>
      <c r="Y2129" s="1087"/>
      <c r="Z2129" s="1087"/>
      <c r="AA2129" s="1087"/>
      <c r="AB2129" s="1087"/>
      <c r="AC2129" s="1087"/>
      <c r="AD2129" s="1087"/>
      <c r="AF2129" s="69"/>
      <c r="AG2129" s="304">
        <v>296</v>
      </c>
      <c r="AH2129" s="1113" t="s">
        <v>109</v>
      </c>
      <c r="AI2129" s="1114"/>
      <c r="AJ2129" s="1115"/>
      <c r="AK2129" s="11"/>
      <c r="AL2129" s="92"/>
      <c r="AM2129" s="93"/>
      <c r="AN2129" s="93"/>
      <c r="AO2129" s="93"/>
      <c r="AP2129" s="93"/>
      <c r="AQ2129" s="94"/>
      <c r="AR2129" s="1173">
        <f>VLOOKUP(AH2129,$CD$6:$CE$10,2,FALSE)</f>
        <v>0</v>
      </c>
    </row>
    <row r="2130" spans="1:44" ht="27" customHeight="1">
      <c r="A2130" s="911" t="str">
        <f t="shared" si="40"/>
        <v/>
      </c>
      <c r="B2130" s="65"/>
      <c r="E2130" s="66"/>
      <c r="F2130" s="67"/>
      <c r="AF2130" s="69"/>
      <c r="AK2130" s="11"/>
      <c r="AL2130" s="92"/>
      <c r="AM2130" s="93"/>
      <c r="AN2130" s="93"/>
      <c r="AO2130" s="93"/>
      <c r="AP2130" s="93"/>
      <c r="AQ2130" s="94"/>
      <c r="AR2130" s="1173"/>
    </row>
    <row r="2131" spans="1:44" ht="27" customHeight="1">
      <c r="A2131" s="911">
        <f t="shared" si="40"/>
        <v>297</v>
      </c>
      <c r="B2131" s="65"/>
      <c r="E2131" s="66"/>
      <c r="F2131" s="67"/>
      <c r="H2131" s="1087" t="s">
        <v>1313</v>
      </c>
      <c r="I2131" s="1087"/>
      <c r="J2131" s="1087"/>
      <c r="K2131" s="1087"/>
      <c r="L2131" s="1087"/>
      <c r="M2131" s="1087"/>
      <c r="N2131" s="1087"/>
      <c r="O2131" s="1087"/>
      <c r="P2131" s="1087"/>
      <c r="Q2131" s="1087"/>
      <c r="R2131" s="1087"/>
      <c r="S2131" s="1087"/>
      <c r="T2131" s="1087"/>
      <c r="U2131" s="1087"/>
      <c r="V2131" s="1087"/>
      <c r="W2131" s="1087"/>
      <c r="X2131" s="1087"/>
      <c r="Y2131" s="1087"/>
      <c r="Z2131" s="1087"/>
      <c r="AA2131" s="1087"/>
      <c r="AB2131" s="1087"/>
      <c r="AC2131" s="1087"/>
      <c r="AD2131" s="1087"/>
      <c r="AF2131" s="69"/>
      <c r="AG2131" s="304">
        <v>297</v>
      </c>
      <c r="AH2131" s="1113" t="s">
        <v>109</v>
      </c>
      <c r="AI2131" s="1114"/>
      <c r="AJ2131" s="1115"/>
      <c r="AK2131" s="11"/>
      <c r="AL2131" s="92"/>
      <c r="AM2131" s="93"/>
      <c r="AN2131" s="93"/>
      <c r="AO2131" s="93"/>
      <c r="AP2131" s="93"/>
      <c r="AQ2131" s="94"/>
      <c r="AR2131" s="1173">
        <f>VLOOKUP(AH2131,$CD$6:$CE$10,2,FALSE)</f>
        <v>0</v>
      </c>
    </row>
    <row r="2132" spans="1:44" ht="27" customHeight="1">
      <c r="A2132" s="911" t="str">
        <f t="shared" si="40"/>
        <v/>
      </c>
      <c r="B2132" s="65"/>
      <c r="E2132" s="66"/>
      <c r="F2132" s="67"/>
      <c r="H2132" s="1087" t="s">
        <v>1314</v>
      </c>
      <c r="I2132" s="1087"/>
      <c r="J2132" s="1087"/>
      <c r="K2132" s="1087"/>
      <c r="L2132" s="1087"/>
      <c r="M2132" s="1087"/>
      <c r="N2132" s="1087"/>
      <c r="O2132" s="1428" t="s">
        <v>1306</v>
      </c>
      <c r="P2132" s="1428"/>
      <c r="Q2132" s="1428"/>
      <c r="R2132" s="1427"/>
      <c r="S2132" s="1427"/>
      <c r="T2132" s="1427"/>
      <c r="U2132" s="275" t="s">
        <v>514</v>
      </c>
      <c r="AF2132" s="69"/>
      <c r="AK2132" s="11"/>
      <c r="AL2132" s="70"/>
      <c r="AQ2132" s="71"/>
      <c r="AR2132" s="1173"/>
    </row>
    <row r="2133" spans="1:44" ht="27" customHeight="1">
      <c r="A2133" s="911" t="str">
        <f t="shared" si="40"/>
        <v/>
      </c>
      <c r="B2133" s="65"/>
      <c r="E2133" s="66"/>
      <c r="F2133" s="67"/>
      <c r="O2133" s="1429" t="s">
        <v>1307</v>
      </c>
      <c r="P2133" s="1429"/>
      <c r="Q2133" s="1429"/>
      <c r="R2133" s="1263"/>
      <c r="S2133" s="1263"/>
      <c r="T2133" s="1263"/>
      <c r="U2133" s="276" t="s">
        <v>514</v>
      </c>
      <c r="AF2133" s="69"/>
      <c r="AK2133" s="11"/>
      <c r="AL2133" s="70"/>
      <c r="AQ2133" s="71"/>
      <c r="AR2133" s="72"/>
    </row>
    <row r="2134" spans="1:44" ht="27" customHeight="1">
      <c r="A2134" s="911" t="str">
        <f t="shared" si="40"/>
        <v/>
      </c>
      <c r="B2134" s="65"/>
      <c r="E2134" s="66"/>
      <c r="F2134" s="67"/>
      <c r="O2134" s="22" t="s">
        <v>1315</v>
      </c>
      <c r="AF2134" s="69"/>
      <c r="AK2134" s="11"/>
      <c r="AL2134" s="70"/>
      <c r="AQ2134" s="71"/>
      <c r="AR2134" s="72"/>
    </row>
    <row r="2135" spans="1:44" ht="27" customHeight="1">
      <c r="A2135" s="911" t="str">
        <f t="shared" si="40"/>
        <v/>
      </c>
      <c r="B2135" s="65"/>
      <c r="E2135" s="66"/>
      <c r="F2135" s="67"/>
      <c r="AF2135" s="69"/>
      <c r="AK2135" s="11"/>
      <c r="AL2135" s="70"/>
      <c r="AQ2135" s="71"/>
      <c r="AR2135" s="72"/>
    </row>
    <row r="2136" spans="1:44" ht="27" customHeight="1">
      <c r="A2136" s="911" t="str">
        <f t="shared" si="40"/>
        <v/>
      </c>
      <c r="B2136" s="65"/>
      <c r="E2136" s="66"/>
      <c r="F2136" s="67"/>
      <c r="G2136" s="17" t="s">
        <v>340</v>
      </c>
      <c r="H2136" s="1070" t="s">
        <v>1316</v>
      </c>
      <c r="I2136" s="1070"/>
      <c r="J2136" s="1070"/>
      <c r="K2136" s="1070"/>
      <c r="L2136" s="1070"/>
      <c r="M2136" s="1070"/>
      <c r="N2136" s="1070"/>
      <c r="O2136" s="1070"/>
      <c r="P2136" s="1070"/>
      <c r="Q2136" s="1070"/>
      <c r="R2136" s="1070"/>
      <c r="S2136" s="1070"/>
      <c r="T2136" s="1070"/>
      <c r="U2136" s="1070"/>
      <c r="V2136" s="1070"/>
      <c r="W2136" s="1070"/>
      <c r="X2136" s="1070"/>
      <c r="Y2136" s="1070"/>
      <c r="Z2136" s="1070"/>
      <c r="AA2136" s="1070"/>
      <c r="AB2136" s="1070"/>
      <c r="AC2136" s="1070"/>
      <c r="AD2136" s="1070"/>
      <c r="AF2136" s="69"/>
      <c r="AK2136" s="11"/>
      <c r="AL2136" s="70"/>
      <c r="AQ2136" s="71"/>
      <c r="AR2136" s="72"/>
    </row>
    <row r="2137" spans="1:44" ht="27" customHeight="1">
      <c r="A2137" s="911" t="str">
        <f t="shared" si="40"/>
        <v/>
      </c>
      <c r="B2137" s="65"/>
      <c r="E2137" s="66"/>
      <c r="F2137" s="67"/>
      <c r="H2137" s="1070"/>
      <c r="I2137" s="1070"/>
      <c r="J2137" s="1070"/>
      <c r="K2137" s="1070"/>
      <c r="L2137" s="1070"/>
      <c r="M2137" s="1070"/>
      <c r="N2137" s="1070"/>
      <c r="O2137" s="1070"/>
      <c r="P2137" s="1070"/>
      <c r="Q2137" s="1070"/>
      <c r="R2137" s="1070"/>
      <c r="S2137" s="1070"/>
      <c r="T2137" s="1070"/>
      <c r="U2137" s="1070"/>
      <c r="V2137" s="1070"/>
      <c r="W2137" s="1070"/>
      <c r="X2137" s="1070"/>
      <c r="Y2137" s="1070"/>
      <c r="Z2137" s="1070"/>
      <c r="AA2137" s="1070"/>
      <c r="AB2137" s="1070"/>
      <c r="AC2137" s="1070"/>
      <c r="AD2137" s="1070"/>
      <c r="AF2137" s="69"/>
      <c r="AK2137" s="11"/>
      <c r="AL2137" s="70"/>
      <c r="AQ2137" s="71"/>
      <c r="AR2137" s="72"/>
    </row>
    <row r="2138" spans="1:44" ht="27" customHeight="1" thickBot="1">
      <c r="A2138" s="911" t="str">
        <f t="shared" si="40"/>
        <v/>
      </c>
      <c r="B2138" s="56"/>
      <c r="C2138" s="6"/>
      <c r="D2138" s="6"/>
      <c r="E2138" s="57"/>
      <c r="F2138" s="82"/>
      <c r="G2138" s="60"/>
      <c r="H2138" s="60"/>
      <c r="I2138" s="60"/>
      <c r="J2138" s="60"/>
      <c r="K2138" s="60"/>
      <c r="L2138" s="60"/>
      <c r="M2138" s="60"/>
      <c r="N2138" s="60"/>
      <c r="O2138" s="60"/>
      <c r="P2138" s="60"/>
      <c r="Q2138" s="60"/>
      <c r="R2138" s="60"/>
      <c r="S2138" s="60"/>
      <c r="T2138" s="60"/>
      <c r="U2138" s="60"/>
      <c r="V2138" s="60"/>
      <c r="W2138" s="60"/>
      <c r="X2138" s="60"/>
      <c r="Y2138" s="60"/>
      <c r="Z2138" s="60"/>
      <c r="AA2138" s="60"/>
      <c r="AB2138" s="60"/>
      <c r="AC2138" s="60"/>
      <c r="AD2138" s="60"/>
      <c r="AE2138" s="60"/>
      <c r="AF2138" s="58"/>
      <c r="AG2138" s="307"/>
      <c r="AH2138" s="59"/>
      <c r="AI2138" s="59"/>
      <c r="AJ2138" s="59"/>
      <c r="AK2138" s="15"/>
      <c r="AL2138" s="98"/>
      <c r="AM2138" s="99"/>
      <c r="AN2138" s="99"/>
      <c r="AO2138" s="99"/>
      <c r="AP2138" s="99"/>
      <c r="AQ2138" s="100"/>
      <c r="AR2138" s="72"/>
    </row>
    <row r="2139" spans="1:44" ht="27" customHeight="1">
      <c r="A2139" s="911" t="str">
        <f t="shared" si="40"/>
        <v/>
      </c>
      <c r="B2139" s="65"/>
      <c r="E2139" s="66"/>
      <c r="F2139" s="67"/>
      <c r="AF2139" s="69"/>
      <c r="AK2139" s="11"/>
      <c r="AL2139" s="70"/>
      <c r="AQ2139" s="71"/>
      <c r="AR2139" s="72"/>
    </row>
    <row r="2140" spans="1:44" ht="27" customHeight="1">
      <c r="A2140" s="911">
        <f t="shared" si="40"/>
        <v>298</v>
      </c>
      <c r="B2140" s="1078" t="s">
        <v>2645</v>
      </c>
      <c r="C2140" s="1079"/>
      <c r="D2140" s="1079"/>
      <c r="E2140" s="1080"/>
      <c r="F2140" s="1064" t="s">
        <v>157</v>
      </c>
      <c r="G2140" s="1065"/>
      <c r="H2140" s="1093" t="s">
        <v>1317</v>
      </c>
      <c r="I2140" s="1093"/>
      <c r="J2140" s="1093"/>
      <c r="K2140" s="1093"/>
      <c r="L2140" s="1093"/>
      <c r="M2140" s="1093"/>
      <c r="N2140" s="1093"/>
      <c r="O2140" s="1093"/>
      <c r="P2140" s="1093"/>
      <c r="Q2140" s="1093"/>
      <c r="R2140" s="1093"/>
      <c r="S2140" s="1093"/>
      <c r="T2140" s="1093"/>
      <c r="U2140" s="1093"/>
      <c r="V2140" s="1093"/>
      <c r="W2140" s="1093"/>
      <c r="X2140" s="1093"/>
      <c r="Y2140" s="1093"/>
      <c r="Z2140" s="1093"/>
      <c r="AA2140" s="1093"/>
      <c r="AB2140" s="1093"/>
      <c r="AC2140" s="1093"/>
      <c r="AD2140" s="1093"/>
      <c r="AF2140" s="69"/>
      <c r="AG2140" s="304">
        <v>298</v>
      </c>
      <c r="AH2140" s="1113" t="s">
        <v>109</v>
      </c>
      <c r="AI2140" s="1114"/>
      <c r="AJ2140" s="1115"/>
      <c r="AK2140" s="11"/>
      <c r="AL2140" s="1110" t="s">
        <v>1318</v>
      </c>
      <c r="AM2140" s="1111"/>
      <c r="AN2140" s="1111"/>
      <c r="AO2140" s="1111"/>
      <c r="AP2140" s="1111"/>
      <c r="AQ2140" s="1112"/>
      <c r="AR2140" s="1173">
        <f>VLOOKUP(AH2140,$CD$6:$CE$10,2,FALSE)</f>
        <v>0</v>
      </c>
    </row>
    <row r="2141" spans="1:44" ht="27" customHeight="1">
      <c r="A2141" s="911" t="str">
        <f t="shared" si="40"/>
        <v/>
      </c>
      <c r="B2141" s="1078"/>
      <c r="C2141" s="1079"/>
      <c r="D2141" s="1079"/>
      <c r="E2141" s="1080"/>
      <c r="F2141" s="67"/>
      <c r="H2141" s="1093"/>
      <c r="I2141" s="1093"/>
      <c r="J2141" s="1093"/>
      <c r="K2141" s="1093"/>
      <c r="L2141" s="1093"/>
      <c r="M2141" s="1093"/>
      <c r="N2141" s="1093"/>
      <c r="O2141" s="1093"/>
      <c r="P2141" s="1093"/>
      <c r="Q2141" s="1093"/>
      <c r="R2141" s="1093"/>
      <c r="S2141" s="1093"/>
      <c r="T2141" s="1093"/>
      <c r="U2141" s="1093"/>
      <c r="V2141" s="1093"/>
      <c r="W2141" s="1093"/>
      <c r="X2141" s="1093"/>
      <c r="Y2141" s="1093"/>
      <c r="Z2141" s="1093"/>
      <c r="AA2141" s="1093"/>
      <c r="AB2141" s="1093"/>
      <c r="AC2141" s="1093"/>
      <c r="AD2141" s="1093"/>
      <c r="AF2141" s="69"/>
      <c r="AK2141" s="11"/>
      <c r="AL2141" s="1110"/>
      <c r="AM2141" s="1111"/>
      <c r="AN2141" s="1111"/>
      <c r="AO2141" s="1111"/>
      <c r="AP2141" s="1111"/>
      <c r="AQ2141" s="1112"/>
      <c r="AR2141" s="1173"/>
    </row>
    <row r="2142" spans="1:44" ht="27" customHeight="1">
      <c r="A2142" s="911" t="str">
        <f t="shared" si="40"/>
        <v/>
      </c>
      <c r="B2142" s="65"/>
      <c r="E2142" s="66"/>
      <c r="F2142" s="67"/>
      <c r="H2142" s="109"/>
      <c r="I2142" s="109"/>
      <c r="J2142" s="109"/>
      <c r="K2142" s="109"/>
      <c r="L2142" s="109"/>
      <c r="M2142" s="109"/>
      <c r="N2142" s="109"/>
      <c r="O2142" s="109"/>
      <c r="P2142" s="109"/>
      <c r="Q2142" s="109"/>
      <c r="R2142" s="109"/>
      <c r="S2142" s="109"/>
      <c r="T2142" s="109"/>
      <c r="U2142" s="109"/>
      <c r="V2142" s="109"/>
      <c r="W2142" s="109"/>
      <c r="X2142" s="109"/>
      <c r="Y2142" s="109"/>
      <c r="Z2142" s="109"/>
      <c r="AA2142" s="109"/>
      <c r="AB2142" s="109"/>
      <c r="AC2142" s="109"/>
      <c r="AD2142" s="109"/>
      <c r="AF2142" s="69"/>
      <c r="AK2142" s="11"/>
      <c r="AL2142" s="1110"/>
      <c r="AM2142" s="1111"/>
      <c r="AN2142" s="1111"/>
      <c r="AO2142" s="1111"/>
      <c r="AP2142" s="1111"/>
      <c r="AQ2142" s="1112"/>
      <c r="AR2142" s="72"/>
    </row>
    <row r="2143" spans="1:44" ht="27" customHeight="1">
      <c r="A2143" s="911">
        <f t="shared" si="40"/>
        <v>299</v>
      </c>
      <c r="B2143" s="65"/>
      <c r="E2143" s="66"/>
      <c r="F2143" s="1064" t="s">
        <v>6</v>
      </c>
      <c r="G2143" s="1065"/>
      <c r="H2143" s="1070" t="s">
        <v>1319</v>
      </c>
      <c r="I2143" s="1070"/>
      <c r="J2143" s="1070"/>
      <c r="K2143" s="1070"/>
      <c r="L2143" s="1070"/>
      <c r="M2143" s="1070"/>
      <c r="N2143" s="1070"/>
      <c r="O2143" s="1070"/>
      <c r="P2143" s="1070"/>
      <c r="Q2143" s="1070"/>
      <c r="R2143" s="1070"/>
      <c r="S2143" s="1070"/>
      <c r="T2143" s="1070"/>
      <c r="U2143" s="1070"/>
      <c r="V2143" s="1070"/>
      <c r="W2143" s="1070"/>
      <c r="X2143" s="1070"/>
      <c r="Y2143" s="1070"/>
      <c r="Z2143" s="1070"/>
      <c r="AA2143" s="1070"/>
      <c r="AB2143" s="1070"/>
      <c r="AC2143" s="1070"/>
      <c r="AD2143" s="1070"/>
      <c r="AF2143" s="69"/>
      <c r="AG2143" s="304">
        <v>299</v>
      </c>
      <c r="AH2143" s="1113" t="s">
        <v>109</v>
      </c>
      <c r="AI2143" s="1114"/>
      <c r="AJ2143" s="1115"/>
      <c r="AK2143" s="11"/>
      <c r="AL2143" s="1110" t="s">
        <v>1320</v>
      </c>
      <c r="AM2143" s="1111"/>
      <c r="AN2143" s="1111"/>
      <c r="AO2143" s="1111"/>
      <c r="AP2143" s="1111"/>
      <c r="AQ2143" s="1112"/>
      <c r="AR2143" s="1173">
        <f>VLOOKUP(AH2143,$CD$6:$CE$10,2,FALSE)</f>
        <v>0</v>
      </c>
    </row>
    <row r="2144" spans="1:44" ht="27" customHeight="1">
      <c r="A2144" s="911" t="str">
        <f t="shared" si="40"/>
        <v/>
      </c>
      <c r="B2144" s="65"/>
      <c r="E2144" s="66"/>
      <c r="F2144" s="67"/>
      <c r="H2144" s="1070"/>
      <c r="I2144" s="1070"/>
      <c r="J2144" s="1070"/>
      <c r="K2144" s="1070"/>
      <c r="L2144" s="1070"/>
      <c r="M2144" s="1070"/>
      <c r="N2144" s="1070"/>
      <c r="O2144" s="1070"/>
      <c r="P2144" s="1070"/>
      <c r="Q2144" s="1070"/>
      <c r="R2144" s="1070"/>
      <c r="S2144" s="1070"/>
      <c r="T2144" s="1070"/>
      <c r="U2144" s="1070"/>
      <c r="V2144" s="1070"/>
      <c r="W2144" s="1070"/>
      <c r="X2144" s="1070"/>
      <c r="Y2144" s="1070"/>
      <c r="Z2144" s="1070"/>
      <c r="AA2144" s="1070"/>
      <c r="AB2144" s="1070"/>
      <c r="AC2144" s="1070"/>
      <c r="AD2144" s="1070"/>
      <c r="AF2144" s="69"/>
      <c r="AK2144" s="11"/>
      <c r="AL2144" s="1110"/>
      <c r="AM2144" s="1111"/>
      <c r="AN2144" s="1111"/>
      <c r="AO2144" s="1111"/>
      <c r="AP2144" s="1111"/>
      <c r="AQ2144" s="1112"/>
      <c r="AR2144" s="1173"/>
    </row>
    <row r="2145" spans="1:44" ht="27" customHeight="1">
      <c r="A2145" s="911" t="str">
        <f t="shared" si="40"/>
        <v/>
      </c>
      <c r="B2145" s="65"/>
      <c r="E2145" s="66"/>
      <c r="F2145" s="67"/>
      <c r="H2145" s="1070"/>
      <c r="I2145" s="1070"/>
      <c r="J2145" s="1070"/>
      <c r="K2145" s="1070"/>
      <c r="L2145" s="1070"/>
      <c r="M2145" s="1070"/>
      <c r="N2145" s="1070"/>
      <c r="O2145" s="1070"/>
      <c r="P2145" s="1070"/>
      <c r="Q2145" s="1070"/>
      <c r="R2145" s="1070"/>
      <c r="S2145" s="1070"/>
      <c r="T2145" s="1070"/>
      <c r="U2145" s="1070"/>
      <c r="V2145" s="1070"/>
      <c r="W2145" s="1070"/>
      <c r="X2145" s="1070"/>
      <c r="Y2145" s="1070"/>
      <c r="Z2145" s="1070"/>
      <c r="AA2145" s="1070"/>
      <c r="AB2145" s="1070"/>
      <c r="AC2145" s="1070"/>
      <c r="AD2145" s="1070"/>
      <c r="AF2145" s="69"/>
      <c r="AK2145" s="11"/>
      <c r="AL2145" s="92"/>
      <c r="AM2145" s="93"/>
      <c r="AN2145" s="93"/>
      <c r="AO2145" s="93"/>
      <c r="AP2145" s="93"/>
      <c r="AQ2145" s="94"/>
      <c r="AR2145" s="72"/>
    </row>
    <row r="2146" spans="1:44" ht="27" customHeight="1" thickBot="1">
      <c r="A2146" s="911" t="str">
        <f t="shared" si="40"/>
        <v/>
      </c>
      <c r="B2146" s="56"/>
      <c r="C2146" s="6"/>
      <c r="D2146" s="6"/>
      <c r="E2146" s="57"/>
      <c r="F2146" s="82"/>
      <c r="G2146" s="60"/>
      <c r="H2146" s="60"/>
      <c r="I2146" s="60"/>
      <c r="J2146" s="60"/>
      <c r="K2146" s="60"/>
      <c r="L2146" s="60"/>
      <c r="M2146" s="60"/>
      <c r="N2146" s="60"/>
      <c r="O2146" s="60"/>
      <c r="P2146" s="60"/>
      <c r="Q2146" s="60"/>
      <c r="R2146" s="60"/>
      <c r="S2146" s="60"/>
      <c r="T2146" s="60"/>
      <c r="U2146" s="60"/>
      <c r="V2146" s="60"/>
      <c r="W2146" s="60"/>
      <c r="X2146" s="60"/>
      <c r="Y2146" s="60"/>
      <c r="Z2146" s="60"/>
      <c r="AA2146" s="60"/>
      <c r="AB2146" s="60"/>
      <c r="AC2146" s="60"/>
      <c r="AD2146" s="60"/>
      <c r="AE2146" s="60"/>
      <c r="AF2146" s="58"/>
      <c r="AG2146" s="307"/>
      <c r="AH2146" s="59"/>
      <c r="AI2146" s="59"/>
      <c r="AJ2146" s="59"/>
      <c r="AK2146" s="15"/>
      <c r="AL2146" s="98"/>
      <c r="AM2146" s="99"/>
      <c r="AN2146" s="99"/>
      <c r="AO2146" s="99"/>
      <c r="AP2146" s="99"/>
      <c r="AQ2146" s="100"/>
      <c r="AR2146" s="72"/>
    </row>
    <row r="2147" spans="1:44" ht="27" customHeight="1">
      <c r="A2147" s="911" t="str">
        <f t="shared" si="40"/>
        <v/>
      </c>
      <c r="B2147" s="65"/>
      <c r="E2147" s="66"/>
      <c r="F2147" s="67"/>
      <c r="AF2147" s="69"/>
      <c r="AK2147" s="11"/>
      <c r="AL2147" s="70"/>
      <c r="AQ2147" s="71"/>
      <c r="AR2147" s="72"/>
    </row>
    <row r="2148" spans="1:44" ht="27" customHeight="1">
      <c r="A2148" s="911">
        <f t="shared" si="40"/>
        <v>300</v>
      </c>
      <c r="B2148" s="1378" t="s">
        <v>2646</v>
      </c>
      <c r="C2148" s="1379"/>
      <c r="D2148" s="1379"/>
      <c r="E2148" s="1380"/>
      <c r="F2148" s="1064" t="s">
        <v>157</v>
      </c>
      <c r="G2148" s="1065"/>
      <c r="H2148" s="1407" t="s">
        <v>1321</v>
      </c>
      <c r="I2148" s="1407"/>
      <c r="J2148" s="1407"/>
      <c r="K2148" s="1407"/>
      <c r="L2148" s="1407"/>
      <c r="M2148" s="1407"/>
      <c r="N2148" s="1407"/>
      <c r="O2148" s="1407"/>
      <c r="P2148" s="1407"/>
      <c r="Q2148" s="1407"/>
      <c r="R2148" s="1407"/>
      <c r="S2148" s="1407"/>
      <c r="T2148" s="1407"/>
      <c r="U2148" s="1407"/>
      <c r="V2148" s="1407"/>
      <c r="W2148" s="1407"/>
      <c r="X2148" s="1407"/>
      <c r="Y2148" s="1407"/>
      <c r="Z2148" s="1407"/>
      <c r="AA2148" s="1407"/>
      <c r="AB2148" s="1407"/>
      <c r="AC2148" s="1407"/>
      <c r="AD2148" s="1407"/>
      <c r="AF2148" s="69"/>
      <c r="AG2148" s="304">
        <v>300</v>
      </c>
      <c r="AH2148" s="1113" t="s">
        <v>109</v>
      </c>
      <c r="AI2148" s="1114"/>
      <c r="AJ2148" s="1115"/>
      <c r="AK2148" s="11"/>
      <c r="AL2148" s="1110" t="s">
        <v>1322</v>
      </c>
      <c r="AM2148" s="1111"/>
      <c r="AN2148" s="1111"/>
      <c r="AO2148" s="1111"/>
      <c r="AP2148" s="1111"/>
      <c r="AQ2148" s="1112"/>
      <c r="AR2148" s="1173">
        <f>VLOOKUP(AH2148,$CD$6:$CE$10,2,FALSE)</f>
        <v>0</v>
      </c>
    </row>
    <row r="2149" spans="1:44" ht="27" customHeight="1">
      <c r="A2149" s="911" t="str">
        <f t="shared" si="40"/>
        <v/>
      </c>
      <c r="B2149" s="1378"/>
      <c r="C2149" s="1379"/>
      <c r="D2149" s="1379"/>
      <c r="E2149" s="1380"/>
      <c r="F2149" s="67"/>
      <c r="H2149" s="1407"/>
      <c r="I2149" s="1407"/>
      <c r="J2149" s="1407"/>
      <c r="K2149" s="1407"/>
      <c r="L2149" s="1407"/>
      <c r="M2149" s="1407"/>
      <c r="N2149" s="1407"/>
      <c r="O2149" s="1407"/>
      <c r="P2149" s="1407"/>
      <c r="Q2149" s="1407"/>
      <c r="R2149" s="1407"/>
      <c r="S2149" s="1407"/>
      <c r="T2149" s="1407"/>
      <c r="U2149" s="1407"/>
      <c r="V2149" s="1407"/>
      <c r="W2149" s="1407"/>
      <c r="X2149" s="1407"/>
      <c r="Y2149" s="1407"/>
      <c r="Z2149" s="1407"/>
      <c r="AA2149" s="1407"/>
      <c r="AB2149" s="1407"/>
      <c r="AC2149" s="1407"/>
      <c r="AD2149" s="1407"/>
      <c r="AF2149" s="69"/>
      <c r="AK2149" s="11"/>
      <c r="AL2149" s="1110"/>
      <c r="AM2149" s="1111"/>
      <c r="AN2149" s="1111"/>
      <c r="AO2149" s="1111"/>
      <c r="AP2149" s="1111"/>
      <c r="AQ2149" s="1112"/>
      <c r="AR2149" s="1173"/>
    </row>
    <row r="2150" spans="1:44" ht="27" customHeight="1">
      <c r="A2150" s="911" t="str">
        <f t="shared" si="40"/>
        <v/>
      </c>
      <c r="B2150" s="65"/>
      <c r="E2150" s="66"/>
      <c r="F2150" s="67"/>
      <c r="H2150" s="1407"/>
      <c r="I2150" s="1407"/>
      <c r="J2150" s="1407"/>
      <c r="K2150" s="1407"/>
      <c r="L2150" s="1407"/>
      <c r="M2150" s="1407"/>
      <c r="N2150" s="1407"/>
      <c r="O2150" s="1407"/>
      <c r="P2150" s="1407"/>
      <c r="Q2150" s="1407"/>
      <c r="R2150" s="1407"/>
      <c r="S2150" s="1407"/>
      <c r="T2150" s="1407"/>
      <c r="U2150" s="1407"/>
      <c r="V2150" s="1407"/>
      <c r="W2150" s="1407"/>
      <c r="X2150" s="1407"/>
      <c r="Y2150" s="1407"/>
      <c r="Z2150" s="1407"/>
      <c r="AA2150" s="1407"/>
      <c r="AB2150" s="1407"/>
      <c r="AC2150" s="1407"/>
      <c r="AD2150" s="1407"/>
      <c r="AF2150" s="69"/>
      <c r="AK2150" s="11"/>
      <c r="AL2150" s="1110"/>
      <c r="AM2150" s="1111"/>
      <c r="AN2150" s="1111"/>
      <c r="AO2150" s="1111"/>
      <c r="AP2150" s="1111"/>
      <c r="AQ2150" s="1112"/>
      <c r="AR2150" s="72"/>
    </row>
    <row r="2151" spans="1:44" ht="27" customHeight="1">
      <c r="A2151" s="911" t="str">
        <f t="shared" si="40"/>
        <v/>
      </c>
      <c r="B2151" s="65"/>
      <c r="E2151" s="66"/>
      <c r="F2151" s="67"/>
      <c r="H2151" s="1925"/>
      <c r="I2151" s="1925"/>
      <c r="J2151" s="1925"/>
      <c r="K2151" s="1925"/>
      <c r="L2151" s="1925"/>
      <c r="M2151" s="1925"/>
      <c r="N2151" s="1925"/>
      <c r="O2151" s="1925"/>
      <c r="P2151" s="1925"/>
      <c r="Q2151" s="1925"/>
      <c r="R2151" s="1925"/>
      <c r="S2151" s="1925"/>
      <c r="T2151" s="1925"/>
      <c r="U2151" s="1925"/>
      <c r="V2151" s="1925"/>
      <c r="W2151" s="1925"/>
      <c r="X2151" s="1925"/>
      <c r="Y2151" s="1925"/>
      <c r="Z2151" s="1925"/>
      <c r="AA2151" s="1925"/>
      <c r="AB2151" s="1925"/>
      <c r="AC2151" s="1925"/>
      <c r="AD2151" s="1925"/>
      <c r="AF2151" s="69"/>
      <c r="AK2151" s="11"/>
      <c r="AL2151" s="1110"/>
      <c r="AM2151" s="1111"/>
      <c r="AN2151" s="1111"/>
      <c r="AO2151" s="1111"/>
      <c r="AP2151" s="1111"/>
      <c r="AQ2151" s="1112"/>
      <c r="AR2151" s="72"/>
    </row>
    <row r="2152" spans="1:44" ht="27" customHeight="1">
      <c r="A2152" s="911" t="str">
        <f t="shared" si="40"/>
        <v/>
      </c>
      <c r="B2152" s="65"/>
      <c r="E2152" s="66"/>
      <c r="F2152" s="67"/>
      <c r="AF2152" s="69"/>
      <c r="AK2152" s="11"/>
      <c r="AL2152" s="70"/>
      <c r="AQ2152" s="71"/>
      <c r="AR2152" s="72"/>
    </row>
    <row r="2153" spans="1:44" ht="27" customHeight="1">
      <c r="A2153" s="911" t="str">
        <f t="shared" si="40"/>
        <v/>
      </c>
      <c r="B2153" s="65"/>
      <c r="E2153" s="66"/>
      <c r="F2153" s="1064" t="s">
        <v>6</v>
      </c>
      <c r="G2153" s="1065"/>
      <c r="H2153" s="1093" t="s">
        <v>2647</v>
      </c>
      <c r="I2153" s="1093"/>
      <c r="J2153" s="1093"/>
      <c r="K2153" s="1093"/>
      <c r="L2153" s="1093"/>
      <c r="M2153" s="1093"/>
      <c r="N2153" s="1093"/>
      <c r="O2153" s="1093"/>
      <c r="P2153" s="1093"/>
      <c r="Q2153" s="1093"/>
      <c r="R2153" s="1093"/>
      <c r="S2153" s="1093"/>
      <c r="T2153" s="1093"/>
      <c r="U2153" s="1093"/>
      <c r="V2153" s="1093"/>
      <c r="W2153" s="1093"/>
      <c r="X2153" s="1093"/>
      <c r="Y2153" s="1093"/>
      <c r="Z2153" s="1093"/>
      <c r="AA2153" s="1093"/>
      <c r="AB2153" s="1093"/>
      <c r="AC2153" s="1093"/>
      <c r="AD2153" s="1093"/>
      <c r="AF2153" s="69"/>
      <c r="AK2153" s="11"/>
      <c r="AL2153" s="70"/>
      <c r="AQ2153" s="71"/>
      <c r="AR2153" s="72"/>
    </row>
    <row r="2154" spans="1:44" ht="27" customHeight="1">
      <c r="A2154" s="911" t="str">
        <f t="shared" si="40"/>
        <v/>
      </c>
      <c r="B2154" s="65"/>
      <c r="E2154" s="66"/>
      <c r="F2154" s="67"/>
      <c r="H2154" s="1093"/>
      <c r="I2154" s="1093"/>
      <c r="J2154" s="1093"/>
      <c r="K2154" s="1093"/>
      <c r="L2154" s="1093"/>
      <c r="M2154" s="1093"/>
      <c r="N2154" s="1093"/>
      <c r="O2154" s="1093"/>
      <c r="P2154" s="1093"/>
      <c r="Q2154" s="1093"/>
      <c r="R2154" s="1093"/>
      <c r="S2154" s="1093"/>
      <c r="T2154" s="1093"/>
      <c r="U2154" s="1093"/>
      <c r="V2154" s="1093"/>
      <c r="W2154" s="1093"/>
      <c r="X2154" s="1093"/>
      <c r="Y2154" s="1093"/>
      <c r="Z2154" s="1093"/>
      <c r="AA2154" s="1093"/>
      <c r="AB2154" s="1093"/>
      <c r="AC2154" s="1093"/>
      <c r="AD2154" s="1093"/>
      <c r="AF2154" s="69"/>
      <c r="AK2154" s="11"/>
      <c r="AL2154" s="70"/>
      <c r="AQ2154" s="71"/>
      <c r="AR2154" s="72"/>
    </row>
    <row r="2155" spans="1:44" ht="27" customHeight="1">
      <c r="A2155" s="911" t="str">
        <f t="shared" si="40"/>
        <v/>
      </c>
      <c r="B2155" s="65"/>
      <c r="E2155" s="66"/>
      <c r="F2155" s="67"/>
      <c r="H2155" s="1093"/>
      <c r="I2155" s="1093"/>
      <c r="J2155" s="1093"/>
      <c r="K2155" s="1093"/>
      <c r="L2155" s="1093"/>
      <c r="M2155" s="1093"/>
      <c r="N2155" s="1093"/>
      <c r="O2155" s="1093"/>
      <c r="P2155" s="1093"/>
      <c r="Q2155" s="1093"/>
      <c r="R2155" s="1093"/>
      <c r="S2155" s="1093"/>
      <c r="T2155" s="1093"/>
      <c r="U2155" s="1093"/>
      <c r="V2155" s="1093"/>
      <c r="W2155" s="1093"/>
      <c r="X2155" s="1093"/>
      <c r="Y2155" s="1093"/>
      <c r="Z2155" s="1093"/>
      <c r="AA2155" s="1093"/>
      <c r="AB2155" s="1093"/>
      <c r="AC2155" s="1093"/>
      <c r="AD2155" s="1093"/>
      <c r="AF2155" s="69"/>
      <c r="AK2155" s="11"/>
      <c r="AL2155" s="70"/>
      <c r="AQ2155" s="71"/>
      <c r="AR2155" s="72"/>
    </row>
    <row r="2156" spans="1:44" ht="27" customHeight="1">
      <c r="A2156" s="911" t="str">
        <f t="shared" si="40"/>
        <v/>
      </c>
      <c r="B2156" s="65"/>
      <c r="E2156" s="66"/>
      <c r="F2156" s="67"/>
      <c r="H2156" s="1093"/>
      <c r="I2156" s="1093"/>
      <c r="J2156" s="1093"/>
      <c r="K2156" s="1093"/>
      <c r="L2156" s="1093"/>
      <c r="M2156" s="1093"/>
      <c r="N2156" s="1093"/>
      <c r="O2156" s="1093"/>
      <c r="P2156" s="1093"/>
      <c r="Q2156" s="1093"/>
      <c r="R2156" s="1093"/>
      <c r="S2156" s="1093"/>
      <c r="T2156" s="1093"/>
      <c r="U2156" s="1093"/>
      <c r="V2156" s="1093"/>
      <c r="W2156" s="1093"/>
      <c r="X2156" s="1093"/>
      <c r="Y2156" s="1093"/>
      <c r="Z2156" s="1093"/>
      <c r="AA2156" s="1093"/>
      <c r="AB2156" s="1093"/>
      <c r="AC2156" s="1093"/>
      <c r="AD2156" s="1093"/>
      <c r="AF2156" s="69"/>
      <c r="AK2156" s="11"/>
      <c r="AL2156" s="70"/>
      <c r="AQ2156" s="71"/>
      <c r="AR2156" s="72"/>
    </row>
    <row r="2157" spans="1:44" ht="27" customHeight="1">
      <c r="A2157" s="911" t="str">
        <f t="shared" si="40"/>
        <v/>
      </c>
      <c r="B2157" s="65"/>
      <c r="E2157" s="66"/>
      <c r="F2157" s="67"/>
      <c r="H2157" s="1093"/>
      <c r="I2157" s="1093"/>
      <c r="J2157" s="1093"/>
      <c r="K2157" s="1093"/>
      <c r="L2157" s="1093"/>
      <c r="M2157" s="1093"/>
      <c r="N2157" s="1093"/>
      <c r="O2157" s="1093"/>
      <c r="P2157" s="1093"/>
      <c r="Q2157" s="1093"/>
      <c r="R2157" s="1093"/>
      <c r="S2157" s="1093"/>
      <c r="T2157" s="1093"/>
      <c r="U2157" s="1093"/>
      <c r="V2157" s="1093"/>
      <c r="W2157" s="1093"/>
      <c r="X2157" s="1093"/>
      <c r="Y2157" s="1093"/>
      <c r="Z2157" s="1093"/>
      <c r="AA2157" s="1093"/>
      <c r="AB2157" s="1093"/>
      <c r="AC2157" s="1093"/>
      <c r="AD2157" s="1093"/>
      <c r="AF2157" s="69"/>
      <c r="AK2157" s="11"/>
      <c r="AL2157" s="70"/>
      <c r="AQ2157" s="71"/>
      <c r="AR2157" s="72"/>
    </row>
    <row r="2158" spans="1:44" ht="27" customHeight="1">
      <c r="A2158" s="911" t="str">
        <f t="shared" ref="A2158:A2233" si="41">_xlfn.IFS(AG2158=0,"",AG2158&gt;0,AG2158,AG2158&lt;&gt;"","")</f>
        <v/>
      </c>
      <c r="B2158" s="65"/>
      <c r="E2158" s="66"/>
      <c r="F2158" s="67"/>
      <c r="H2158" s="1093"/>
      <c r="I2158" s="1093"/>
      <c r="J2158" s="1093"/>
      <c r="K2158" s="1093"/>
      <c r="L2158" s="1093"/>
      <c r="M2158" s="1093"/>
      <c r="N2158" s="1093"/>
      <c r="O2158" s="1093"/>
      <c r="P2158" s="1093"/>
      <c r="Q2158" s="1093"/>
      <c r="R2158" s="1093"/>
      <c r="S2158" s="1093"/>
      <c r="T2158" s="1093"/>
      <c r="U2158" s="1093"/>
      <c r="V2158" s="1093"/>
      <c r="W2158" s="1093"/>
      <c r="X2158" s="1093"/>
      <c r="Y2158" s="1093"/>
      <c r="Z2158" s="1093"/>
      <c r="AA2158" s="1093"/>
      <c r="AB2158" s="1093"/>
      <c r="AC2158" s="1093"/>
      <c r="AD2158" s="1093"/>
      <c r="AF2158" s="69"/>
      <c r="AK2158" s="11"/>
      <c r="AL2158" s="70"/>
      <c r="AQ2158" s="71"/>
      <c r="AR2158" s="72"/>
    </row>
    <row r="2159" spans="1:44" ht="27" customHeight="1">
      <c r="A2159" s="911" t="str">
        <f t="shared" si="41"/>
        <v/>
      </c>
      <c r="B2159" s="65"/>
      <c r="E2159" s="66"/>
      <c r="F2159" s="67"/>
      <c r="H2159" s="87" t="s">
        <v>919</v>
      </c>
      <c r="I2159" s="1093" t="s">
        <v>1323</v>
      </c>
      <c r="J2159" s="1093"/>
      <c r="K2159" s="1093"/>
      <c r="L2159" s="1093"/>
      <c r="M2159" s="1093"/>
      <c r="N2159" s="1093"/>
      <c r="O2159" s="1093"/>
      <c r="P2159" s="1093"/>
      <c r="Q2159" s="1093"/>
      <c r="R2159" s="1093"/>
      <c r="S2159" s="1093"/>
      <c r="T2159" s="1093"/>
      <c r="U2159" s="1093"/>
      <c r="V2159" s="1093"/>
      <c r="W2159" s="1093"/>
      <c r="X2159" s="1093"/>
      <c r="Y2159" s="1093"/>
      <c r="Z2159" s="1093"/>
      <c r="AA2159" s="1093"/>
      <c r="AB2159" s="1093"/>
      <c r="AC2159" s="1093"/>
      <c r="AD2159" s="1093"/>
      <c r="AF2159" s="69"/>
      <c r="AK2159" s="11"/>
      <c r="AL2159" s="70"/>
      <c r="AQ2159" s="71"/>
      <c r="AR2159" s="72"/>
    </row>
    <row r="2160" spans="1:44" ht="27" customHeight="1">
      <c r="A2160" s="911" t="str">
        <f t="shared" si="41"/>
        <v/>
      </c>
      <c r="B2160" s="65"/>
      <c r="E2160" s="66"/>
      <c r="F2160" s="67"/>
      <c r="I2160" s="1093"/>
      <c r="J2160" s="1093"/>
      <c r="K2160" s="1093"/>
      <c r="L2160" s="1093"/>
      <c r="M2160" s="1093"/>
      <c r="N2160" s="1093"/>
      <c r="O2160" s="1093"/>
      <c r="P2160" s="1093"/>
      <c r="Q2160" s="1093"/>
      <c r="R2160" s="1093"/>
      <c r="S2160" s="1093"/>
      <c r="T2160" s="1093"/>
      <c r="U2160" s="1093"/>
      <c r="V2160" s="1093"/>
      <c r="W2160" s="1093"/>
      <c r="X2160" s="1093"/>
      <c r="Y2160" s="1093"/>
      <c r="Z2160" s="1093"/>
      <c r="AA2160" s="1093"/>
      <c r="AB2160" s="1093"/>
      <c r="AC2160" s="1093"/>
      <c r="AD2160" s="1093"/>
      <c r="AF2160" s="69"/>
      <c r="AK2160" s="11"/>
      <c r="AL2160" s="70"/>
      <c r="AQ2160" s="71"/>
      <c r="AR2160" s="72"/>
    </row>
    <row r="2161" spans="1:63" ht="27" customHeight="1">
      <c r="A2161" s="911" t="str">
        <f t="shared" si="41"/>
        <v/>
      </c>
      <c r="B2161" s="65"/>
      <c r="E2161" s="66"/>
      <c r="F2161" s="67"/>
      <c r="I2161" s="1093"/>
      <c r="J2161" s="1093"/>
      <c r="K2161" s="1093"/>
      <c r="L2161" s="1093"/>
      <c r="M2161" s="1093"/>
      <c r="N2161" s="1093"/>
      <c r="O2161" s="1093"/>
      <c r="P2161" s="1093"/>
      <c r="Q2161" s="1093"/>
      <c r="R2161" s="1093"/>
      <c r="S2161" s="1093"/>
      <c r="T2161" s="1093"/>
      <c r="U2161" s="1093"/>
      <c r="V2161" s="1093"/>
      <c r="W2161" s="1093"/>
      <c r="X2161" s="1093"/>
      <c r="Y2161" s="1093"/>
      <c r="Z2161" s="1093"/>
      <c r="AA2161" s="1093"/>
      <c r="AB2161" s="1093"/>
      <c r="AC2161" s="1093"/>
      <c r="AD2161" s="1093"/>
      <c r="AF2161" s="69"/>
      <c r="AK2161" s="11"/>
      <c r="AL2161" s="70"/>
      <c r="AQ2161" s="71"/>
      <c r="AR2161" s="72"/>
    </row>
    <row r="2162" spans="1:63" ht="27" customHeight="1">
      <c r="A2162" s="911" t="str">
        <f t="shared" si="41"/>
        <v/>
      </c>
      <c r="B2162" s="65"/>
      <c r="E2162" s="66"/>
      <c r="F2162" s="67"/>
      <c r="I2162" s="1093"/>
      <c r="J2162" s="1093"/>
      <c r="K2162" s="1093"/>
      <c r="L2162" s="1093"/>
      <c r="M2162" s="1093"/>
      <c r="N2162" s="1093"/>
      <c r="O2162" s="1093"/>
      <c r="P2162" s="1093"/>
      <c r="Q2162" s="1093"/>
      <c r="R2162" s="1093"/>
      <c r="S2162" s="1093"/>
      <c r="T2162" s="1093"/>
      <c r="U2162" s="1093"/>
      <c r="V2162" s="1093"/>
      <c r="W2162" s="1093"/>
      <c r="X2162" s="1093"/>
      <c r="Y2162" s="1093"/>
      <c r="Z2162" s="1093"/>
      <c r="AA2162" s="1093"/>
      <c r="AB2162" s="1093"/>
      <c r="AC2162" s="1093"/>
      <c r="AD2162" s="1093"/>
      <c r="AF2162" s="69"/>
      <c r="AK2162" s="11"/>
      <c r="AL2162" s="70"/>
      <c r="AQ2162" s="71"/>
      <c r="AR2162" s="72"/>
    </row>
    <row r="2163" spans="1:63" ht="27" customHeight="1">
      <c r="A2163" s="911" t="str">
        <f t="shared" si="41"/>
        <v/>
      </c>
      <c r="B2163" s="65"/>
      <c r="E2163" s="66"/>
      <c r="F2163" s="67"/>
      <c r="I2163" s="1093"/>
      <c r="J2163" s="1093"/>
      <c r="K2163" s="1093"/>
      <c r="L2163" s="1093"/>
      <c r="M2163" s="1093"/>
      <c r="N2163" s="1093"/>
      <c r="O2163" s="1093"/>
      <c r="P2163" s="1093"/>
      <c r="Q2163" s="1093"/>
      <c r="R2163" s="1093"/>
      <c r="S2163" s="1093"/>
      <c r="T2163" s="1093"/>
      <c r="U2163" s="1093"/>
      <c r="V2163" s="1093"/>
      <c r="W2163" s="1093"/>
      <c r="X2163" s="1093"/>
      <c r="Y2163" s="1093"/>
      <c r="Z2163" s="1093"/>
      <c r="AA2163" s="1093"/>
      <c r="AB2163" s="1093"/>
      <c r="AC2163" s="1093"/>
      <c r="AD2163" s="1093"/>
      <c r="AF2163" s="69"/>
      <c r="AK2163" s="11"/>
      <c r="AL2163" s="70"/>
      <c r="AQ2163" s="71"/>
      <c r="AR2163" s="72"/>
    </row>
    <row r="2164" spans="1:63" ht="27" customHeight="1">
      <c r="A2164" s="911" t="str">
        <f t="shared" si="41"/>
        <v/>
      </c>
      <c r="B2164" s="65"/>
      <c r="E2164" s="66"/>
      <c r="F2164" s="67"/>
      <c r="I2164" s="1093"/>
      <c r="J2164" s="1093"/>
      <c r="K2164" s="1093"/>
      <c r="L2164" s="1093"/>
      <c r="M2164" s="1093"/>
      <c r="N2164" s="1093"/>
      <c r="O2164" s="1093"/>
      <c r="P2164" s="1093"/>
      <c r="Q2164" s="1093"/>
      <c r="R2164" s="1093"/>
      <c r="S2164" s="1093"/>
      <c r="T2164" s="1093"/>
      <c r="U2164" s="1093"/>
      <c r="V2164" s="1093"/>
      <c r="W2164" s="1093"/>
      <c r="X2164" s="1093"/>
      <c r="Y2164" s="1093"/>
      <c r="Z2164" s="1093"/>
      <c r="AA2164" s="1093"/>
      <c r="AB2164" s="1093"/>
      <c r="AC2164" s="1093"/>
      <c r="AD2164" s="1093"/>
      <c r="AF2164" s="69"/>
      <c r="AK2164" s="11"/>
      <c r="AL2164" s="70"/>
      <c r="AQ2164" s="71"/>
      <c r="AR2164" s="72"/>
    </row>
    <row r="2165" spans="1:63" ht="27" customHeight="1">
      <c r="A2165" s="911" t="str">
        <f t="shared" si="41"/>
        <v/>
      </c>
      <c r="B2165" s="65"/>
      <c r="E2165" s="66"/>
      <c r="F2165" s="67"/>
      <c r="I2165" s="87"/>
      <c r="J2165" s="87"/>
      <c r="K2165" s="87"/>
      <c r="L2165" s="87"/>
      <c r="M2165" s="87"/>
      <c r="N2165" s="87"/>
      <c r="O2165" s="87"/>
      <c r="P2165" s="87"/>
      <c r="Q2165" s="87"/>
      <c r="R2165" s="87"/>
      <c r="S2165" s="87"/>
      <c r="T2165" s="87"/>
      <c r="U2165" s="87"/>
      <c r="V2165" s="87"/>
      <c r="W2165" s="87"/>
      <c r="X2165" s="87"/>
      <c r="Y2165" s="87"/>
      <c r="Z2165" s="87"/>
      <c r="AA2165" s="87"/>
      <c r="AB2165" s="87"/>
      <c r="AC2165" s="87"/>
      <c r="AD2165" s="87"/>
      <c r="AF2165" s="69"/>
      <c r="AK2165" s="11"/>
      <c r="AL2165" s="70"/>
      <c r="AQ2165" s="71"/>
      <c r="AR2165" s="72"/>
    </row>
    <row r="2166" spans="1:63" ht="27" customHeight="1">
      <c r="A2166" s="911" t="str">
        <f t="shared" si="41"/>
        <v/>
      </c>
      <c r="B2166" s="65"/>
      <c r="E2166" s="66"/>
      <c r="F2166" s="67"/>
      <c r="AF2166" s="69"/>
      <c r="AK2166" s="11"/>
      <c r="AL2166" s="70"/>
      <c r="AQ2166" s="71"/>
      <c r="AR2166" s="72"/>
    </row>
    <row r="2167" spans="1:63" ht="27" customHeight="1">
      <c r="A2167" s="911" t="str">
        <f t="shared" si="41"/>
        <v/>
      </c>
      <c r="B2167" s="65"/>
      <c r="E2167" s="66"/>
      <c r="F2167" s="67"/>
      <c r="AF2167" s="69"/>
      <c r="AK2167" s="11"/>
      <c r="AL2167" s="70"/>
      <c r="AQ2167" s="71"/>
      <c r="AR2167" s="72"/>
    </row>
    <row r="2168" spans="1:63" ht="27" customHeight="1">
      <c r="A2168" s="911" t="str">
        <f t="shared" si="41"/>
        <v/>
      </c>
      <c r="B2168" s="65"/>
      <c r="E2168" s="66"/>
      <c r="F2168" s="67"/>
      <c r="H2168" s="17" t="s">
        <v>920</v>
      </c>
      <c r="I2168" s="1070" t="s">
        <v>2373</v>
      </c>
      <c r="J2168" s="1070"/>
      <c r="K2168" s="1070"/>
      <c r="L2168" s="1070"/>
      <c r="M2168" s="1070"/>
      <c r="N2168" s="1070"/>
      <c r="O2168" s="1070"/>
      <c r="P2168" s="1070"/>
      <c r="Q2168" s="1070"/>
      <c r="R2168" s="1070"/>
      <c r="S2168" s="1070"/>
      <c r="T2168" s="1070"/>
      <c r="U2168" s="1070"/>
      <c r="V2168" s="1070"/>
      <c r="W2168" s="1070"/>
      <c r="X2168" s="1070"/>
      <c r="Y2168" s="1070"/>
      <c r="Z2168" s="1070"/>
      <c r="AA2168" s="1070"/>
      <c r="AB2168" s="1070"/>
      <c r="AC2168" s="1070"/>
      <c r="AD2168" s="1070"/>
      <c r="AF2168" s="69"/>
      <c r="AK2168" s="11"/>
      <c r="AL2168" s="70"/>
      <c r="AQ2168" s="71"/>
      <c r="AR2168" s="72"/>
    </row>
    <row r="2169" spans="1:63" ht="27" customHeight="1">
      <c r="A2169" s="911" t="str">
        <f t="shared" si="41"/>
        <v/>
      </c>
      <c r="B2169" s="65"/>
      <c r="E2169" s="66"/>
      <c r="F2169" s="67"/>
      <c r="I2169" s="1070"/>
      <c r="J2169" s="1070"/>
      <c r="K2169" s="1070"/>
      <c r="L2169" s="1070"/>
      <c r="M2169" s="1070"/>
      <c r="N2169" s="1070"/>
      <c r="O2169" s="1070"/>
      <c r="P2169" s="1070"/>
      <c r="Q2169" s="1070"/>
      <c r="R2169" s="1070"/>
      <c r="S2169" s="1070"/>
      <c r="T2169" s="1070"/>
      <c r="U2169" s="1070"/>
      <c r="V2169" s="1070"/>
      <c r="W2169" s="1070"/>
      <c r="X2169" s="1070"/>
      <c r="Y2169" s="1070"/>
      <c r="Z2169" s="1070"/>
      <c r="AA2169" s="1070"/>
      <c r="AB2169" s="1070"/>
      <c r="AC2169" s="1070"/>
      <c r="AD2169" s="1070"/>
      <c r="AF2169" s="69"/>
      <c r="AK2169" s="11"/>
      <c r="AL2169" s="70"/>
      <c r="AQ2169" s="71"/>
      <c r="AR2169" s="72"/>
    </row>
    <row r="2170" spans="1:63" ht="27" customHeight="1">
      <c r="A2170" s="911" t="str">
        <f t="shared" si="41"/>
        <v/>
      </c>
      <c r="B2170" s="65"/>
      <c r="E2170" s="66"/>
      <c r="F2170" s="67"/>
      <c r="H2170" s="17" t="s">
        <v>921</v>
      </c>
      <c r="I2170" s="1070" t="s">
        <v>1324</v>
      </c>
      <c r="J2170" s="1070"/>
      <c r="K2170" s="1070"/>
      <c r="L2170" s="1070"/>
      <c r="M2170" s="1070"/>
      <c r="N2170" s="1070"/>
      <c r="O2170" s="1070"/>
      <c r="P2170" s="1070"/>
      <c r="Q2170" s="1070"/>
      <c r="R2170" s="1070"/>
      <c r="S2170" s="1070"/>
      <c r="T2170" s="1070"/>
      <c r="U2170" s="1070"/>
      <c r="V2170" s="1070"/>
      <c r="W2170" s="1070"/>
      <c r="X2170" s="1070"/>
      <c r="Y2170" s="1070"/>
      <c r="Z2170" s="1070"/>
      <c r="AA2170" s="1070"/>
      <c r="AB2170" s="1070"/>
      <c r="AC2170" s="1070"/>
      <c r="AD2170" s="1070"/>
      <c r="AF2170" s="69"/>
      <c r="AK2170" s="11"/>
      <c r="AL2170" s="70"/>
      <c r="AQ2170" s="71"/>
      <c r="AR2170" s="72"/>
    </row>
    <row r="2171" spans="1:63" ht="27" customHeight="1">
      <c r="A2171" s="911" t="str">
        <f t="shared" si="41"/>
        <v/>
      </c>
      <c r="B2171" s="65"/>
      <c r="E2171" s="66"/>
      <c r="F2171" s="67"/>
      <c r="I2171" s="1070"/>
      <c r="J2171" s="1070"/>
      <c r="K2171" s="1070"/>
      <c r="L2171" s="1070"/>
      <c r="M2171" s="1070"/>
      <c r="N2171" s="1070"/>
      <c r="O2171" s="1070"/>
      <c r="P2171" s="1070"/>
      <c r="Q2171" s="1070"/>
      <c r="R2171" s="1070"/>
      <c r="S2171" s="1070"/>
      <c r="T2171" s="1070"/>
      <c r="U2171" s="1070"/>
      <c r="V2171" s="1070"/>
      <c r="W2171" s="1070"/>
      <c r="X2171" s="1070"/>
      <c r="Y2171" s="1070"/>
      <c r="Z2171" s="1070"/>
      <c r="AA2171" s="1070"/>
      <c r="AB2171" s="1070"/>
      <c r="AC2171" s="1070"/>
      <c r="AD2171" s="1070"/>
      <c r="AF2171" s="69"/>
      <c r="AK2171" s="11"/>
      <c r="AL2171" s="70"/>
      <c r="AQ2171" s="71"/>
      <c r="AR2171" s="72"/>
    </row>
    <row r="2172" spans="1:63" ht="27" customHeight="1">
      <c r="A2172" s="911" t="str">
        <f t="shared" si="41"/>
        <v/>
      </c>
      <c r="B2172" s="65"/>
      <c r="E2172" s="66"/>
      <c r="F2172" s="67"/>
      <c r="H2172" s="17" t="s">
        <v>922</v>
      </c>
      <c r="I2172" s="1070" t="s">
        <v>2648</v>
      </c>
      <c r="J2172" s="1070"/>
      <c r="K2172" s="1070"/>
      <c r="L2172" s="1070"/>
      <c r="M2172" s="1070"/>
      <c r="N2172" s="1070"/>
      <c r="O2172" s="1070"/>
      <c r="P2172" s="1070"/>
      <c r="Q2172" s="1070"/>
      <c r="R2172" s="1070"/>
      <c r="S2172" s="1070"/>
      <c r="T2172" s="1070"/>
      <c r="U2172" s="1070"/>
      <c r="V2172" s="1070"/>
      <c r="W2172" s="1070"/>
      <c r="X2172" s="1070"/>
      <c r="Y2172" s="1070"/>
      <c r="Z2172" s="1070"/>
      <c r="AA2172" s="1070"/>
      <c r="AB2172" s="1070"/>
      <c r="AC2172" s="1070"/>
      <c r="AD2172" s="1070"/>
      <c r="AF2172" s="69"/>
      <c r="AK2172" s="11"/>
      <c r="AL2172" s="70"/>
      <c r="AQ2172" s="71"/>
      <c r="AR2172" s="72"/>
      <c r="AS2172" s="1921"/>
      <c r="AT2172" s="1922"/>
      <c r="AU2172" s="1922"/>
      <c r="AV2172" s="1922"/>
      <c r="AW2172" s="1922"/>
      <c r="AX2172" s="1922"/>
      <c r="AY2172" s="1922"/>
      <c r="AZ2172" s="1922"/>
      <c r="BA2172" s="1922"/>
      <c r="BB2172" s="1922"/>
      <c r="BC2172" s="1922"/>
      <c r="BD2172" s="1922"/>
      <c r="BE2172" s="1922"/>
      <c r="BF2172" s="1922"/>
      <c r="BG2172" s="1922"/>
      <c r="BH2172" s="1922"/>
      <c r="BI2172" s="1922"/>
      <c r="BJ2172" s="1922"/>
      <c r="BK2172" s="1922"/>
    </row>
    <row r="2173" spans="1:63" ht="27" customHeight="1">
      <c r="A2173" s="911" t="str">
        <f t="shared" si="41"/>
        <v/>
      </c>
      <c r="B2173" s="65"/>
      <c r="E2173" s="66"/>
      <c r="F2173" s="67"/>
      <c r="I2173" s="1070"/>
      <c r="J2173" s="1070"/>
      <c r="K2173" s="1070"/>
      <c r="L2173" s="1070"/>
      <c r="M2173" s="1070"/>
      <c r="N2173" s="1070"/>
      <c r="O2173" s="1070"/>
      <c r="P2173" s="1070"/>
      <c r="Q2173" s="1070"/>
      <c r="R2173" s="1070"/>
      <c r="S2173" s="1070"/>
      <c r="T2173" s="1070"/>
      <c r="U2173" s="1070"/>
      <c r="V2173" s="1070"/>
      <c r="W2173" s="1070"/>
      <c r="X2173" s="1070"/>
      <c r="Y2173" s="1070"/>
      <c r="Z2173" s="1070"/>
      <c r="AA2173" s="1070"/>
      <c r="AB2173" s="1070"/>
      <c r="AC2173" s="1070"/>
      <c r="AD2173" s="1070"/>
      <c r="AF2173" s="69"/>
      <c r="AK2173" s="11"/>
      <c r="AL2173" s="70"/>
      <c r="AQ2173" s="71"/>
      <c r="AR2173" s="72"/>
      <c r="AS2173" s="1921"/>
      <c r="AT2173" s="1922"/>
      <c r="AU2173" s="1922"/>
      <c r="AV2173" s="1922"/>
      <c r="AW2173" s="1922"/>
      <c r="AX2173" s="1922"/>
      <c r="AY2173" s="1922"/>
      <c r="AZ2173" s="1922"/>
      <c r="BA2173" s="1922"/>
      <c r="BB2173" s="1922"/>
      <c r="BC2173" s="1922"/>
      <c r="BD2173" s="1922"/>
      <c r="BE2173" s="1922"/>
      <c r="BF2173" s="1922"/>
      <c r="BG2173" s="1922"/>
      <c r="BH2173" s="1922"/>
      <c r="BI2173" s="1922"/>
      <c r="BJ2173" s="1922"/>
      <c r="BK2173" s="1922"/>
    </row>
    <row r="2174" spans="1:63" ht="27" customHeight="1">
      <c r="A2174" s="911" t="str">
        <f t="shared" si="41"/>
        <v/>
      </c>
      <c r="B2174" s="65"/>
      <c r="E2174" s="66"/>
      <c r="F2174" s="67"/>
      <c r="I2174" s="1070"/>
      <c r="J2174" s="1070"/>
      <c r="K2174" s="1070"/>
      <c r="L2174" s="1070"/>
      <c r="M2174" s="1070"/>
      <c r="N2174" s="1070"/>
      <c r="O2174" s="1070"/>
      <c r="P2174" s="1070"/>
      <c r="Q2174" s="1070"/>
      <c r="R2174" s="1070"/>
      <c r="S2174" s="1070"/>
      <c r="T2174" s="1070"/>
      <c r="U2174" s="1070"/>
      <c r="V2174" s="1070"/>
      <c r="W2174" s="1070"/>
      <c r="X2174" s="1070"/>
      <c r="Y2174" s="1070"/>
      <c r="Z2174" s="1070"/>
      <c r="AA2174" s="1070"/>
      <c r="AB2174" s="1070"/>
      <c r="AC2174" s="1070"/>
      <c r="AD2174" s="1070"/>
      <c r="AF2174" s="69"/>
      <c r="AK2174" s="11"/>
      <c r="AL2174" s="70"/>
      <c r="AQ2174" s="71"/>
      <c r="AR2174" s="72"/>
      <c r="AS2174" s="1921"/>
      <c r="AT2174" s="1922"/>
      <c r="AU2174" s="1922"/>
      <c r="AV2174" s="1922"/>
      <c r="AW2174" s="1922"/>
      <c r="AX2174" s="1922"/>
      <c r="AY2174" s="1922"/>
      <c r="AZ2174" s="1922"/>
      <c r="BA2174" s="1922"/>
      <c r="BB2174" s="1922"/>
      <c r="BC2174" s="1922"/>
      <c r="BD2174" s="1922"/>
      <c r="BE2174" s="1922"/>
      <c r="BF2174" s="1922"/>
      <c r="BG2174" s="1922"/>
      <c r="BH2174" s="1922"/>
      <c r="BI2174" s="1922"/>
      <c r="BJ2174" s="1922"/>
      <c r="BK2174" s="1922"/>
    </row>
    <row r="2175" spans="1:63" ht="27" customHeight="1">
      <c r="A2175" s="911" t="str">
        <f t="shared" si="41"/>
        <v/>
      </c>
      <c r="B2175" s="65"/>
      <c r="E2175" s="66"/>
      <c r="F2175" s="67"/>
      <c r="I2175" s="1070"/>
      <c r="J2175" s="1070"/>
      <c r="K2175" s="1070"/>
      <c r="L2175" s="1070"/>
      <c r="M2175" s="1070"/>
      <c r="N2175" s="1070"/>
      <c r="O2175" s="1070"/>
      <c r="P2175" s="1070"/>
      <c r="Q2175" s="1070"/>
      <c r="R2175" s="1070"/>
      <c r="S2175" s="1070"/>
      <c r="T2175" s="1070"/>
      <c r="U2175" s="1070"/>
      <c r="V2175" s="1070"/>
      <c r="W2175" s="1070"/>
      <c r="X2175" s="1070"/>
      <c r="Y2175" s="1070"/>
      <c r="Z2175" s="1070"/>
      <c r="AA2175" s="1070"/>
      <c r="AB2175" s="1070"/>
      <c r="AC2175" s="1070"/>
      <c r="AD2175" s="1070"/>
      <c r="AF2175" s="69"/>
      <c r="AK2175" s="11"/>
      <c r="AL2175" s="70"/>
      <c r="AQ2175" s="71"/>
      <c r="AR2175" s="72"/>
      <c r="AS2175" s="1923"/>
      <c r="AT2175" s="1924"/>
      <c r="AU2175" s="1924"/>
      <c r="AV2175" s="1924"/>
      <c r="AW2175" s="1924"/>
      <c r="AX2175" s="1924"/>
      <c r="AY2175" s="1924"/>
      <c r="AZ2175" s="1924"/>
      <c r="BA2175" s="1924"/>
      <c r="BB2175" s="1924"/>
      <c r="BC2175" s="1924"/>
      <c r="BD2175" s="1924"/>
      <c r="BE2175" s="1924"/>
      <c r="BF2175" s="1924"/>
      <c r="BG2175" s="1924"/>
      <c r="BH2175" s="1924"/>
      <c r="BI2175" s="1924"/>
      <c r="BJ2175" s="1924"/>
      <c r="BK2175" s="1924"/>
    </row>
    <row r="2176" spans="1:63" ht="27" customHeight="1">
      <c r="A2176" s="911" t="str">
        <f t="shared" si="41"/>
        <v/>
      </c>
      <c r="B2176" s="65"/>
      <c r="E2176" s="66"/>
      <c r="F2176" s="67"/>
      <c r="I2176" s="109"/>
      <c r="J2176" s="109"/>
      <c r="K2176" s="109"/>
      <c r="L2176" s="109"/>
      <c r="M2176" s="109"/>
      <c r="N2176" s="109"/>
      <c r="O2176" s="109"/>
      <c r="P2176" s="109"/>
      <c r="Q2176" s="109"/>
      <c r="R2176" s="109"/>
      <c r="S2176" s="109"/>
      <c r="T2176" s="109"/>
      <c r="U2176" s="109"/>
      <c r="V2176" s="109"/>
      <c r="W2176" s="109"/>
      <c r="X2176" s="109"/>
      <c r="Y2176" s="109"/>
      <c r="Z2176" s="109"/>
      <c r="AA2176" s="109"/>
      <c r="AB2176" s="109"/>
      <c r="AC2176" s="109"/>
      <c r="AD2176" s="109"/>
      <c r="AF2176" s="69"/>
      <c r="AK2176" s="11"/>
      <c r="AL2176" s="70"/>
      <c r="AQ2176" s="71"/>
      <c r="AR2176" s="72"/>
    </row>
    <row r="2177" spans="1:63" ht="27" customHeight="1">
      <c r="A2177" s="911">
        <f t="shared" si="41"/>
        <v>301</v>
      </c>
      <c r="B2177" s="65"/>
      <c r="E2177" s="66"/>
      <c r="F2177" s="67"/>
      <c r="I2177" s="1087" t="s">
        <v>1325</v>
      </c>
      <c r="J2177" s="1087"/>
      <c r="K2177" s="1087"/>
      <c r="L2177" s="1087"/>
      <c r="M2177" s="1087"/>
      <c r="N2177" s="1087"/>
      <c r="O2177" s="1087"/>
      <c r="P2177" s="1087"/>
      <c r="Q2177" s="1087"/>
      <c r="R2177" s="1087"/>
      <c r="S2177" s="1087"/>
      <c r="T2177" s="1087"/>
      <c r="U2177" s="1087"/>
      <c r="V2177" s="1087"/>
      <c r="W2177" s="1087"/>
      <c r="X2177" s="1087"/>
      <c r="Y2177" s="1087"/>
      <c r="Z2177" s="1087"/>
      <c r="AA2177" s="1087"/>
      <c r="AB2177" s="1087"/>
      <c r="AC2177" s="1087"/>
      <c r="AD2177" s="1087"/>
      <c r="AF2177" s="69"/>
      <c r="AG2177" s="304">
        <v>301</v>
      </c>
      <c r="AH2177" s="1113" t="s">
        <v>109</v>
      </c>
      <c r="AI2177" s="1114"/>
      <c r="AJ2177" s="1115"/>
      <c r="AK2177" s="11"/>
      <c r="AL2177" s="92"/>
      <c r="AM2177" s="93"/>
      <c r="AN2177" s="93"/>
      <c r="AO2177" s="93"/>
      <c r="AP2177" s="93"/>
      <c r="AQ2177" s="94"/>
      <c r="AR2177" s="1173">
        <f>VLOOKUP(AH2177,$CD$6:$CE$10,2,FALSE)</f>
        <v>0</v>
      </c>
    </row>
    <row r="2178" spans="1:63" ht="27" customHeight="1" thickBot="1">
      <c r="A2178" s="911" t="str">
        <f t="shared" si="41"/>
        <v/>
      </c>
      <c r="B2178" s="56"/>
      <c r="C2178" s="6"/>
      <c r="D2178" s="6"/>
      <c r="E2178" s="57"/>
      <c r="F2178" s="82"/>
      <c r="G2178" s="60"/>
      <c r="H2178" s="60"/>
      <c r="I2178" s="60"/>
      <c r="J2178" s="60"/>
      <c r="K2178" s="60"/>
      <c r="L2178" s="60"/>
      <c r="M2178" s="60"/>
      <c r="N2178" s="60"/>
      <c r="O2178" s="60"/>
      <c r="P2178" s="60"/>
      <c r="Q2178" s="60"/>
      <c r="R2178" s="60"/>
      <c r="S2178" s="60"/>
      <c r="T2178" s="60"/>
      <c r="U2178" s="60"/>
      <c r="V2178" s="60"/>
      <c r="W2178" s="60"/>
      <c r="X2178" s="60"/>
      <c r="Y2178" s="60"/>
      <c r="Z2178" s="60"/>
      <c r="AA2178" s="60"/>
      <c r="AB2178" s="60"/>
      <c r="AC2178" s="60"/>
      <c r="AD2178" s="60"/>
      <c r="AE2178" s="60"/>
      <c r="AF2178" s="58"/>
      <c r="AG2178" s="307"/>
      <c r="AH2178" s="59"/>
      <c r="AI2178" s="59"/>
      <c r="AJ2178" s="59"/>
      <c r="AK2178" s="15"/>
      <c r="AL2178" s="277"/>
      <c r="AM2178" s="278"/>
      <c r="AN2178" s="278"/>
      <c r="AO2178" s="278"/>
      <c r="AP2178" s="278"/>
      <c r="AQ2178" s="279"/>
      <c r="AR2178" s="1173"/>
    </row>
    <row r="2179" spans="1:63" ht="27" customHeight="1">
      <c r="A2179" s="911" t="str">
        <f t="shared" si="41"/>
        <v/>
      </c>
      <c r="B2179" s="65"/>
      <c r="E2179" s="66"/>
      <c r="F2179" s="67"/>
      <c r="AF2179" s="69"/>
      <c r="AK2179" s="11"/>
      <c r="AL2179" s="92"/>
      <c r="AM2179" s="93"/>
      <c r="AN2179" s="93"/>
      <c r="AO2179" s="93"/>
      <c r="AP2179" s="93"/>
      <c r="AQ2179" s="94"/>
      <c r="AR2179" s="72"/>
    </row>
    <row r="2180" spans="1:63" ht="27" customHeight="1">
      <c r="A2180" s="911">
        <f t="shared" si="41"/>
        <v>302</v>
      </c>
      <c r="B2180" s="1078" t="s">
        <v>2649</v>
      </c>
      <c r="C2180" s="1079"/>
      <c r="D2180" s="1079"/>
      <c r="E2180" s="1080"/>
      <c r="F2180" s="1064" t="s">
        <v>157</v>
      </c>
      <c r="G2180" s="1065"/>
      <c r="H2180" s="1070" t="s">
        <v>1326</v>
      </c>
      <c r="I2180" s="1070"/>
      <c r="J2180" s="1070"/>
      <c r="K2180" s="1070"/>
      <c r="L2180" s="1070"/>
      <c r="M2180" s="1070"/>
      <c r="N2180" s="1070"/>
      <c r="O2180" s="1070"/>
      <c r="P2180" s="1070"/>
      <c r="Q2180" s="1070"/>
      <c r="R2180" s="1070"/>
      <c r="S2180" s="1070"/>
      <c r="T2180" s="1070"/>
      <c r="U2180" s="1070"/>
      <c r="V2180" s="1070"/>
      <c r="W2180" s="1070"/>
      <c r="X2180" s="1070"/>
      <c r="Y2180" s="1070"/>
      <c r="Z2180" s="1070"/>
      <c r="AA2180" s="1070"/>
      <c r="AB2180" s="1070"/>
      <c r="AC2180" s="1070"/>
      <c r="AD2180" s="1070"/>
      <c r="AF2180" s="69"/>
      <c r="AG2180" s="304">
        <v>302</v>
      </c>
      <c r="AH2180" s="1113" t="s">
        <v>109</v>
      </c>
      <c r="AI2180" s="1114"/>
      <c r="AJ2180" s="1115"/>
      <c r="AK2180" s="11"/>
      <c r="AL2180" s="1110" t="s">
        <v>1327</v>
      </c>
      <c r="AM2180" s="1111"/>
      <c r="AN2180" s="1111"/>
      <c r="AO2180" s="1111"/>
      <c r="AP2180" s="1111"/>
      <c r="AQ2180" s="1112"/>
      <c r="AR2180" s="1173">
        <f>VLOOKUP(AH2180,$CD$6:$CE$10,2,FALSE)</f>
        <v>0</v>
      </c>
    </row>
    <row r="2181" spans="1:63" ht="27" customHeight="1">
      <c r="A2181" s="911" t="str">
        <f t="shared" si="41"/>
        <v/>
      </c>
      <c r="B2181" s="1078"/>
      <c r="C2181" s="1079"/>
      <c r="D2181" s="1079"/>
      <c r="E2181" s="1080"/>
      <c r="F2181" s="67"/>
      <c r="H2181" s="1070"/>
      <c r="I2181" s="1070"/>
      <c r="J2181" s="1070"/>
      <c r="K2181" s="1070"/>
      <c r="L2181" s="1070"/>
      <c r="M2181" s="1070"/>
      <c r="N2181" s="1070"/>
      <c r="O2181" s="1070"/>
      <c r="P2181" s="1070"/>
      <c r="Q2181" s="1070"/>
      <c r="R2181" s="1070"/>
      <c r="S2181" s="1070"/>
      <c r="T2181" s="1070"/>
      <c r="U2181" s="1070"/>
      <c r="V2181" s="1070"/>
      <c r="W2181" s="1070"/>
      <c r="X2181" s="1070"/>
      <c r="Y2181" s="1070"/>
      <c r="Z2181" s="1070"/>
      <c r="AA2181" s="1070"/>
      <c r="AB2181" s="1070"/>
      <c r="AC2181" s="1070"/>
      <c r="AD2181" s="1070"/>
      <c r="AF2181" s="69"/>
      <c r="AK2181" s="11"/>
      <c r="AL2181" s="1110"/>
      <c r="AM2181" s="1111"/>
      <c r="AN2181" s="1111"/>
      <c r="AO2181" s="1111"/>
      <c r="AP2181" s="1111"/>
      <c r="AQ2181" s="1112"/>
      <c r="AR2181" s="1173"/>
    </row>
    <row r="2182" spans="1:63" ht="27" customHeight="1">
      <c r="A2182" s="911" t="str">
        <f t="shared" si="41"/>
        <v/>
      </c>
      <c r="B2182" s="1078"/>
      <c r="C2182" s="1079"/>
      <c r="D2182" s="1079"/>
      <c r="E2182" s="1080"/>
      <c r="F2182" s="67"/>
      <c r="H2182" s="1070"/>
      <c r="I2182" s="1070"/>
      <c r="J2182" s="1070"/>
      <c r="K2182" s="1070"/>
      <c r="L2182" s="1070"/>
      <c r="M2182" s="1070"/>
      <c r="N2182" s="1070"/>
      <c r="O2182" s="1070"/>
      <c r="P2182" s="1070"/>
      <c r="Q2182" s="1070"/>
      <c r="R2182" s="1070"/>
      <c r="S2182" s="1070"/>
      <c r="T2182" s="1070"/>
      <c r="U2182" s="1070"/>
      <c r="V2182" s="1070"/>
      <c r="W2182" s="1070"/>
      <c r="X2182" s="1070"/>
      <c r="Y2182" s="1070"/>
      <c r="Z2182" s="1070"/>
      <c r="AA2182" s="1070"/>
      <c r="AB2182" s="1070"/>
      <c r="AC2182" s="1070"/>
      <c r="AD2182" s="1070"/>
      <c r="AF2182" s="69"/>
      <c r="AK2182" s="11"/>
      <c r="AL2182" s="1110"/>
      <c r="AM2182" s="1111"/>
      <c r="AN2182" s="1111"/>
      <c r="AO2182" s="1111"/>
      <c r="AP2182" s="1111"/>
      <c r="AQ2182" s="1112"/>
      <c r="AR2182" s="72"/>
    </row>
    <row r="2183" spans="1:63" ht="27" customHeight="1">
      <c r="A2183" s="911" t="str">
        <f t="shared" si="41"/>
        <v/>
      </c>
      <c r="B2183" s="65"/>
      <c r="E2183" s="66"/>
      <c r="F2183" s="67"/>
      <c r="H2183" s="1926"/>
      <c r="I2183" s="1926"/>
      <c r="J2183" s="1926"/>
      <c r="K2183" s="1926"/>
      <c r="L2183" s="1926"/>
      <c r="M2183" s="1926"/>
      <c r="N2183" s="1926"/>
      <c r="O2183" s="1926"/>
      <c r="P2183" s="1926"/>
      <c r="Q2183" s="1926"/>
      <c r="R2183" s="1926"/>
      <c r="S2183" s="1926"/>
      <c r="T2183" s="1926"/>
      <c r="U2183" s="1926"/>
      <c r="V2183" s="1926"/>
      <c r="W2183" s="1926"/>
      <c r="X2183" s="1926"/>
      <c r="Y2183" s="1926"/>
      <c r="Z2183" s="1926"/>
      <c r="AA2183" s="1926"/>
      <c r="AB2183" s="1926"/>
      <c r="AC2183" s="1926"/>
      <c r="AD2183" s="1926"/>
      <c r="AF2183" s="69"/>
      <c r="AK2183" s="11"/>
      <c r="AL2183" s="70"/>
      <c r="AQ2183" s="71"/>
      <c r="AR2183" s="72"/>
    </row>
    <row r="2184" spans="1:63" ht="27" customHeight="1">
      <c r="A2184" s="911" t="str">
        <f t="shared" si="41"/>
        <v/>
      </c>
      <c r="B2184" s="65"/>
      <c r="E2184" s="66"/>
      <c r="F2184" s="67"/>
      <c r="AF2184" s="69"/>
      <c r="AK2184" s="11"/>
      <c r="AL2184" s="70"/>
      <c r="AQ2184" s="71"/>
      <c r="AR2184" s="72"/>
    </row>
    <row r="2185" spans="1:63" ht="27" customHeight="1">
      <c r="A2185" s="911" t="str">
        <f t="shared" si="41"/>
        <v/>
      </c>
      <c r="B2185" s="65"/>
      <c r="E2185" s="66"/>
      <c r="F2185" s="1064" t="s">
        <v>6</v>
      </c>
      <c r="G2185" s="1065"/>
      <c r="H2185" s="1093" t="s">
        <v>2650</v>
      </c>
      <c r="I2185" s="1093"/>
      <c r="J2185" s="1093"/>
      <c r="K2185" s="1093"/>
      <c r="L2185" s="1093"/>
      <c r="M2185" s="1093"/>
      <c r="N2185" s="1093"/>
      <c r="O2185" s="1093"/>
      <c r="P2185" s="1093"/>
      <c r="Q2185" s="1093"/>
      <c r="R2185" s="1093"/>
      <c r="S2185" s="1093"/>
      <c r="T2185" s="1093"/>
      <c r="U2185" s="1093"/>
      <c r="V2185" s="1093"/>
      <c r="W2185" s="1093"/>
      <c r="X2185" s="1093"/>
      <c r="Y2185" s="1093"/>
      <c r="Z2185" s="1093"/>
      <c r="AA2185" s="1093"/>
      <c r="AB2185" s="1093"/>
      <c r="AC2185" s="1093"/>
      <c r="AD2185" s="1093"/>
      <c r="AF2185" s="69"/>
      <c r="AK2185" s="11"/>
      <c r="AL2185" s="1128" t="s">
        <v>1328</v>
      </c>
      <c r="AM2185" s="1129"/>
      <c r="AN2185" s="1129"/>
      <c r="AO2185" s="1129"/>
      <c r="AP2185" s="1129"/>
      <c r="AQ2185" s="1130"/>
      <c r="AR2185" s="72"/>
    </row>
    <row r="2186" spans="1:63" ht="27" customHeight="1">
      <c r="A2186" s="911" t="str">
        <f t="shared" si="41"/>
        <v/>
      </c>
      <c r="B2186" s="65"/>
      <c r="E2186" s="66"/>
      <c r="F2186" s="67"/>
      <c r="H2186" s="1093"/>
      <c r="I2186" s="1093"/>
      <c r="J2186" s="1093"/>
      <c r="K2186" s="1093"/>
      <c r="L2186" s="1093"/>
      <c r="M2186" s="1093"/>
      <c r="N2186" s="1093"/>
      <c r="O2186" s="1093"/>
      <c r="P2186" s="1093"/>
      <c r="Q2186" s="1093"/>
      <c r="R2186" s="1093"/>
      <c r="S2186" s="1093"/>
      <c r="T2186" s="1093"/>
      <c r="U2186" s="1093"/>
      <c r="V2186" s="1093"/>
      <c r="W2186" s="1093"/>
      <c r="X2186" s="1093"/>
      <c r="Y2186" s="1093"/>
      <c r="Z2186" s="1093"/>
      <c r="AA2186" s="1093"/>
      <c r="AB2186" s="1093"/>
      <c r="AC2186" s="1093"/>
      <c r="AD2186" s="1093"/>
      <c r="AF2186" s="69"/>
      <c r="AK2186" s="11"/>
      <c r="AL2186" s="1128"/>
      <c r="AM2186" s="1129"/>
      <c r="AN2186" s="1129"/>
      <c r="AO2186" s="1129"/>
      <c r="AP2186" s="1129"/>
      <c r="AQ2186" s="1130"/>
      <c r="AR2186" s="72"/>
    </row>
    <row r="2187" spans="1:63" ht="27" customHeight="1">
      <c r="A2187" s="911" t="str">
        <f t="shared" si="41"/>
        <v/>
      </c>
      <c r="B2187" s="65"/>
      <c r="E2187" s="66"/>
      <c r="F2187" s="67"/>
      <c r="H2187" s="1093"/>
      <c r="I2187" s="1093"/>
      <c r="J2187" s="1093"/>
      <c r="K2187" s="1093"/>
      <c r="L2187" s="1093"/>
      <c r="M2187" s="1093"/>
      <c r="N2187" s="1093"/>
      <c r="O2187" s="1093"/>
      <c r="P2187" s="1093"/>
      <c r="Q2187" s="1093"/>
      <c r="R2187" s="1093"/>
      <c r="S2187" s="1093"/>
      <c r="T2187" s="1093"/>
      <c r="U2187" s="1093"/>
      <c r="V2187" s="1093"/>
      <c r="W2187" s="1093"/>
      <c r="X2187" s="1093"/>
      <c r="Y2187" s="1093"/>
      <c r="Z2187" s="1093"/>
      <c r="AA2187" s="1093"/>
      <c r="AB2187" s="1093"/>
      <c r="AC2187" s="1093"/>
      <c r="AD2187" s="1093"/>
      <c r="AF2187" s="69"/>
      <c r="AK2187" s="11"/>
      <c r="AL2187" s="70"/>
      <c r="AQ2187" s="71"/>
      <c r="AR2187" s="72"/>
    </row>
    <row r="2188" spans="1:63" ht="27" customHeight="1">
      <c r="A2188" s="911"/>
      <c r="B2188" s="65"/>
      <c r="E2188" s="66"/>
      <c r="F2188" s="67"/>
      <c r="H2188" s="1093" t="s">
        <v>2651</v>
      </c>
      <c r="I2188" s="1093"/>
      <c r="J2188" s="1093"/>
      <c r="K2188" s="1093"/>
      <c r="L2188" s="1093"/>
      <c r="M2188" s="1093"/>
      <c r="N2188" s="1093"/>
      <c r="O2188" s="1093"/>
      <c r="P2188" s="1093"/>
      <c r="Q2188" s="1093"/>
      <c r="R2188" s="1093"/>
      <c r="S2188" s="1093"/>
      <c r="T2188" s="1093"/>
      <c r="U2188" s="1093"/>
      <c r="V2188" s="1093"/>
      <c r="W2188" s="1093"/>
      <c r="X2188" s="1093"/>
      <c r="Y2188" s="1093"/>
      <c r="Z2188" s="1093"/>
      <c r="AA2188" s="1093"/>
      <c r="AB2188" s="1093"/>
      <c r="AC2188" s="1093"/>
      <c r="AD2188" s="1093"/>
      <c r="AF2188" s="69"/>
      <c r="AK2188" s="11"/>
      <c r="AL2188" s="70"/>
      <c r="AQ2188" s="71"/>
      <c r="AR2188" s="72"/>
      <c r="AS2188" s="873"/>
      <c r="AT2188" s="874"/>
      <c r="AU2188" s="874"/>
      <c r="AV2188" s="874"/>
      <c r="AW2188" s="874"/>
      <c r="AX2188" s="874"/>
      <c r="AY2188" s="874"/>
      <c r="AZ2188" s="874"/>
      <c r="BA2188" s="874"/>
      <c r="BB2188" s="874"/>
      <c r="BC2188" s="874"/>
      <c r="BD2188" s="874"/>
      <c r="BE2188" s="874"/>
      <c r="BF2188" s="874"/>
      <c r="BG2188" s="874"/>
      <c r="BH2188" s="874"/>
      <c r="BI2188" s="874"/>
      <c r="BJ2188" s="874"/>
      <c r="BK2188" s="874"/>
    </row>
    <row r="2189" spans="1:63" ht="27" customHeight="1">
      <c r="A2189" s="911"/>
      <c r="B2189" s="65"/>
      <c r="E2189" s="66"/>
      <c r="F2189" s="67"/>
      <c r="H2189" s="1093"/>
      <c r="I2189" s="1093"/>
      <c r="J2189" s="1093"/>
      <c r="K2189" s="1093"/>
      <c r="L2189" s="1093"/>
      <c r="M2189" s="1093"/>
      <c r="N2189" s="1093"/>
      <c r="O2189" s="1093"/>
      <c r="P2189" s="1093"/>
      <c r="Q2189" s="1093"/>
      <c r="R2189" s="1093"/>
      <c r="S2189" s="1093"/>
      <c r="T2189" s="1093"/>
      <c r="U2189" s="1093"/>
      <c r="V2189" s="1093"/>
      <c r="W2189" s="1093"/>
      <c r="X2189" s="1093"/>
      <c r="Y2189" s="1093"/>
      <c r="Z2189" s="1093"/>
      <c r="AA2189" s="1093"/>
      <c r="AB2189" s="1093"/>
      <c r="AC2189" s="1093"/>
      <c r="AD2189" s="1093"/>
      <c r="AF2189" s="69"/>
      <c r="AK2189" s="11"/>
      <c r="AL2189" s="70"/>
      <c r="AQ2189" s="71"/>
      <c r="AR2189" s="72"/>
      <c r="AS2189" s="873"/>
      <c r="AT2189" s="874"/>
      <c r="AU2189" s="874"/>
      <c r="AV2189" s="874"/>
      <c r="AW2189" s="874"/>
      <c r="AX2189" s="874"/>
      <c r="AY2189" s="874"/>
      <c r="AZ2189" s="874"/>
      <c r="BA2189" s="874"/>
      <c r="BB2189" s="874"/>
      <c r="BC2189" s="874"/>
      <c r="BD2189" s="874"/>
      <c r="BE2189" s="874"/>
      <c r="BF2189" s="874"/>
      <c r="BG2189" s="874"/>
      <c r="BH2189" s="874"/>
      <c r="BI2189" s="874"/>
      <c r="BJ2189" s="874"/>
      <c r="BK2189" s="874"/>
    </row>
    <row r="2190" spans="1:63" ht="27" customHeight="1">
      <c r="A2190" s="911"/>
      <c r="B2190" s="65"/>
      <c r="E2190" s="66"/>
      <c r="F2190" s="67"/>
      <c r="H2190" s="1093"/>
      <c r="I2190" s="1093"/>
      <c r="J2190" s="1093"/>
      <c r="K2190" s="1093"/>
      <c r="L2190" s="1093"/>
      <c r="M2190" s="1093"/>
      <c r="N2190" s="1093"/>
      <c r="O2190" s="1093"/>
      <c r="P2190" s="1093"/>
      <c r="Q2190" s="1093"/>
      <c r="R2190" s="1093"/>
      <c r="S2190" s="1093"/>
      <c r="T2190" s="1093"/>
      <c r="U2190" s="1093"/>
      <c r="V2190" s="1093"/>
      <c r="W2190" s="1093"/>
      <c r="X2190" s="1093"/>
      <c r="Y2190" s="1093"/>
      <c r="Z2190" s="1093"/>
      <c r="AA2190" s="1093"/>
      <c r="AB2190" s="1093"/>
      <c r="AC2190" s="1093"/>
      <c r="AD2190" s="1093"/>
      <c r="AF2190" s="69"/>
      <c r="AK2190" s="11"/>
      <c r="AL2190" s="70"/>
      <c r="AQ2190" s="71"/>
      <c r="AR2190" s="72"/>
      <c r="AS2190" s="873"/>
      <c r="AT2190" s="874"/>
      <c r="AU2190" s="874"/>
      <c r="AV2190" s="874"/>
      <c r="AW2190" s="874"/>
      <c r="AX2190" s="874"/>
      <c r="AY2190" s="874"/>
      <c r="AZ2190" s="874"/>
      <c r="BA2190" s="874"/>
      <c r="BB2190" s="874"/>
      <c r="BC2190" s="874"/>
      <c r="BD2190" s="874"/>
      <c r="BE2190" s="874"/>
      <c r="BF2190" s="874"/>
      <c r="BG2190" s="874"/>
      <c r="BH2190" s="874"/>
      <c r="BI2190" s="874"/>
      <c r="BJ2190" s="874"/>
      <c r="BK2190" s="874"/>
    </row>
    <row r="2191" spans="1:63" ht="27" customHeight="1">
      <c r="A2191" s="911" t="str">
        <f t="shared" si="41"/>
        <v/>
      </c>
      <c r="B2191" s="65"/>
      <c r="E2191" s="66"/>
      <c r="F2191" s="67"/>
      <c r="AF2191" s="69"/>
      <c r="AK2191" s="11"/>
      <c r="AL2191" s="70"/>
      <c r="AQ2191" s="71"/>
      <c r="AR2191" s="72"/>
      <c r="AS2191" s="875"/>
      <c r="AT2191" s="876"/>
      <c r="AU2191" s="876"/>
      <c r="AV2191" s="876"/>
      <c r="AW2191" s="876"/>
      <c r="AX2191" s="876"/>
      <c r="AY2191" s="876"/>
      <c r="AZ2191" s="876"/>
      <c r="BA2191" s="876"/>
      <c r="BB2191" s="876"/>
      <c r="BC2191" s="876"/>
      <c r="BD2191" s="876"/>
      <c r="BE2191" s="876"/>
      <c r="BF2191" s="876"/>
      <c r="BG2191" s="876"/>
      <c r="BH2191" s="876"/>
      <c r="BI2191" s="876"/>
      <c r="BJ2191" s="876"/>
      <c r="BK2191" s="876"/>
    </row>
    <row r="2192" spans="1:63" ht="27" customHeight="1">
      <c r="A2192" s="911">
        <f t="shared" si="41"/>
        <v>303</v>
      </c>
      <c r="B2192" s="65"/>
      <c r="E2192" s="66"/>
      <c r="F2192" s="67"/>
      <c r="H2192" s="17" t="s">
        <v>919</v>
      </c>
      <c r="I2192" s="1093" t="s">
        <v>2652</v>
      </c>
      <c r="J2192" s="1093"/>
      <c r="K2192" s="1093"/>
      <c r="L2192" s="1093"/>
      <c r="M2192" s="1093"/>
      <c r="N2192" s="1093"/>
      <c r="O2192" s="1093"/>
      <c r="P2192" s="1093"/>
      <c r="Q2192" s="1093"/>
      <c r="R2192" s="1093"/>
      <c r="S2192" s="1093"/>
      <c r="T2192" s="1093"/>
      <c r="U2192" s="1093"/>
      <c r="V2192" s="1093"/>
      <c r="W2192" s="1093"/>
      <c r="X2192" s="1093"/>
      <c r="Y2192" s="1093"/>
      <c r="Z2192" s="1093"/>
      <c r="AA2192" s="1093"/>
      <c r="AB2192" s="1093"/>
      <c r="AC2192" s="1093"/>
      <c r="AD2192" s="1093"/>
      <c r="AF2192" s="69"/>
      <c r="AG2192" s="304">
        <v>303</v>
      </c>
      <c r="AH2192" s="1113" t="s">
        <v>109</v>
      </c>
      <c r="AI2192" s="1114"/>
      <c r="AJ2192" s="1115"/>
      <c r="AK2192" s="11"/>
      <c r="AL2192" s="1417" t="s">
        <v>2653</v>
      </c>
      <c r="AM2192" s="1418"/>
      <c r="AN2192" s="1418"/>
      <c r="AO2192" s="1418"/>
      <c r="AP2192" s="1418"/>
      <c r="AQ2192" s="1419"/>
      <c r="AR2192" s="1173">
        <f>VLOOKUP(AH2192,$CD$6:$CE$10,2,FALSE)</f>
        <v>0</v>
      </c>
    </row>
    <row r="2193" spans="1:44" ht="27" customHeight="1">
      <c r="A2193" s="911" t="str">
        <f t="shared" si="41"/>
        <v/>
      </c>
      <c r="B2193" s="65"/>
      <c r="E2193" s="66"/>
      <c r="F2193" s="67"/>
      <c r="I2193" s="1093"/>
      <c r="J2193" s="1093"/>
      <c r="K2193" s="1093"/>
      <c r="L2193" s="1093"/>
      <c r="M2193" s="1093"/>
      <c r="N2193" s="1093"/>
      <c r="O2193" s="1093"/>
      <c r="P2193" s="1093"/>
      <c r="Q2193" s="1093"/>
      <c r="R2193" s="1093"/>
      <c r="S2193" s="1093"/>
      <c r="T2193" s="1093"/>
      <c r="U2193" s="1093"/>
      <c r="V2193" s="1093"/>
      <c r="W2193" s="1093"/>
      <c r="X2193" s="1093"/>
      <c r="Y2193" s="1093"/>
      <c r="Z2193" s="1093"/>
      <c r="AA2193" s="1093"/>
      <c r="AB2193" s="1093"/>
      <c r="AC2193" s="1093"/>
      <c r="AD2193" s="1093"/>
      <c r="AF2193" s="69"/>
      <c r="AK2193" s="11"/>
      <c r="AL2193" s="1417"/>
      <c r="AM2193" s="1418"/>
      <c r="AN2193" s="1418"/>
      <c r="AO2193" s="1418"/>
      <c r="AP2193" s="1418"/>
      <c r="AQ2193" s="1419"/>
      <c r="AR2193" s="1173"/>
    </row>
    <row r="2194" spans="1:44" ht="27" customHeight="1">
      <c r="A2194" s="911" t="str">
        <f t="shared" si="41"/>
        <v/>
      </c>
      <c r="B2194" s="65"/>
      <c r="E2194" s="66"/>
      <c r="F2194" s="67"/>
      <c r="I2194" s="1093"/>
      <c r="J2194" s="1093"/>
      <c r="K2194" s="1093"/>
      <c r="L2194" s="1093"/>
      <c r="M2194" s="1093"/>
      <c r="N2194" s="1093"/>
      <c r="O2194" s="1093"/>
      <c r="P2194" s="1093"/>
      <c r="Q2194" s="1093"/>
      <c r="R2194" s="1093"/>
      <c r="S2194" s="1093"/>
      <c r="T2194" s="1093"/>
      <c r="U2194" s="1093"/>
      <c r="V2194" s="1093"/>
      <c r="W2194" s="1093"/>
      <c r="X2194" s="1093"/>
      <c r="Y2194" s="1093"/>
      <c r="Z2194" s="1093"/>
      <c r="AA2194" s="1093"/>
      <c r="AB2194" s="1093"/>
      <c r="AC2194" s="1093"/>
      <c r="AD2194" s="1093"/>
      <c r="AF2194" s="69"/>
      <c r="AK2194" s="11"/>
      <c r="AL2194" s="70"/>
      <c r="AQ2194" s="71"/>
      <c r="AR2194" s="72"/>
    </row>
    <row r="2195" spans="1:44" ht="27" customHeight="1" thickBot="1">
      <c r="A2195" s="911" t="str">
        <f t="shared" si="41"/>
        <v/>
      </c>
      <c r="B2195" s="65"/>
      <c r="E2195" s="66"/>
      <c r="F2195" s="67"/>
      <c r="I2195" s="653"/>
      <c r="J2195" s="653"/>
      <c r="K2195" s="653"/>
      <c r="L2195" s="653"/>
      <c r="M2195" s="653"/>
      <c r="N2195" s="653"/>
      <c r="O2195" s="1127" t="s">
        <v>2407</v>
      </c>
      <c r="P2195" s="1127"/>
      <c r="Q2195" s="1127"/>
      <c r="R2195" s="1409"/>
      <c r="S2195" s="1409"/>
      <c r="T2195" s="1409"/>
      <c r="U2195" s="1409"/>
      <c r="V2195" s="1409"/>
      <c r="W2195" s="676" t="s">
        <v>2408</v>
      </c>
      <c r="X2195" s="1409"/>
      <c r="Y2195" s="1409"/>
      <c r="Z2195" s="1409"/>
      <c r="AA2195" s="1409"/>
      <c r="AB2195" s="1409"/>
      <c r="AC2195" s="653"/>
      <c r="AD2195" s="653"/>
      <c r="AF2195" s="69"/>
      <c r="AK2195" s="11"/>
      <c r="AL2195" s="70"/>
      <c r="AQ2195" s="71"/>
      <c r="AR2195" s="72"/>
    </row>
    <row r="2196" spans="1:44" ht="22.5" customHeight="1">
      <c r="A2196" s="911" t="str">
        <f t="shared" si="41"/>
        <v/>
      </c>
      <c r="B2196" s="65"/>
      <c r="E2196" s="66"/>
      <c r="F2196" s="67"/>
      <c r="I2196" s="109"/>
      <c r="J2196" s="109"/>
      <c r="K2196" s="109"/>
      <c r="L2196" s="109"/>
      <c r="M2196" s="109"/>
      <c r="N2196" s="109"/>
      <c r="O2196" s="109"/>
      <c r="P2196" s="109"/>
      <c r="Q2196" s="1410" t="s">
        <v>2409</v>
      </c>
      <c r="R2196" s="1410"/>
      <c r="S2196" s="1410"/>
      <c r="T2196" s="1410"/>
      <c r="U2196" s="1410"/>
      <c r="V2196" s="1410"/>
      <c r="W2196" s="1410" t="s">
        <v>2409</v>
      </c>
      <c r="X2196" s="1410"/>
      <c r="Y2196" s="1410"/>
      <c r="Z2196" s="1410"/>
      <c r="AA2196" s="1410"/>
      <c r="AB2196" s="1410"/>
      <c r="AC2196" s="109"/>
      <c r="AD2196" s="109"/>
      <c r="AF2196" s="69"/>
      <c r="AK2196" s="11"/>
      <c r="AL2196" s="70"/>
      <c r="AQ2196" s="71"/>
      <c r="AR2196" s="72"/>
    </row>
    <row r="2197" spans="1:44" ht="22.5" customHeight="1">
      <c r="A2197" s="911"/>
      <c r="B2197" s="65"/>
      <c r="E2197" s="66"/>
      <c r="F2197" s="67"/>
      <c r="I2197" s="109"/>
      <c r="J2197" s="109"/>
      <c r="K2197" s="109"/>
      <c r="L2197" s="109"/>
      <c r="M2197" s="109"/>
      <c r="N2197" s="109"/>
      <c r="O2197" s="109"/>
      <c r="P2197" s="109"/>
      <c r="Q2197" s="831"/>
      <c r="R2197" s="831"/>
      <c r="S2197" s="831"/>
      <c r="T2197" s="831"/>
      <c r="U2197" s="831"/>
      <c r="V2197" s="831"/>
      <c r="W2197" s="831"/>
      <c r="X2197" s="831"/>
      <c r="Y2197" s="831"/>
      <c r="Z2197" s="831"/>
      <c r="AA2197" s="831"/>
      <c r="AB2197" s="831"/>
      <c r="AC2197" s="109"/>
      <c r="AD2197" s="109"/>
      <c r="AF2197" s="69"/>
      <c r="AK2197" s="11"/>
      <c r="AL2197" s="70"/>
      <c r="AQ2197" s="71"/>
      <c r="AR2197" s="72"/>
    </row>
    <row r="2198" spans="1:44" ht="22.5" customHeight="1">
      <c r="A2198" s="911">
        <v>3031</v>
      </c>
      <c r="B2198" s="65"/>
      <c r="E2198" s="66"/>
      <c r="F2198" s="67"/>
      <c r="H2198" s="975" t="s">
        <v>2481</v>
      </c>
      <c r="I2198" s="1180" t="s">
        <v>2654</v>
      </c>
      <c r="J2198" s="1180"/>
      <c r="K2198" s="1180"/>
      <c r="L2198" s="1180"/>
      <c r="M2198" s="1180"/>
      <c r="N2198" s="1180"/>
      <c r="O2198" s="1180"/>
      <c r="P2198" s="1180"/>
      <c r="Q2198" s="1180"/>
      <c r="R2198" s="1180"/>
      <c r="S2198" s="1180"/>
      <c r="T2198" s="1180"/>
      <c r="U2198" s="1180"/>
      <c r="V2198" s="1180"/>
      <c r="W2198" s="1180"/>
      <c r="X2198" s="1180"/>
      <c r="Y2198" s="1180"/>
      <c r="Z2198" s="1180"/>
      <c r="AA2198" s="1180"/>
      <c r="AB2198" s="1180"/>
      <c r="AC2198" s="1180"/>
      <c r="AD2198" s="1180"/>
      <c r="AF2198" s="69"/>
      <c r="AG2198" s="974">
        <v>3031</v>
      </c>
      <c r="AH2198" s="1113" t="s">
        <v>109</v>
      </c>
      <c r="AI2198" s="1114"/>
      <c r="AJ2198" s="1115"/>
      <c r="AK2198" s="11"/>
      <c r="AL2198" s="1201" t="s">
        <v>2525</v>
      </c>
      <c r="AM2198" s="1202"/>
      <c r="AN2198" s="1202"/>
      <c r="AO2198" s="1202"/>
      <c r="AP2198" s="1202"/>
      <c r="AQ2198" s="1203"/>
      <c r="AR2198" s="1173">
        <f>VLOOKUP(AH2198,$CD$6:$CE$10,2,FALSE)</f>
        <v>0</v>
      </c>
    </row>
    <row r="2199" spans="1:44" ht="22.5" customHeight="1">
      <c r="A2199" s="911"/>
      <c r="B2199" s="65"/>
      <c r="E2199" s="66"/>
      <c r="F2199" s="67"/>
      <c r="I2199" s="1180"/>
      <c r="J2199" s="1180"/>
      <c r="K2199" s="1180"/>
      <c r="L2199" s="1180"/>
      <c r="M2199" s="1180"/>
      <c r="N2199" s="1180"/>
      <c r="O2199" s="1180"/>
      <c r="P2199" s="1180"/>
      <c r="Q2199" s="1180"/>
      <c r="R2199" s="1180"/>
      <c r="S2199" s="1180"/>
      <c r="T2199" s="1180"/>
      <c r="U2199" s="1180"/>
      <c r="V2199" s="1180"/>
      <c r="W2199" s="1180"/>
      <c r="X2199" s="1180"/>
      <c r="Y2199" s="1180"/>
      <c r="Z2199" s="1180"/>
      <c r="AA2199" s="1180"/>
      <c r="AB2199" s="1180"/>
      <c r="AC2199" s="1180"/>
      <c r="AD2199" s="1180"/>
      <c r="AF2199" s="69"/>
      <c r="AK2199" s="11"/>
      <c r="AL2199" s="1201"/>
      <c r="AM2199" s="1202"/>
      <c r="AN2199" s="1202"/>
      <c r="AO2199" s="1202"/>
      <c r="AP2199" s="1202"/>
      <c r="AQ2199" s="1203"/>
      <c r="AR2199" s="1173"/>
    </row>
    <row r="2200" spans="1:44" ht="22.5" customHeight="1">
      <c r="A2200" s="911"/>
      <c r="B2200" s="65"/>
      <c r="E2200" s="66"/>
      <c r="F2200" s="67"/>
      <c r="I2200" s="1180"/>
      <c r="J2200" s="1180"/>
      <c r="K2200" s="1180"/>
      <c r="L2200" s="1180"/>
      <c r="M2200" s="1180"/>
      <c r="N2200" s="1180"/>
      <c r="O2200" s="1180"/>
      <c r="P2200" s="1180"/>
      <c r="Q2200" s="1180"/>
      <c r="R2200" s="1180"/>
      <c r="S2200" s="1180"/>
      <c r="T2200" s="1180"/>
      <c r="U2200" s="1180"/>
      <c r="V2200" s="1180"/>
      <c r="W2200" s="1180"/>
      <c r="X2200" s="1180"/>
      <c r="Y2200" s="1180"/>
      <c r="Z2200" s="1180"/>
      <c r="AA2200" s="1180"/>
      <c r="AB2200" s="1180"/>
      <c r="AC2200" s="1180"/>
      <c r="AD2200" s="1180"/>
      <c r="AF2200" s="69"/>
      <c r="AK2200" s="11"/>
      <c r="AL2200" s="70"/>
      <c r="AQ2200" s="71"/>
      <c r="AR2200" s="72"/>
    </row>
    <row r="2201" spans="1:44" ht="22.5" customHeight="1">
      <c r="A2201" s="911"/>
      <c r="B2201" s="65"/>
      <c r="E2201" s="66"/>
      <c r="F2201" s="67"/>
      <c r="I2201" s="109"/>
      <c r="J2201" s="109"/>
      <c r="K2201" s="109"/>
      <c r="L2201" s="109"/>
      <c r="M2201" s="109"/>
      <c r="N2201" s="109"/>
      <c r="O2201" s="109"/>
      <c r="P2201" s="109"/>
      <c r="Q2201" s="831"/>
      <c r="R2201" s="831"/>
      <c r="S2201" s="831"/>
      <c r="T2201" s="831"/>
      <c r="U2201" s="831"/>
      <c r="V2201" s="831"/>
      <c r="W2201" s="831"/>
      <c r="X2201" s="831"/>
      <c r="Y2201" s="831"/>
      <c r="Z2201" s="831"/>
      <c r="AA2201" s="831"/>
      <c r="AB2201" s="831"/>
      <c r="AC2201" s="109"/>
      <c r="AD2201" s="109"/>
      <c r="AF2201" s="69"/>
      <c r="AK2201" s="11"/>
      <c r="AL2201" s="70"/>
      <c r="AQ2201" s="71"/>
      <c r="AR2201" s="72"/>
    </row>
    <row r="2202" spans="1:44" ht="27" customHeight="1">
      <c r="A2202" s="911">
        <f t="shared" si="41"/>
        <v>304</v>
      </c>
      <c r="B2202" s="65"/>
      <c r="E2202" s="66"/>
      <c r="F2202" s="67"/>
      <c r="H2202" s="975" t="s">
        <v>921</v>
      </c>
      <c r="I2202" s="1093" t="s">
        <v>1329</v>
      </c>
      <c r="J2202" s="1093"/>
      <c r="K2202" s="1093"/>
      <c r="L2202" s="1093"/>
      <c r="M2202" s="1093"/>
      <c r="N2202" s="1093"/>
      <c r="O2202" s="1093"/>
      <c r="P2202" s="1093"/>
      <c r="Q2202" s="1093"/>
      <c r="R2202" s="1093"/>
      <c r="S2202" s="1093"/>
      <c r="T2202" s="1093"/>
      <c r="U2202" s="1093"/>
      <c r="V2202" s="1093"/>
      <c r="W2202" s="1093"/>
      <c r="X2202" s="1093"/>
      <c r="Y2202" s="1093"/>
      <c r="Z2202" s="1093"/>
      <c r="AA2202" s="1093"/>
      <c r="AB2202" s="1093"/>
      <c r="AC2202" s="1093"/>
      <c r="AD2202" s="1093"/>
      <c r="AF2202" s="69"/>
      <c r="AG2202" s="304">
        <v>304</v>
      </c>
      <c r="AH2202" s="1113" t="s">
        <v>109</v>
      </c>
      <c r="AI2202" s="1114"/>
      <c r="AJ2202" s="1115"/>
      <c r="AK2202" s="11"/>
      <c r="AL2202" s="1201" t="s">
        <v>2526</v>
      </c>
      <c r="AM2202" s="1202"/>
      <c r="AN2202" s="1202"/>
      <c r="AO2202" s="1202"/>
      <c r="AP2202" s="1202"/>
      <c r="AQ2202" s="1203"/>
      <c r="AR2202" s="1173">
        <f>VLOOKUP(AH2202,$CD$6:$CE$10,2,FALSE)</f>
        <v>0</v>
      </c>
    </row>
    <row r="2203" spans="1:44" ht="27" customHeight="1">
      <c r="A2203" s="911" t="str">
        <f t="shared" si="41"/>
        <v/>
      </c>
      <c r="B2203" s="65"/>
      <c r="E2203" s="66"/>
      <c r="F2203" s="67"/>
      <c r="I2203" s="1093"/>
      <c r="J2203" s="1093"/>
      <c r="K2203" s="1093"/>
      <c r="L2203" s="1093"/>
      <c r="M2203" s="1093"/>
      <c r="N2203" s="1093"/>
      <c r="O2203" s="1093"/>
      <c r="P2203" s="1093"/>
      <c r="Q2203" s="1093"/>
      <c r="R2203" s="1093"/>
      <c r="S2203" s="1093"/>
      <c r="T2203" s="1093"/>
      <c r="U2203" s="1093"/>
      <c r="V2203" s="1093"/>
      <c r="W2203" s="1093"/>
      <c r="X2203" s="1093"/>
      <c r="Y2203" s="1093"/>
      <c r="Z2203" s="1093"/>
      <c r="AA2203" s="1093"/>
      <c r="AB2203" s="1093"/>
      <c r="AC2203" s="1093"/>
      <c r="AD2203" s="1093"/>
      <c r="AF2203" s="69"/>
      <c r="AK2203" s="11"/>
      <c r="AL2203" s="1201"/>
      <c r="AM2203" s="1202"/>
      <c r="AN2203" s="1202"/>
      <c r="AO2203" s="1202"/>
      <c r="AP2203" s="1202"/>
      <c r="AQ2203" s="1203"/>
      <c r="AR2203" s="1173"/>
    </row>
    <row r="2204" spans="1:44" ht="27" customHeight="1">
      <c r="A2204" s="911" t="str">
        <f t="shared" si="41"/>
        <v/>
      </c>
      <c r="B2204" s="65"/>
      <c r="E2204" s="66"/>
      <c r="F2204" s="67"/>
      <c r="I2204" s="1093"/>
      <c r="J2204" s="1093"/>
      <c r="K2204" s="1093"/>
      <c r="L2204" s="1093"/>
      <c r="M2204" s="1093"/>
      <c r="N2204" s="1093"/>
      <c r="O2204" s="1093"/>
      <c r="P2204" s="1093"/>
      <c r="Q2204" s="1093"/>
      <c r="R2204" s="1093"/>
      <c r="S2204" s="1093"/>
      <c r="T2204" s="1093"/>
      <c r="U2204" s="1093"/>
      <c r="V2204" s="1093"/>
      <c r="W2204" s="1093"/>
      <c r="X2204" s="1093"/>
      <c r="Y2204" s="1093"/>
      <c r="Z2204" s="1093"/>
      <c r="AA2204" s="1093"/>
      <c r="AB2204" s="1093"/>
      <c r="AC2204" s="1093"/>
      <c r="AD2204" s="1093"/>
      <c r="AF2204" s="69"/>
      <c r="AK2204" s="11"/>
      <c r="AL2204" s="70"/>
      <c r="AQ2204" s="71"/>
      <c r="AR2204" s="72"/>
    </row>
    <row r="2205" spans="1:44" ht="27" customHeight="1">
      <c r="A2205" s="911" t="str">
        <f t="shared" si="41"/>
        <v/>
      </c>
      <c r="B2205" s="65"/>
      <c r="E2205" s="66"/>
      <c r="F2205" s="67"/>
      <c r="I2205" s="191" t="s">
        <v>1330</v>
      </c>
      <c r="J2205" s="87"/>
      <c r="K2205" s="1116" t="s">
        <v>1335</v>
      </c>
      <c r="L2205" s="1116"/>
      <c r="M2205" s="1116"/>
      <c r="N2205" s="1116"/>
      <c r="O2205" s="1116"/>
      <c r="P2205" s="1116"/>
      <c r="Q2205" s="1116"/>
      <c r="R2205" s="1116"/>
      <c r="S2205" s="1116"/>
      <c r="T2205" s="1116"/>
      <c r="U2205" s="1116"/>
      <c r="V2205" s="1116"/>
      <c r="W2205" s="1116"/>
      <c r="X2205" s="1116"/>
      <c r="Y2205" s="1116"/>
      <c r="Z2205" s="1116"/>
      <c r="AA2205" s="1116"/>
      <c r="AB2205" s="1116"/>
      <c r="AC2205" s="1116"/>
      <c r="AD2205" s="1116"/>
      <c r="AF2205" s="69"/>
      <c r="AK2205" s="11"/>
      <c r="AL2205" s="70"/>
      <c r="AQ2205" s="71"/>
      <c r="AR2205" s="72"/>
    </row>
    <row r="2206" spans="1:44" ht="27" customHeight="1">
      <c r="A2206" s="911" t="str">
        <f t="shared" si="41"/>
        <v/>
      </c>
      <c r="B2206" s="65"/>
      <c r="E2206" s="66"/>
      <c r="F2206" s="67"/>
      <c r="I2206" s="17" t="s">
        <v>1331</v>
      </c>
      <c r="K2206" s="1116" t="s">
        <v>1336</v>
      </c>
      <c r="L2206" s="1116"/>
      <c r="M2206" s="1116"/>
      <c r="N2206" s="1116"/>
      <c r="O2206" s="1116"/>
      <c r="P2206" s="1116"/>
      <c r="Q2206" s="1116"/>
      <c r="R2206" s="1116"/>
      <c r="S2206" s="1116"/>
      <c r="T2206" s="1116"/>
      <c r="U2206" s="1116"/>
      <c r="V2206" s="1116"/>
      <c r="W2206" s="1116"/>
      <c r="X2206" s="1116"/>
      <c r="Y2206" s="1116"/>
      <c r="Z2206" s="1116"/>
      <c r="AA2206" s="1116"/>
      <c r="AB2206" s="1116"/>
      <c r="AC2206" s="1116"/>
      <c r="AD2206" s="1116"/>
      <c r="AF2206" s="69"/>
      <c r="AK2206" s="11"/>
      <c r="AL2206" s="70"/>
      <c r="AQ2206" s="71"/>
      <c r="AR2206" s="72"/>
    </row>
    <row r="2207" spans="1:44" ht="27" customHeight="1">
      <c r="A2207" s="911" t="str">
        <f t="shared" si="41"/>
        <v/>
      </c>
      <c r="B2207" s="65"/>
      <c r="E2207" s="66"/>
      <c r="F2207" s="67"/>
      <c r="I2207" s="17" t="s">
        <v>1332</v>
      </c>
      <c r="K2207" s="1116" t="s">
        <v>1337</v>
      </c>
      <c r="L2207" s="1116"/>
      <c r="M2207" s="1116"/>
      <c r="N2207" s="1116"/>
      <c r="O2207" s="1116"/>
      <c r="P2207" s="1116"/>
      <c r="Q2207" s="1116"/>
      <c r="R2207" s="1116"/>
      <c r="S2207" s="1116"/>
      <c r="T2207" s="1116"/>
      <c r="U2207" s="1116"/>
      <c r="V2207" s="1116"/>
      <c r="W2207" s="1116"/>
      <c r="X2207" s="1116"/>
      <c r="Y2207" s="1116"/>
      <c r="Z2207" s="1116"/>
      <c r="AA2207" s="1116"/>
      <c r="AB2207" s="1116"/>
      <c r="AC2207" s="1116"/>
      <c r="AD2207" s="1116"/>
      <c r="AF2207" s="69"/>
      <c r="AK2207" s="11"/>
      <c r="AL2207" s="70"/>
      <c r="AQ2207" s="71"/>
      <c r="AR2207" s="72"/>
    </row>
    <row r="2208" spans="1:44" ht="27" customHeight="1">
      <c r="A2208" s="911" t="str">
        <f t="shared" si="41"/>
        <v/>
      </c>
      <c r="B2208" s="65"/>
      <c r="E2208" s="66"/>
      <c r="F2208" s="67"/>
      <c r="I2208" s="17" t="s">
        <v>1333</v>
      </c>
      <c r="K2208" s="1116" t="s">
        <v>1338</v>
      </c>
      <c r="L2208" s="1116"/>
      <c r="M2208" s="1116"/>
      <c r="N2208" s="1116"/>
      <c r="O2208" s="1116"/>
      <c r="P2208" s="1116"/>
      <c r="Q2208" s="1116"/>
      <c r="R2208" s="1116"/>
      <c r="S2208" s="1116"/>
      <c r="T2208" s="1116"/>
      <c r="U2208" s="1116"/>
      <c r="V2208" s="1116"/>
      <c r="W2208" s="1116"/>
      <c r="X2208" s="1116"/>
      <c r="Y2208" s="1116"/>
      <c r="Z2208" s="1116"/>
      <c r="AA2208" s="1116"/>
      <c r="AB2208" s="1116"/>
      <c r="AC2208" s="1116"/>
      <c r="AD2208" s="1116"/>
      <c r="AF2208" s="69"/>
      <c r="AK2208" s="11"/>
      <c r="AL2208" s="70"/>
      <c r="AQ2208" s="71"/>
      <c r="AR2208" s="72"/>
    </row>
    <row r="2209" spans="1:44" ht="27" customHeight="1">
      <c r="A2209" s="911" t="str">
        <f t="shared" si="41"/>
        <v/>
      </c>
      <c r="B2209" s="65"/>
      <c r="E2209" s="66"/>
      <c r="F2209" s="67"/>
      <c r="I2209" s="17" t="s">
        <v>1334</v>
      </c>
      <c r="K2209" s="1116" t="s">
        <v>1339</v>
      </c>
      <c r="L2209" s="1116"/>
      <c r="M2209" s="1116"/>
      <c r="N2209" s="1116"/>
      <c r="O2209" s="1116"/>
      <c r="P2209" s="1116"/>
      <c r="Q2209" s="1116"/>
      <c r="R2209" s="1116"/>
      <c r="S2209" s="1116"/>
      <c r="T2209" s="1116"/>
      <c r="U2209" s="1116"/>
      <c r="V2209" s="1116"/>
      <c r="W2209" s="1116"/>
      <c r="X2209" s="1116"/>
      <c r="Y2209" s="1116"/>
      <c r="Z2209" s="1116"/>
      <c r="AA2209" s="1116"/>
      <c r="AB2209" s="1116"/>
      <c r="AC2209" s="1116"/>
      <c r="AD2209" s="1116"/>
      <c r="AF2209" s="69"/>
      <c r="AK2209" s="11"/>
      <c r="AL2209" s="70"/>
      <c r="AQ2209" s="71"/>
      <c r="AR2209" s="72"/>
    </row>
    <row r="2210" spans="1:44" ht="23.25" customHeight="1">
      <c r="A2210" s="911" t="str">
        <f t="shared" si="41"/>
        <v/>
      </c>
      <c r="B2210" s="65"/>
      <c r="E2210" s="66"/>
      <c r="F2210" s="67"/>
      <c r="AF2210" s="69"/>
      <c r="AK2210" s="11"/>
      <c r="AL2210" s="70"/>
      <c r="AQ2210" s="71"/>
      <c r="AR2210" s="72"/>
    </row>
    <row r="2211" spans="1:44" ht="27" customHeight="1">
      <c r="A2211" s="911" t="str">
        <f t="shared" si="41"/>
        <v/>
      </c>
      <c r="B2211" s="65"/>
      <c r="E2211" s="66"/>
      <c r="F2211" s="67"/>
      <c r="I2211" s="1070" t="s">
        <v>1340</v>
      </c>
      <c r="J2211" s="1070"/>
      <c r="K2211" s="1070"/>
      <c r="L2211" s="1070"/>
      <c r="M2211" s="1070"/>
      <c r="N2211" s="1070"/>
      <c r="O2211" s="1070"/>
      <c r="P2211" s="1070"/>
      <c r="Q2211" s="1070"/>
      <c r="R2211" s="1070"/>
      <c r="S2211" s="1070"/>
      <c r="T2211" s="1070"/>
      <c r="U2211" s="1070"/>
      <c r="V2211" s="1070"/>
      <c r="W2211" s="1070"/>
      <c r="X2211" s="1070"/>
      <c r="Y2211" s="1070"/>
      <c r="Z2211" s="1070"/>
      <c r="AA2211" s="1070"/>
      <c r="AB2211" s="1070"/>
      <c r="AC2211" s="1070"/>
      <c r="AD2211" s="1070"/>
      <c r="AF2211" s="69"/>
      <c r="AK2211" s="11"/>
      <c r="AL2211" s="70"/>
      <c r="AQ2211" s="71"/>
      <c r="AR2211" s="72"/>
    </row>
    <row r="2212" spans="1:44" ht="27" customHeight="1">
      <c r="A2212" s="911" t="str">
        <f t="shared" si="41"/>
        <v/>
      </c>
      <c r="B2212" s="65"/>
      <c r="E2212" s="66"/>
      <c r="F2212" s="67"/>
      <c r="I2212" s="1070"/>
      <c r="J2212" s="1070"/>
      <c r="K2212" s="1070"/>
      <c r="L2212" s="1070"/>
      <c r="M2212" s="1070"/>
      <c r="N2212" s="1070"/>
      <c r="O2212" s="1070"/>
      <c r="P2212" s="1070"/>
      <c r="Q2212" s="1070"/>
      <c r="R2212" s="1070"/>
      <c r="S2212" s="1070"/>
      <c r="T2212" s="1070"/>
      <c r="U2212" s="1070"/>
      <c r="V2212" s="1070"/>
      <c r="W2212" s="1070"/>
      <c r="X2212" s="1070"/>
      <c r="Y2212" s="1070"/>
      <c r="Z2212" s="1070"/>
      <c r="AA2212" s="1070"/>
      <c r="AB2212" s="1070"/>
      <c r="AC2212" s="1070"/>
      <c r="AD2212" s="1070"/>
      <c r="AF2212" s="69"/>
      <c r="AK2212" s="11"/>
      <c r="AL2212" s="70"/>
      <c r="AQ2212" s="71"/>
      <c r="AR2212" s="72"/>
    </row>
    <row r="2213" spans="1:44" ht="27" customHeight="1">
      <c r="A2213" s="911" t="str">
        <f t="shared" si="41"/>
        <v/>
      </c>
      <c r="B2213" s="65"/>
      <c r="E2213" s="66"/>
      <c r="F2213" s="67"/>
      <c r="I2213" s="1070"/>
      <c r="J2213" s="1070"/>
      <c r="K2213" s="1070"/>
      <c r="L2213" s="1070"/>
      <c r="M2213" s="1070"/>
      <c r="N2213" s="1070"/>
      <c r="O2213" s="1070"/>
      <c r="P2213" s="1070"/>
      <c r="Q2213" s="1070"/>
      <c r="R2213" s="1070"/>
      <c r="S2213" s="1070"/>
      <c r="T2213" s="1070"/>
      <c r="U2213" s="1070"/>
      <c r="V2213" s="1070"/>
      <c r="W2213" s="1070"/>
      <c r="X2213" s="1070"/>
      <c r="Y2213" s="1070"/>
      <c r="Z2213" s="1070"/>
      <c r="AA2213" s="1070"/>
      <c r="AB2213" s="1070"/>
      <c r="AC2213" s="1070"/>
      <c r="AD2213" s="1070"/>
      <c r="AF2213" s="69"/>
      <c r="AK2213" s="11"/>
      <c r="AL2213" s="70"/>
      <c r="AQ2213" s="71"/>
      <c r="AR2213" s="72"/>
    </row>
    <row r="2214" spans="1:44" ht="27" customHeight="1">
      <c r="A2214" s="911" t="str">
        <f t="shared" si="41"/>
        <v/>
      </c>
      <c r="B2214" s="65"/>
      <c r="E2214" s="66"/>
      <c r="F2214" s="67"/>
      <c r="AF2214" s="69"/>
      <c r="AK2214" s="11"/>
      <c r="AL2214" s="70"/>
      <c r="AQ2214" s="71"/>
      <c r="AR2214" s="72"/>
    </row>
    <row r="2215" spans="1:44" ht="27" customHeight="1">
      <c r="A2215" s="911">
        <f t="shared" si="41"/>
        <v>305</v>
      </c>
      <c r="B2215" s="65"/>
      <c r="E2215" s="66"/>
      <c r="F2215" s="67"/>
      <c r="H2215" s="975" t="s">
        <v>922</v>
      </c>
      <c r="I2215" s="1070" t="s">
        <v>1341</v>
      </c>
      <c r="J2215" s="1070"/>
      <c r="K2215" s="1070"/>
      <c r="L2215" s="1070"/>
      <c r="M2215" s="1070"/>
      <c r="N2215" s="1070"/>
      <c r="O2215" s="1070"/>
      <c r="P2215" s="1070"/>
      <c r="Q2215" s="1070"/>
      <c r="R2215" s="1070"/>
      <c r="S2215" s="1070"/>
      <c r="T2215" s="1070"/>
      <c r="U2215" s="1070"/>
      <c r="V2215" s="1070"/>
      <c r="W2215" s="1070"/>
      <c r="X2215" s="1070"/>
      <c r="Y2215" s="1070"/>
      <c r="Z2215" s="1070"/>
      <c r="AA2215" s="1070"/>
      <c r="AB2215" s="1070"/>
      <c r="AC2215" s="1070"/>
      <c r="AD2215" s="1070"/>
      <c r="AF2215" s="69"/>
      <c r="AG2215" s="304">
        <v>305</v>
      </c>
      <c r="AH2215" s="1113" t="s">
        <v>109</v>
      </c>
      <c r="AI2215" s="1114"/>
      <c r="AJ2215" s="1115"/>
      <c r="AK2215" s="11"/>
      <c r="AL2215" s="1201" t="s">
        <v>2527</v>
      </c>
      <c r="AM2215" s="1202"/>
      <c r="AN2215" s="1202"/>
      <c r="AO2215" s="1202"/>
      <c r="AP2215" s="1202"/>
      <c r="AQ2215" s="1203"/>
      <c r="AR2215" s="1173">
        <f>VLOOKUP(AH2215,$CD$6:$CE$10,2,FALSE)</f>
        <v>0</v>
      </c>
    </row>
    <row r="2216" spans="1:44" ht="27" customHeight="1">
      <c r="A2216" s="911" t="str">
        <f t="shared" si="41"/>
        <v/>
      </c>
      <c r="B2216" s="65"/>
      <c r="E2216" s="66"/>
      <c r="F2216" s="67"/>
      <c r="I2216" s="1070"/>
      <c r="J2216" s="1070"/>
      <c r="K2216" s="1070"/>
      <c r="L2216" s="1070"/>
      <c r="M2216" s="1070"/>
      <c r="N2216" s="1070"/>
      <c r="O2216" s="1070"/>
      <c r="P2216" s="1070"/>
      <c r="Q2216" s="1070"/>
      <c r="R2216" s="1070"/>
      <c r="S2216" s="1070"/>
      <c r="T2216" s="1070"/>
      <c r="U2216" s="1070"/>
      <c r="V2216" s="1070"/>
      <c r="W2216" s="1070"/>
      <c r="X2216" s="1070"/>
      <c r="Y2216" s="1070"/>
      <c r="Z2216" s="1070"/>
      <c r="AA2216" s="1070"/>
      <c r="AB2216" s="1070"/>
      <c r="AC2216" s="1070"/>
      <c r="AD2216" s="1070"/>
      <c r="AF2216" s="69"/>
      <c r="AK2216" s="11"/>
      <c r="AL2216" s="1201"/>
      <c r="AM2216" s="1202"/>
      <c r="AN2216" s="1202"/>
      <c r="AO2216" s="1202"/>
      <c r="AP2216" s="1202"/>
      <c r="AQ2216" s="1203"/>
      <c r="AR2216" s="1173"/>
    </row>
    <row r="2217" spans="1:44" ht="27" customHeight="1">
      <c r="A2217" s="911" t="str">
        <f t="shared" si="41"/>
        <v/>
      </c>
      <c r="B2217" s="65"/>
      <c r="E2217" s="66"/>
      <c r="F2217" s="67"/>
      <c r="I2217" s="1070"/>
      <c r="J2217" s="1070"/>
      <c r="K2217" s="1070"/>
      <c r="L2217" s="1070"/>
      <c r="M2217" s="1070"/>
      <c r="N2217" s="1070"/>
      <c r="O2217" s="1070"/>
      <c r="P2217" s="1070"/>
      <c r="Q2217" s="1070"/>
      <c r="R2217" s="1070"/>
      <c r="S2217" s="1070"/>
      <c r="T2217" s="1070"/>
      <c r="U2217" s="1070"/>
      <c r="V2217" s="1070"/>
      <c r="W2217" s="1070"/>
      <c r="X2217" s="1070"/>
      <c r="Y2217" s="1070"/>
      <c r="Z2217" s="1070"/>
      <c r="AA2217" s="1070"/>
      <c r="AB2217" s="1070"/>
      <c r="AC2217" s="1070"/>
      <c r="AD2217" s="1070"/>
      <c r="AF2217" s="69"/>
      <c r="AK2217" s="11"/>
      <c r="AL2217" s="70"/>
      <c r="AQ2217" s="71"/>
      <c r="AR2217" s="72"/>
    </row>
    <row r="2218" spans="1:44" ht="27" customHeight="1">
      <c r="A2218" s="911" t="str">
        <f t="shared" si="41"/>
        <v/>
      </c>
      <c r="B2218" s="65"/>
      <c r="E2218" s="66"/>
      <c r="F2218" s="67"/>
      <c r="I2218" s="1070"/>
      <c r="J2218" s="1070"/>
      <c r="K2218" s="1070"/>
      <c r="L2218" s="1070"/>
      <c r="M2218" s="1070"/>
      <c r="N2218" s="1070"/>
      <c r="O2218" s="1070"/>
      <c r="P2218" s="1070"/>
      <c r="Q2218" s="1070"/>
      <c r="R2218" s="1070"/>
      <c r="S2218" s="1070"/>
      <c r="T2218" s="1070"/>
      <c r="U2218" s="1070"/>
      <c r="V2218" s="1070"/>
      <c r="W2218" s="1070"/>
      <c r="X2218" s="1070"/>
      <c r="Y2218" s="1070"/>
      <c r="Z2218" s="1070"/>
      <c r="AA2218" s="1070"/>
      <c r="AB2218" s="1070"/>
      <c r="AC2218" s="1070"/>
      <c r="AD2218" s="1070"/>
      <c r="AF2218" s="69"/>
      <c r="AK2218" s="11"/>
      <c r="AL2218" s="70"/>
      <c r="AQ2218" s="71"/>
      <c r="AR2218" s="72"/>
    </row>
    <row r="2219" spans="1:44" ht="27" customHeight="1">
      <c r="A2219" s="911">
        <v>3051</v>
      </c>
      <c r="B2219" s="65"/>
      <c r="E2219" s="66"/>
      <c r="F2219" s="67"/>
      <c r="I2219" s="1093" t="s">
        <v>2655</v>
      </c>
      <c r="J2219" s="1093"/>
      <c r="K2219" s="1093"/>
      <c r="L2219" s="1093"/>
      <c r="M2219" s="1093"/>
      <c r="N2219" s="1093"/>
      <c r="O2219" s="1093"/>
      <c r="P2219" s="1093"/>
      <c r="Q2219" s="1093"/>
      <c r="R2219" s="1093"/>
      <c r="S2219" s="1093"/>
      <c r="T2219" s="1093"/>
      <c r="U2219" s="1093"/>
      <c r="V2219" s="1093"/>
      <c r="W2219" s="1093"/>
      <c r="X2219" s="1093"/>
      <c r="Y2219" s="1093"/>
      <c r="Z2219" s="1093"/>
      <c r="AA2219" s="1093"/>
      <c r="AB2219" s="1093"/>
      <c r="AC2219" s="1093"/>
      <c r="AD2219" s="1093"/>
      <c r="AF2219" s="69"/>
      <c r="AG2219" s="974">
        <v>3051</v>
      </c>
      <c r="AH2219" s="1113" t="s">
        <v>109</v>
      </c>
      <c r="AI2219" s="1114"/>
      <c r="AJ2219" s="1115"/>
      <c r="AK2219" s="11"/>
      <c r="AL2219" s="1201" t="s">
        <v>2527</v>
      </c>
      <c r="AM2219" s="1202"/>
      <c r="AN2219" s="1202"/>
      <c r="AO2219" s="1202"/>
      <c r="AP2219" s="1202"/>
      <c r="AQ2219" s="1203"/>
      <c r="AR2219" s="1173">
        <f>VLOOKUP(AH2219,$CD$6:$CE$10,2,FALSE)</f>
        <v>0</v>
      </c>
    </row>
    <row r="2220" spans="1:44" ht="27" customHeight="1">
      <c r="A2220" s="911"/>
      <c r="B2220" s="65"/>
      <c r="E2220" s="66"/>
      <c r="F2220" s="67"/>
      <c r="I2220" s="1093"/>
      <c r="J2220" s="1093"/>
      <c r="K2220" s="1093"/>
      <c r="L2220" s="1093"/>
      <c r="M2220" s="1093"/>
      <c r="N2220" s="1093"/>
      <c r="O2220" s="1093"/>
      <c r="P2220" s="1093"/>
      <c r="Q2220" s="1093"/>
      <c r="R2220" s="1093"/>
      <c r="S2220" s="1093"/>
      <c r="T2220" s="1093"/>
      <c r="U2220" s="1093"/>
      <c r="V2220" s="1093"/>
      <c r="W2220" s="1093"/>
      <c r="X2220" s="1093"/>
      <c r="Y2220" s="1093"/>
      <c r="Z2220" s="1093"/>
      <c r="AA2220" s="1093"/>
      <c r="AB2220" s="1093"/>
      <c r="AC2220" s="1093"/>
      <c r="AD2220" s="1093"/>
      <c r="AF2220" s="69"/>
      <c r="AK2220" s="11"/>
      <c r="AL2220" s="1201"/>
      <c r="AM2220" s="1202"/>
      <c r="AN2220" s="1202"/>
      <c r="AO2220" s="1202"/>
      <c r="AP2220" s="1202"/>
      <c r="AQ2220" s="1203"/>
      <c r="AR2220" s="1173"/>
    </row>
    <row r="2221" spans="1:44" ht="20.7" customHeight="1" thickBot="1">
      <c r="A2221" s="911" t="str">
        <f t="shared" si="41"/>
        <v/>
      </c>
      <c r="B2221" s="56"/>
      <c r="C2221" s="6"/>
      <c r="D2221" s="6"/>
      <c r="E2221" s="57"/>
      <c r="F2221" s="82"/>
      <c r="G2221" s="60"/>
      <c r="H2221" s="60"/>
      <c r="I2221" s="60"/>
      <c r="J2221" s="60"/>
      <c r="K2221" s="60"/>
      <c r="L2221" s="60"/>
      <c r="M2221" s="60"/>
      <c r="N2221" s="60"/>
      <c r="O2221" s="60"/>
      <c r="P2221" s="60"/>
      <c r="Q2221" s="60"/>
      <c r="R2221" s="60"/>
      <c r="S2221" s="60"/>
      <c r="T2221" s="60"/>
      <c r="U2221" s="60"/>
      <c r="V2221" s="60"/>
      <c r="W2221" s="60"/>
      <c r="X2221" s="60"/>
      <c r="Y2221" s="60"/>
      <c r="Z2221" s="60"/>
      <c r="AA2221" s="60"/>
      <c r="AB2221" s="60"/>
      <c r="AC2221" s="60"/>
      <c r="AD2221" s="60"/>
      <c r="AE2221" s="60"/>
      <c r="AF2221" s="58"/>
      <c r="AG2221" s="307"/>
      <c r="AH2221" s="59"/>
      <c r="AI2221" s="59"/>
      <c r="AJ2221" s="59"/>
      <c r="AK2221" s="15"/>
      <c r="AL2221" s="98"/>
      <c r="AM2221" s="99"/>
      <c r="AN2221" s="99"/>
      <c r="AO2221" s="99"/>
      <c r="AP2221" s="99"/>
      <c r="AQ2221" s="100"/>
      <c r="AR2221" s="72"/>
    </row>
    <row r="2222" spans="1:44" ht="20.7" customHeight="1">
      <c r="A2222" s="911" t="str">
        <f t="shared" si="41"/>
        <v/>
      </c>
      <c r="B2222" s="65"/>
      <c r="E2222" s="66"/>
      <c r="F2222" s="67"/>
      <c r="AF2222" s="69"/>
      <c r="AK2222" s="11"/>
      <c r="AL2222" s="70"/>
      <c r="AQ2222" s="71"/>
      <c r="AR2222" s="72"/>
    </row>
    <row r="2223" spans="1:44" ht="27" customHeight="1">
      <c r="A2223" s="911">
        <f t="shared" si="41"/>
        <v>306</v>
      </c>
      <c r="B2223" s="1078" t="s">
        <v>2656</v>
      </c>
      <c r="C2223" s="1079"/>
      <c r="D2223" s="1079"/>
      <c r="E2223" s="1080"/>
      <c r="F2223" s="1071" t="s">
        <v>157</v>
      </c>
      <c r="G2223" s="1072"/>
      <c r="H2223" s="1093" t="s">
        <v>1342</v>
      </c>
      <c r="I2223" s="1093"/>
      <c r="J2223" s="1093"/>
      <c r="K2223" s="1093"/>
      <c r="L2223" s="1093"/>
      <c r="M2223" s="1093"/>
      <c r="N2223" s="1093"/>
      <c r="O2223" s="1093"/>
      <c r="P2223" s="1093"/>
      <c r="Q2223" s="1093"/>
      <c r="R2223" s="1093"/>
      <c r="S2223" s="1093"/>
      <c r="T2223" s="1093"/>
      <c r="U2223" s="1093"/>
      <c r="V2223" s="1093"/>
      <c r="W2223" s="1093"/>
      <c r="X2223" s="1093"/>
      <c r="Y2223" s="1093"/>
      <c r="Z2223" s="1093"/>
      <c r="AA2223" s="1093"/>
      <c r="AB2223" s="1093"/>
      <c r="AC2223" s="1093"/>
      <c r="AD2223" s="1093"/>
      <c r="AF2223" s="69"/>
      <c r="AG2223" s="304">
        <v>306</v>
      </c>
      <c r="AH2223" s="1113" t="s">
        <v>109</v>
      </c>
      <c r="AI2223" s="1114"/>
      <c r="AJ2223" s="1115"/>
      <c r="AK2223" s="11"/>
      <c r="AL2223" s="1110" t="s">
        <v>1343</v>
      </c>
      <c r="AM2223" s="1111"/>
      <c r="AN2223" s="1111"/>
      <c r="AO2223" s="1111"/>
      <c r="AP2223" s="1111"/>
      <c r="AQ2223" s="1112"/>
      <c r="AR2223" s="1173">
        <f>VLOOKUP(AH2223,$CD$6:$CE$10,2,FALSE)</f>
        <v>0</v>
      </c>
    </row>
    <row r="2224" spans="1:44" ht="27" customHeight="1">
      <c r="A2224" s="911" t="str">
        <f t="shared" si="41"/>
        <v/>
      </c>
      <c r="B2224" s="1078"/>
      <c r="C2224" s="1079"/>
      <c r="D2224" s="1079"/>
      <c r="E2224" s="1080"/>
      <c r="F2224" s="67"/>
      <c r="H2224" s="1093"/>
      <c r="I2224" s="1093"/>
      <c r="J2224" s="1093"/>
      <c r="K2224" s="1093"/>
      <c r="L2224" s="1093"/>
      <c r="M2224" s="1093"/>
      <c r="N2224" s="1093"/>
      <c r="O2224" s="1093"/>
      <c r="P2224" s="1093"/>
      <c r="Q2224" s="1093"/>
      <c r="R2224" s="1093"/>
      <c r="S2224" s="1093"/>
      <c r="T2224" s="1093"/>
      <c r="U2224" s="1093"/>
      <c r="V2224" s="1093"/>
      <c r="W2224" s="1093"/>
      <c r="X2224" s="1093"/>
      <c r="Y2224" s="1093"/>
      <c r="Z2224" s="1093"/>
      <c r="AA2224" s="1093"/>
      <c r="AB2224" s="1093"/>
      <c r="AC2224" s="1093"/>
      <c r="AD2224" s="1093"/>
      <c r="AF2224" s="69"/>
      <c r="AK2224" s="11"/>
      <c r="AL2224" s="1110"/>
      <c r="AM2224" s="1111"/>
      <c r="AN2224" s="1111"/>
      <c r="AO2224" s="1111"/>
      <c r="AP2224" s="1111"/>
      <c r="AQ2224" s="1112"/>
      <c r="AR2224" s="1173"/>
    </row>
    <row r="2225" spans="1:44" ht="21.9" customHeight="1">
      <c r="A2225" s="911" t="str">
        <f t="shared" si="41"/>
        <v/>
      </c>
      <c r="B2225" s="65"/>
      <c r="E2225" s="66"/>
      <c r="F2225" s="67"/>
      <c r="AF2225" s="69"/>
      <c r="AK2225" s="11"/>
      <c r="AL2225" s="1110"/>
      <c r="AM2225" s="1111"/>
      <c r="AN2225" s="1111"/>
      <c r="AO2225" s="1111"/>
      <c r="AP2225" s="1111"/>
      <c r="AQ2225" s="1112"/>
      <c r="AR2225" s="72"/>
    </row>
    <row r="2226" spans="1:44" ht="27" customHeight="1">
      <c r="A2226" s="911">
        <f t="shared" si="41"/>
        <v>307</v>
      </c>
      <c r="B2226" s="65"/>
      <c r="E2226" s="66"/>
      <c r="F2226" s="1071" t="s">
        <v>418</v>
      </c>
      <c r="G2226" s="1072"/>
      <c r="H2226" s="1070" t="s">
        <v>1344</v>
      </c>
      <c r="I2226" s="1070"/>
      <c r="J2226" s="1070"/>
      <c r="K2226" s="1070"/>
      <c r="L2226" s="1070"/>
      <c r="M2226" s="1070"/>
      <c r="N2226" s="1070"/>
      <c r="O2226" s="1070"/>
      <c r="P2226" s="1070"/>
      <c r="Q2226" s="1070"/>
      <c r="R2226" s="1070"/>
      <c r="S2226" s="1070"/>
      <c r="T2226" s="1070"/>
      <c r="U2226" s="1070"/>
      <c r="V2226" s="1070"/>
      <c r="W2226" s="1070"/>
      <c r="X2226" s="1070"/>
      <c r="Y2226" s="1070"/>
      <c r="Z2226" s="1070"/>
      <c r="AA2226" s="1070"/>
      <c r="AB2226" s="1070"/>
      <c r="AC2226" s="1070"/>
      <c r="AD2226" s="1070"/>
      <c r="AF2226" s="69"/>
      <c r="AG2226" s="304">
        <v>307</v>
      </c>
      <c r="AH2226" s="1113" t="s">
        <v>109</v>
      </c>
      <c r="AI2226" s="1114"/>
      <c r="AJ2226" s="1115"/>
      <c r="AK2226" s="11"/>
      <c r="AL2226" s="1110" t="s">
        <v>1345</v>
      </c>
      <c r="AM2226" s="1018"/>
      <c r="AN2226" s="1018"/>
      <c r="AO2226" s="1018"/>
      <c r="AP2226" s="1018"/>
      <c r="AQ2226" s="1420"/>
      <c r="AR2226" s="1173">
        <f>VLOOKUP(AH2226,$CD$6:$CE$10,2,FALSE)</f>
        <v>0</v>
      </c>
    </row>
    <row r="2227" spans="1:44" ht="27" customHeight="1">
      <c r="A2227" s="911" t="str">
        <f t="shared" si="41"/>
        <v/>
      </c>
      <c r="B2227" s="65"/>
      <c r="E2227" s="66"/>
      <c r="F2227" s="67"/>
      <c r="H2227" s="1070"/>
      <c r="I2227" s="1070"/>
      <c r="J2227" s="1070"/>
      <c r="K2227" s="1070"/>
      <c r="L2227" s="1070"/>
      <c r="M2227" s="1070"/>
      <c r="N2227" s="1070"/>
      <c r="O2227" s="1070"/>
      <c r="P2227" s="1070"/>
      <c r="Q2227" s="1070"/>
      <c r="R2227" s="1070"/>
      <c r="S2227" s="1070"/>
      <c r="T2227" s="1070"/>
      <c r="U2227" s="1070"/>
      <c r="V2227" s="1070"/>
      <c r="W2227" s="1070"/>
      <c r="X2227" s="1070"/>
      <c r="Y2227" s="1070"/>
      <c r="Z2227" s="1070"/>
      <c r="AA2227" s="1070"/>
      <c r="AB2227" s="1070"/>
      <c r="AC2227" s="1070"/>
      <c r="AD2227" s="1070"/>
      <c r="AF2227" s="69"/>
      <c r="AK2227" s="11"/>
      <c r="AL2227" s="1421"/>
      <c r="AM2227" s="1018"/>
      <c r="AN2227" s="1018"/>
      <c r="AO2227" s="1018"/>
      <c r="AP2227" s="1018"/>
      <c r="AQ2227" s="1420"/>
      <c r="AR2227" s="1173"/>
    </row>
    <row r="2228" spans="1:44" ht="27" customHeight="1">
      <c r="A2228" s="911"/>
      <c r="B2228" s="65"/>
      <c r="E2228" s="66"/>
      <c r="F2228" s="67"/>
      <c r="H2228" s="832"/>
      <c r="I2228" s="832"/>
      <c r="J2228" s="832"/>
      <c r="K2228" s="832"/>
      <c r="L2228" s="832"/>
      <c r="M2228" s="832"/>
      <c r="N2228" s="832"/>
      <c r="O2228" s="832"/>
      <c r="P2228" s="832"/>
      <c r="Q2228" s="832"/>
      <c r="R2228" s="832"/>
      <c r="S2228" s="832"/>
      <c r="T2228" s="832"/>
      <c r="U2228" s="832"/>
      <c r="V2228" s="832"/>
      <c r="W2228" s="832"/>
      <c r="X2228" s="832"/>
      <c r="Y2228" s="832"/>
      <c r="Z2228" s="832"/>
      <c r="AA2228" s="832"/>
      <c r="AB2228" s="832"/>
      <c r="AC2228" s="832"/>
      <c r="AD2228" s="832"/>
      <c r="AF2228" s="69"/>
      <c r="AK2228" s="11"/>
      <c r="AL2228" s="1005"/>
      <c r="AM2228" s="1006"/>
      <c r="AN2228" s="1006"/>
      <c r="AO2228" s="1006"/>
      <c r="AP2228" s="1006"/>
      <c r="AQ2228" s="1007"/>
      <c r="AR2228" s="213"/>
    </row>
    <row r="2229" spans="1:44" ht="27" customHeight="1">
      <c r="A2229" s="911">
        <f t="shared" si="41"/>
        <v>3071</v>
      </c>
      <c r="B2229" s="65"/>
      <c r="E2229" s="66"/>
      <c r="F2229" s="1071" t="s">
        <v>1043</v>
      </c>
      <c r="G2229" s="1072"/>
      <c r="H2229" s="1422" t="s">
        <v>2748</v>
      </c>
      <c r="I2229" s="1423"/>
      <c r="J2229" s="1423"/>
      <c r="K2229" s="1423"/>
      <c r="L2229" s="1423"/>
      <c r="M2229" s="1423"/>
      <c r="N2229" s="1423"/>
      <c r="O2229" s="1423"/>
      <c r="P2229" s="1423"/>
      <c r="Q2229" s="1423"/>
      <c r="R2229" s="1423"/>
      <c r="S2229" s="1423"/>
      <c r="T2229" s="1423"/>
      <c r="U2229" s="1423"/>
      <c r="V2229" s="1423"/>
      <c r="W2229" s="1423"/>
      <c r="X2229" s="1423"/>
      <c r="Y2229" s="1423"/>
      <c r="Z2229" s="1423"/>
      <c r="AA2229" s="1423"/>
      <c r="AB2229" s="1423"/>
      <c r="AC2229" s="1423"/>
      <c r="AD2229" s="1423"/>
      <c r="AF2229" s="69"/>
      <c r="AG2229" s="1011">
        <v>3071</v>
      </c>
      <c r="AH2229" s="1113" t="s">
        <v>109</v>
      </c>
      <c r="AI2229" s="1114"/>
      <c r="AJ2229" s="1115"/>
      <c r="AK2229" s="11"/>
      <c r="AL2229" s="1424" t="s">
        <v>2749</v>
      </c>
      <c r="AM2229" s="1425"/>
      <c r="AN2229" s="1425"/>
      <c r="AO2229" s="1425"/>
      <c r="AP2229" s="1425"/>
      <c r="AQ2229" s="1426"/>
      <c r="AR2229" s="213">
        <f>VLOOKUP(AH2229,$CD$6:$CE$10,2,FALSE)</f>
        <v>0</v>
      </c>
    </row>
    <row r="2230" spans="1:44" ht="21.9" customHeight="1" thickBot="1">
      <c r="A2230" s="911" t="str">
        <f t="shared" si="41"/>
        <v/>
      </c>
      <c r="B2230" s="56"/>
      <c r="C2230" s="6"/>
      <c r="D2230" s="6"/>
      <c r="E2230" s="57"/>
      <c r="F2230" s="82"/>
      <c r="G2230" s="60"/>
      <c r="H2230" s="60"/>
      <c r="I2230" s="60"/>
      <c r="J2230" s="60"/>
      <c r="K2230" s="60"/>
      <c r="L2230" s="60"/>
      <c r="M2230" s="60"/>
      <c r="N2230" s="60"/>
      <c r="O2230" s="60"/>
      <c r="P2230" s="60"/>
      <c r="Q2230" s="60"/>
      <c r="R2230" s="60"/>
      <c r="S2230" s="60"/>
      <c r="T2230" s="60"/>
      <c r="U2230" s="60"/>
      <c r="V2230" s="60"/>
      <c r="W2230" s="60"/>
      <c r="X2230" s="60"/>
      <c r="Y2230" s="60"/>
      <c r="Z2230" s="60"/>
      <c r="AA2230" s="60"/>
      <c r="AB2230" s="60"/>
      <c r="AC2230" s="60"/>
      <c r="AD2230" s="60"/>
      <c r="AE2230" s="60"/>
      <c r="AF2230" s="58"/>
      <c r="AG2230" s="307"/>
      <c r="AH2230" s="59"/>
      <c r="AI2230" s="59"/>
      <c r="AJ2230" s="59"/>
      <c r="AK2230" s="15"/>
      <c r="AL2230" s="1008"/>
      <c r="AM2230" s="1009"/>
      <c r="AN2230" s="1009"/>
      <c r="AO2230" s="1009"/>
      <c r="AP2230" s="1009"/>
      <c r="AQ2230" s="1010"/>
      <c r="AR2230" s="72"/>
    </row>
    <row r="2231" spans="1:44" ht="24" customHeight="1">
      <c r="A2231" s="911" t="str">
        <f t="shared" si="41"/>
        <v/>
      </c>
      <c r="B2231" s="65"/>
      <c r="E2231" s="66"/>
      <c r="F2231" s="67"/>
      <c r="AF2231" s="69"/>
      <c r="AK2231" s="11"/>
      <c r="AL2231" s="70"/>
      <c r="AQ2231" s="71"/>
      <c r="AR2231" s="72"/>
    </row>
    <row r="2232" spans="1:44" ht="27" customHeight="1">
      <c r="A2232" s="911" t="str">
        <f t="shared" si="41"/>
        <v/>
      </c>
      <c r="B2232" s="1078" t="s">
        <v>2657</v>
      </c>
      <c r="C2232" s="1079"/>
      <c r="D2232" s="1079"/>
      <c r="E2232" s="1080"/>
      <c r="F2232" s="67"/>
      <c r="H2232" s="1093" t="s">
        <v>1346</v>
      </c>
      <c r="I2232" s="1093"/>
      <c r="J2232" s="1093"/>
      <c r="K2232" s="1093"/>
      <c r="L2232" s="1093"/>
      <c r="M2232" s="1093"/>
      <c r="N2232" s="1093"/>
      <c r="O2232" s="1093"/>
      <c r="P2232" s="1093"/>
      <c r="Q2232" s="1093"/>
      <c r="R2232" s="1093"/>
      <c r="S2232" s="1093"/>
      <c r="T2232" s="1093"/>
      <c r="U2232" s="1093"/>
      <c r="V2232" s="1093"/>
      <c r="W2232" s="1093"/>
      <c r="X2232" s="1093"/>
      <c r="Y2232" s="1093"/>
      <c r="Z2232" s="1093"/>
      <c r="AA2232" s="1093"/>
      <c r="AB2232" s="1093"/>
      <c r="AC2232" s="1093"/>
      <c r="AD2232" s="1093"/>
      <c r="AF2232" s="69"/>
      <c r="AK2232" s="11"/>
      <c r="AL2232" s="1110" t="s">
        <v>1347</v>
      </c>
      <c r="AM2232" s="1111"/>
      <c r="AN2232" s="1111"/>
      <c r="AO2232" s="1111"/>
      <c r="AP2232" s="1111"/>
      <c r="AQ2232" s="1112"/>
      <c r="AR2232" s="72"/>
    </row>
    <row r="2233" spans="1:44" ht="27" customHeight="1">
      <c r="A2233" s="911" t="str">
        <f t="shared" si="41"/>
        <v/>
      </c>
      <c r="B2233" s="1078"/>
      <c r="C2233" s="1079"/>
      <c r="D2233" s="1079"/>
      <c r="E2233" s="1080"/>
      <c r="F2233" s="67"/>
      <c r="H2233" s="1093"/>
      <c r="I2233" s="1093"/>
      <c r="J2233" s="1093"/>
      <c r="K2233" s="1093"/>
      <c r="L2233" s="1093"/>
      <c r="M2233" s="1093"/>
      <c r="N2233" s="1093"/>
      <c r="O2233" s="1093"/>
      <c r="P2233" s="1093"/>
      <c r="Q2233" s="1093"/>
      <c r="R2233" s="1093"/>
      <c r="S2233" s="1093"/>
      <c r="T2233" s="1093"/>
      <c r="U2233" s="1093"/>
      <c r="V2233" s="1093"/>
      <c r="W2233" s="1093"/>
      <c r="X2233" s="1093"/>
      <c r="Y2233" s="1093"/>
      <c r="Z2233" s="1093"/>
      <c r="AA2233" s="1093"/>
      <c r="AB2233" s="1093"/>
      <c r="AC2233" s="1093"/>
      <c r="AD2233" s="1093"/>
      <c r="AF2233" s="69"/>
      <c r="AK2233" s="11"/>
      <c r="AL2233" s="1110"/>
      <c r="AM2233" s="1111"/>
      <c r="AN2233" s="1111"/>
      <c r="AO2233" s="1111"/>
      <c r="AP2233" s="1111"/>
      <c r="AQ2233" s="1112"/>
      <c r="AR2233" s="72"/>
    </row>
    <row r="2234" spans="1:44" ht="27" customHeight="1">
      <c r="A2234" s="911" t="str">
        <f t="shared" ref="A2234:A2316" si="42">_xlfn.IFS(AG2234=0,"",AG2234&gt;0,AG2234,AG2234&lt;&gt;"","")</f>
        <v/>
      </c>
      <c r="B2234" s="1078"/>
      <c r="C2234" s="1079"/>
      <c r="D2234" s="1079"/>
      <c r="E2234" s="1080"/>
      <c r="F2234" s="67"/>
      <c r="H2234" s="1093"/>
      <c r="I2234" s="1093"/>
      <c r="J2234" s="1093"/>
      <c r="K2234" s="1093"/>
      <c r="L2234" s="1093"/>
      <c r="M2234" s="1093"/>
      <c r="N2234" s="1093"/>
      <c r="O2234" s="1093"/>
      <c r="P2234" s="1093"/>
      <c r="Q2234" s="1093"/>
      <c r="R2234" s="1093"/>
      <c r="S2234" s="1093"/>
      <c r="T2234" s="1093"/>
      <c r="U2234" s="1093"/>
      <c r="V2234" s="1093"/>
      <c r="W2234" s="1093"/>
      <c r="X2234" s="1093"/>
      <c r="Y2234" s="1093"/>
      <c r="Z2234" s="1093"/>
      <c r="AA2234" s="1093"/>
      <c r="AB2234" s="1093"/>
      <c r="AC2234" s="1093"/>
      <c r="AD2234" s="1093"/>
      <c r="AF2234" s="69"/>
      <c r="AK2234" s="11"/>
      <c r="AL2234" s="1110"/>
      <c r="AM2234" s="1111"/>
      <c r="AN2234" s="1111"/>
      <c r="AO2234" s="1111"/>
      <c r="AP2234" s="1111"/>
      <c r="AQ2234" s="1112"/>
      <c r="AR2234" s="72"/>
    </row>
    <row r="2235" spans="1:44" ht="27" customHeight="1">
      <c r="A2235" s="911" t="str">
        <f t="shared" si="42"/>
        <v/>
      </c>
      <c r="B2235" s="1078"/>
      <c r="C2235" s="1079"/>
      <c r="D2235" s="1079"/>
      <c r="E2235" s="1080"/>
      <c r="F2235" s="67"/>
      <c r="H2235" s="1093"/>
      <c r="I2235" s="1093"/>
      <c r="J2235" s="1093"/>
      <c r="K2235" s="1093"/>
      <c r="L2235" s="1093"/>
      <c r="M2235" s="1093"/>
      <c r="N2235" s="1093"/>
      <c r="O2235" s="1093"/>
      <c r="P2235" s="1093"/>
      <c r="Q2235" s="1093"/>
      <c r="R2235" s="1093"/>
      <c r="S2235" s="1093"/>
      <c r="T2235" s="1093"/>
      <c r="U2235" s="1093"/>
      <c r="V2235" s="1093"/>
      <c r="W2235" s="1093"/>
      <c r="X2235" s="1093"/>
      <c r="Y2235" s="1093"/>
      <c r="Z2235" s="1093"/>
      <c r="AA2235" s="1093"/>
      <c r="AB2235" s="1093"/>
      <c r="AC2235" s="1093"/>
      <c r="AD2235" s="1093"/>
      <c r="AF2235" s="69"/>
      <c r="AK2235" s="11"/>
      <c r="AL2235" s="92"/>
      <c r="AM2235" s="93"/>
      <c r="AN2235" s="93"/>
      <c r="AO2235" s="93"/>
      <c r="AP2235" s="93"/>
      <c r="AQ2235" s="94"/>
      <c r="AR2235" s="72"/>
    </row>
    <row r="2236" spans="1:44" ht="27" customHeight="1">
      <c r="A2236" s="911" t="str">
        <f t="shared" si="42"/>
        <v/>
      </c>
      <c r="B2236" s="65"/>
      <c r="E2236" s="66"/>
      <c r="F2236" s="67"/>
      <c r="H2236" s="1093"/>
      <c r="I2236" s="1093"/>
      <c r="J2236" s="1093"/>
      <c r="K2236" s="1093"/>
      <c r="L2236" s="1093"/>
      <c r="M2236" s="1093"/>
      <c r="N2236" s="1093"/>
      <c r="O2236" s="1093"/>
      <c r="P2236" s="1093"/>
      <c r="Q2236" s="1093"/>
      <c r="R2236" s="1093"/>
      <c r="S2236" s="1093"/>
      <c r="T2236" s="1093"/>
      <c r="U2236" s="1093"/>
      <c r="V2236" s="1093"/>
      <c r="W2236" s="1093"/>
      <c r="X2236" s="1093"/>
      <c r="Y2236" s="1093"/>
      <c r="Z2236" s="1093"/>
      <c r="AA2236" s="1093"/>
      <c r="AB2236" s="1093"/>
      <c r="AC2236" s="1093"/>
      <c r="AD2236" s="1093"/>
      <c r="AF2236" s="69"/>
      <c r="AK2236" s="11"/>
      <c r="AL2236" s="70"/>
      <c r="AQ2236" s="71"/>
      <c r="AR2236" s="72"/>
    </row>
    <row r="2237" spans="1:44" ht="24" customHeight="1">
      <c r="A2237" s="911" t="str">
        <f t="shared" si="42"/>
        <v/>
      </c>
      <c r="B2237" s="65"/>
      <c r="E2237" s="66"/>
      <c r="F2237" s="67"/>
      <c r="AF2237" s="69"/>
      <c r="AK2237" s="11"/>
      <c r="AL2237" s="70"/>
      <c r="AQ2237" s="71"/>
      <c r="AR2237" s="72"/>
    </row>
    <row r="2238" spans="1:44" ht="27" customHeight="1">
      <c r="A2238" s="911">
        <f t="shared" si="42"/>
        <v>308</v>
      </c>
      <c r="B2238" s="65"/>
      <c r="E2238" s="66"/>
      <c r="F2238" s="1064" t="s">
        <v>157</v>
      </c>
      <c r="G2238" s="1065"/>
      <c r="H2238" s="1093" t="s">
        <v>1348</v>
      </c>
      <c r="I2238" s="1093"/>
      <c r="J2238" s="1093"/>
      <c r="K2238" s="1093"/>
      <c r="L2238" s="1093"/>
      <c r="M2238" s="1093"/>
      <c r="N2238" s="1093"/>
      <c r="O2238" s="1093"/>
      <c r="P2238" s="1093"/>
      <c r="Q2238" s="1093"/>
      <c r="R2238" s="1093"/>
      <c r="S2238" s="1093"/>
      <c r="T2238" s="1093"/>
      <c r="U2238" s="1093"/>
      <c r="V2238" s="1093"/>
      <c r="W2238" s="1093"/>
      <c r="X2238" s="1093"/>
      <c r="Y2238" s="1093"/>
      <c r="Z2238" s="1093"/>
      <c r="AA2238" s="1093"/>
      <c r="AB2238" s="1093"/>
      <c r="AC2238" s="1093"/>
      <c r="AD2238" s="1093"/>
      <c r="AF2238" s="69"/>
      <c r="AG2238" s="304">
        <v>308</v>
      </c>
      <c r="AH2238" s="1113" t="s">
        <v>109</v>
      </c>
      <c r="AI2238" s="1114"/>
      <c r="AJ2238" s="1115"/>
      <c r="AK2238" s="11"/>
      <c r="AL2238" s="1110" t="s">
        <v>1349</v>
      </c>
      <c r="AM2238" s="1111"/>
      <c r="AN2238" s="1111"/>
      <c r="AO2238" s="1111"/>
      <c r="AP2238" s="1111"/>
      <c r="AQ2238" s="1112"/>
      <c r="AR2238" s="1173">
        <f>VLOOKUP(AH2238,$CD$6:$CE$10,2,FALSE)</f>
        <v>0</v>
      </c>
    </row>
    <row r="2239" spans="1:44" ht="27" customHeight="1">
      <c r="A2239" s="911" t="str">
        <f t="shared" si="42"/>
        <v/>
      </c>
      <c r="B2239" s="65"/>
      <c r="E2239" s="66"/>
      <c r="F2239" s="67"/>
      <c r="H2239" s="1093"/>
      <c r="I2239" s="1093"/>
      <c r="J2239" s="1093"/>
      <c r="K2239" s="1093"/>
      <c r="L2239" s="1093"/>
      <c r="M2239" s="1093"/>
      <c r="N2239" s="1093"/>
      <c r="O2239" s="1093"/>
      <c r="P2239" s="1093"/>
      <c r="Q2239" s="1093"/>
      <c r="R2239" s="1093"/>
      <c r="S2239" s="1093"/>
      <c r="T2239" s="1093"/>
      <c r="U2239" s="1093"/>
      <c r="V2239" s="1093"/>
      <c r="W2239" s="1093"/>
      <c r="X2239" s="1093"/>
      <c r="Y2239" s="1093"/>
      <c r="Z2239" s="1093"/>
      <c r="AA2239" s="1093"/>
      <c r="AB2239" s="1093"/>
      <c r="AC2239" s="1093"/>
      <c r="AD2239" s="1093"/>
      <c r="AF2239" s="69"/>
      <c r="AK2239" s="11"/>
      <c r="AL2239" s="1110"/>
      <c r="AM2239" s="1111"/>
      <c r="AN2239" s="1111"/>
      <c r="AO2239" s="1111"/>
      <c r="AP2239" s="1111"/>
      <c r="AQ2239" s="1112"/>
      <c r="AR2239" s="1173"/>
    </row>
    <row r="2240" spans="1:44" ht="24" customHeight="1" thickBot="1">
      <c r="A2240" s="911" t="str">
        <f t="shared" si="42"/>
        <v/>
      </c>
      <c r="B2240" s="65"/>
      <c r="E2240" s="66"/>
      <c r="F2240" s="67"/>
      <c r="H2240" s="109"/>
      <c r="I2240" s="109"/>
      <c r="J2240" s="109"/>
      <c r="K2240" s="109"/>
      <c r="L2240" s="109"/>
      <c r="M2240" s="109"/>
      <c r="N2240" s="109"/>
      <c r="O2240" s="109"/>
      <c r="P2240" s="109"/>
      <c r="Q2240" s="109"/>
      <c r="R2240" s="109"/>
      <c r="S2240" s="109"/>
      <c r="T2240" s="109"/>
      <c r="U2240" s="109"/>
      <c r="V2240" s="109"/>
      <c r="W2240" s="109"/>
      <c r="X2240" s="109"/>
      <c r="Y2240" s="109"/>
      <c r="Z2240" s="109"/>
      <c r="AA2240" s="109"/>
      <c r="AB2240" s="109"/>
      <c r="AC2240" s="109"/>
      <c r="AD2240" s="109"/>
      <c r="AF2240" s="69"/>
      <c r="AK2240" s="11"/>
      <c r="AL2240" s="92"/>
      <c r="AM2240" s="93"/>
      <c r="AN2240" s="93"/>
      <c r="AO2240" s="93"/>
      <c r="AP2240" s="93"/>
      <c r="AQ2240" s="94"/>
      <c r="AR2240" s="72"/>
    </row>
    <row r="2241" spans="1:44" ht="27" customHeight="1">
      <c r="A2241" s="911" t="str">
        <f t="shared" si="42"/>
        <v/>
      </c>
      <c r="B2241" s="65"/>
      <c r="E2241" s="66"/>
      <c r="F2241" s="67"/>
      <c r="H2241" s="1164" t="s">
        <v>1350</v>
      </c>
      <c r="I2241" s="1165"/>
      <c r="J2241" s="1165"/>
      <c r="K2241" s="1165"/>
      <c r="L2241" s="1165"/>
      <c r="M2241" s="1165"/>
      <c r="N2241" s="1165"/>
      <c r="O2241" s="1165"/>
      <c r="P2241" s="1165"/>
      <c r="Q2241" s="1165"/>
      <c r="R2241" s="1165"/>
      <c r="S2241" s="1165"/>
      <c r="T2241" s="1165"/>
      <c r="U2241" s="1165"/>
      <c r="V2241" s="1165"/>
      <c r="W2241" s="1165"/>
      <c r="X2241" s="1165"/>
      <c r="Y2241" s="1165"/>
      <c r="Z2241" s="1165"/>
      <c r="AA2241" s="1165"/>
      <c r="AB2241" s="1165"/>
      <c r="AC2241" s="1165"/>
      <c r="AD2241" s="1166"/>
      <c r="AF2241" s="69"/>
      <c r="AK2241" s="11"/>
      <c r="AL2241" s="1110" t="s">
        <v>1351</v>
      </c>
      <c r="AM2241" s="1111"/>
      <c r="AN2241" s="1111"/>
      <c r="AO2241" s="1111"/>
      <c r="AP2241" s="1111"/>
      <c r="AQ2241" s="1112"/>
      <c r="AR2241" s="72"/>
    </row>
    <row r="2242" spans="1:44" ht="27" customHeight="1" thickBot="1">
      <c r="A2242" s="911" t="str">
        <f t="shared" si="42"/>
        <v/>
      </c>
      <c r="B2242" s="65"/>
      <c r="E2242" s="66"/>
      <c r="F2242" s="67"/>
      <c r="H2242" s="1167"/>
      <c r="I2242" s="1168"/>
      <c r="J2242" s="1168"/>
      <c r="K2242" s="1168"/>
      <c r="L2242" s="1168"/>
      <c r="M2242" s="1168"/>
      <c r="N2242" s="1168"/>
      <c r="O2242" s="1168"/>
      <c r="P2242" s="1168"/>
      <c r="Q2242" s="1168"/>
      <c r="R2242" s="1168"/>
      <c r="S2242" s="1168"/>
      <c r="T2242" s="1168"/>
      <c r="U2242" s="1168"/>
      <c r="V2242" s="1168"/>
      <c r="W2242" s="1168"/>
      <c r="X2242" s="1168"/>
      <c r="Y2242" s="1168"/>
      <c r="Z2242" s="1168"/>
      <c r="AA2242" s="1168"/>
      <c r="AB2242" s="1168"/>
      <c r="AC2242" s="1168"/>
      <c r="AD2242" s="1169"/>
      <c r="AF2242" s="69"/>
      <c r="AK2242" s="11"/>
      <c r="AL2242" s="1110"/>
      <c r="AM2242" s="1111"/>
      <c r="AN2242" s="1111"/>
      <c r="AO2242" s="1111"/>
      <c r="AP2242" s="1111"/>
      <c r="AQ2242" s="1112"/>
      <c r="AR2242" s="72"/>
    </row>
    <row r="2243" spans="1:44" ht="24" customHeight="1">
      <c r="A2243" s="911" t="str">
        <f t="shared" si="42"/>
        <v/>
      </c>
      <c r="B2243" s="65"/>
      <c r="E2243" s="66"/>
      <c r="F2243" s="67"/>
      <c r="H2243" s="109"/>
      <c r="I2243" s="109"/>
      <c r="J2243" s="109"/>
      <c r="K2243" s="109"/>
      <c r="L2243" s="109"/>
      <c r="M2243" s="109"/>
      <c r="N2243" s="109"/>
      <c r="O2243" s="109"/>
      <c r="P2243" s="109"/>
      <c r="Q2243" s="109"/>
      <c r="R2243" s="109"/>
      <c r="S2243" s="109"/>
      <c r="T2243" s="109"/>
      <c r="U2243" s="109"/>
      <c r="V2243" s="109"/>
      <c r="W2243" s="109"/>
      <c r="X2243" s="109"/>
      <c r="Y2243" s="109"/>
      <c r="Z2243" s="109"/>
      <c r="AA2243" s="109"/>
      <c r="AB2243" s="109"/>
      <c r="AC2243" s="109"/>
      <c r="AD2243" s="109"/>
      <c r="AF2243" s="69"/>
      <c r="AK2243" s="11"/>
      <c r="AL2243" s="70"/>
      <c r="AQ2243" s="71"/>
      <c r="AR2243" s="72"/>
    </row>
    <row r="2244" spans="1:44" ht="27" customHeight="1">
      <c r="A2244" s="911">
        <f t="shared" si="42"/>
        <v>309</v>
      </c>
      <c r="B2244" s="65"/>
      <c r="E2244" s="66"/>
      <c r="F2244" s="1064" t="s">
        <v>418</v>
      </c>
      <c r="G2244" s="1065"/>
      <c r="H2244" s="1098" t="s">
        <v>1352</v>
      </c>
      <c r="I2244" s="1098"/>
      <c r="J2244" s="1098"/>
      <c r="K2244" s="1098"/>
      <c r="L2244" s="1098"/>
      <c r="M2244" s="1098"/>
      <c r="N2244" s="1098"/>
      <c r="O2244" s="1098"/>
      <c r="P2244" s="1098"/>
      <c r="Q2244" s="1098"/>
      <c r="R2244" s="1098"/>
      <c r="S2244" s="1098"/>
      <c r="T2244" s="1098"/>
      <c r="U2244" s="1098"/>
      <c r="V2244" s="1098"/>
      <c r="W2244" s="1098"/>
      <c r="X2244" s="1098"/>
      <c r="Y2244" s="1098"/>
      <c r="Z2244" s="1098"/>
      <c r="AA2244" s="1098"/>
      <c r="AB2244" s="1098"/>
      <c r="AC2244" s="1098"/>
      <c r="AD2244" s="1098"/>
      <c r="AF2244" s="69"/>
      <c r="AG2244" s="304">
        <v>309</v>
      </c>
      <c r="AH2244" s="1113" t="s">
        <v>109</v>
      </c>
      <c r="AI2244" s="1114"/>
      <c r="AJ2244" s="1115"/>
      <c r="AK2244" s="11"/>
      <c r="AL2244" s="92"/>
      <c r="AM2244" s="93"/>
      <c r="AN2244" s="93"/>
      <c r="AO2244" s="93"/>
      <c r="AP2244" s="93"/>
      <c r="AQ2244" s="94"/>
      <c r="AR2244" s="1173">
        <f>VLOOKUP(AH2244,$CD$6:$CE$10,2,FALSE)</f>
        <v>0</v>
      </c>
    </row>
    <row r="2245" spans="1:44" ht="27" customHeight="1">
      <c r="A2245" s="911" t="str">
        <f t="shared" si="42"/>
        <v/>
      </c>
      <c r="B2245" s="65"/>
      <c r="E2245" s="66"/>
      <c r="F2245" s="67"/>
      <c r="H2245" s="1098"/>
      <c r="I2245" s="1098"/>
      <c r="J2245" s="1098"/>
      <c r="K2245" s="1098"/>
      <c r="L2245" s="1098"/>
      <c r="M2245" s="1098"/>
      <c r="N2245" s="1098"/>
      <c r="O2245" s="1098"/>
      <c r="P2245" s="1098"/>
      <c r="Q2245" s="1098"/>
      <c r="R2245" s="1098"/>
      <c r="S2245" s="1098"/>
      <c r="T2245" s="1098"/>
      <c r="U2245" s="1098"/>
      <c r="V2245" s="1098"/>
      <c r="W2245" s="1098"/>
      <c r="X2245" s="1098"/>
      <c r="Y2245" s="1098"/>
      <c r="Z2245" s="1098"/>
      <c r="AA2245" s="1098"/>
      <c r="AB2245" s="1098"/>
      <c r="AC2245" s="1098"/>
      <c r="AD2245" s="1098"/>
      <c r="AF2245" s="69"/>
      <c r="AK2245" s="11"/>
      <c r="AL2245" s="92"/>
      <c r="AM2245" s="93"/>
      <c r="AN2245" s="93"/>
      <c r="AO2245" s="93"/>
      <c r="AP2245" s="93"/>
      <c r="AQ2245" s="94"/>
      <c r="AR2245" s="1173"/>
    </row>
    <row r="2246" spans="1:44" ht="27" customHeight="1">
      <c r="A2246" s="911" t="str">
        <f t="shared" si="42"/>
        <v/>
      </c>
      <c r="B2246" s="65"/>
      <c r="E2246" s="66"/>
      <c r="F2246" s="67"/>
      <c r="H2246" s="1098"/>
      <c r="I2246" s="1098"/>
      <c r="J2246" s="1098"/>
      <c r="K2246" s="1098"/>
      <c r="L2246" s="1098"/>
      <c r="M2246" s="1098"/>
      <c r="N2246" s="1098"/>
      <c r="O2246" s="1098"/>
      <c r="P2246" s="1098"/>
      <c r="Q2246" s="1098"/>
      <c r="R2246" s="1098"/>
      <c r="S2246" s="1098"/>
      <c r="T2246" s="1098"/>
      <c r="U2246" s="1098"/>
      <c r="V2246" s="1098"/>
      <c r="W2246" s="1098"/>
      <c r="X2246" s="1098"/>
      <c r="Y2246" s="1098"/>
      <c r="Z2246" s="1098"/>
      <c r="AA2246" s="1098"/>
      <c r="AB2246" s="1098"/>
      <c r="AC2246" s="1098"/>
      <c r="AD2246" s="1098"/>
      <c r="AF2246" s="69"/>
      <c r="AK2246" s="11"/>
      <c r="AL2246" s="70"/>
      <c r="AQ2246" s="71"/>
      <c r="AR2246" s="72"/>
    </row>
    <row r="2247" spans="1:44" ht="24" customHeight="1">
      <c r="A2247" s="911" t="str">
        <f t="shared" si="42"/>
        <v/>
      </c>
      <c r="B2247" s="65"/>
      <c r="E2247" s="66"/>
      <c r="F2247" s="67"/>
      <c r="H2247" s="87"/>
      <c r="I2247" s="87"/>
      <c r="J2247" s="87"/>
      <c r="K2247" s="87"/>
      <c r="L2247" s="87"/>
      <c r="M2247" s="87"/>
      <c r="N2247" s="87"/>
      <c r="O2247" s="87"/>
      <c r="P2247" s="87"/>
      <c r="Q2247" s="87"/>
      <c r="R2247" s="87"/>
      <c r="S2247" s="87"/>
      <c r="T2247" s="87"/>
      <c r="U2247" s="87"/>
      <c r="V2247" s="87"/>
      <c r="W2247" s="87"/>
      <c r="X2247" s="87"/>
      <c r="Y2247" s="87"/>
      <c r="Z2247" s="87"/>
      <c r="AA2247" s="87"/>
      <c r="AB2247" s="87"/>
      <c r="AC2247" s="87"/>
      <c r="AD2247" s="87"/>
      <c r="AF2247" s="69"/>
      <c r="AK2247" s="11"/>
      <c r="AL2247" s="70"/>
      <c r="AQ2247" s="71"/>
      <c r="AR2247" s="72"/>
    </row>
    <row r="2248" spans="1:44" ht="27" customHeight="1">
      <c r="A2248" s="911">
        <f t="shared" si="42"/>
        <v>310</v>
      </c>
      <c r="B2248" s="65"/>
      <c r="E2248" s="66"/>
      <c r="F2248" s="1064" t="s">
        <v>7</v>
      </c>
      <c r="G2248" s="1065"/>
      <c r="H2248" s="1087" t="s">
        <v>1353</v>
      </c>
      <c r="I2248" s="1087"/>
      <c r="J2248" s="1087"/>
      <c r="K2248" s="1087"/>
      <c r="L2248" s="1087"/>
      <c r="M2248" s="1087"/>
      <c r="N2248" s="1087"/>
      <c r="O2248" s="1087"/>
      <c r="P2248" s="1087"/>
      <c r="Q2248" s="1087"/>
      <c r="R2248" s="1087"/>
      <c r="S2248" s="1087"/>
      <c r="T2248" s="1087"/>
      <c r="U2248" s="1087"/>
      <c r="V2248" s="1087"/>
      <c r="W2248" s="1087"/>
      <c r="X2248" s="1087"/>
      <c r="Y2248" s="1087"/>
      <c r="Z2248" s="1087"/>
      <c r="AA2248" s="1087"/>
      <c r="AB2248" s="1087"/>
      <c r="AC2248" s="1087"/>
      <c r="AD2248" s="1087"/>
      <c r="AF2248" s="69"/>
      <c r="AG2248" s="304">
        <v>310</v>
      </c>
      <c r="AH2248" s="1113" t="s">
        <v>109</v>
      </c>
      <c r="AI2248" s="1114"/>
      <c r="AJ2248" s="1115"/>
      <c r="AK2248" s="11"/>
      <c r="AL2248" s="1110" t="s">
        <v>1356</v>
      </c>
      <c r="AM2248" s="1111"/>
      <c r="AN2248" s="1111"/>
      <c r="AO2248" s="1111"/>
      <c r="AP2248" s="1111"/>
      <c r="AQ2248" s="1112"/>
      <c r="AR2248" s="1173">
        <f>VLOOKUP(AH2248,$CD$6:$CE$10,2,FALSE)</f>
        <v>0</v>
      </c>
    </row>
    <row r="2249" spans="1:44" ht="24" customHeight="1">
      <c r="A2249" s="911" t="str">
        <f t="shared" si="42"/>
        <v/>
      </c>
      <c r="B2249" s="65"/>
      <c r="E2249" s="66"/>
      <c r="F2249" s="67"/>
      <c r="AF2249" s="69"/>
      <c r="AK2249" s="11"/>
      <c r="AL2249" s="1110"/>
      <c r="AM2249" s="1111"/>
      <c r="AN2249" s="1111"/>
      <c r="AO2249" s="1111"/>
      <c r="AP2249" s="1111"/>
      <c r="AQ2249" s="1112"/>
      <c r="AR2249" s="1173"/>
    </row>
    <row r="2250" spans="1:44" ht="27" customHeight="1">
      <c r="A2250" s="911">
        <f t="shared" si="42"/>
        <v>311</v>
      </c>
      <c r="B2250" s="65"/>
      <c r="E2250" s="66"/>
      <c r="F2250" s="1064" t="s">
        <v>8</v>
      </c>
      <c r="G2250" s="1065"/>
      <c r="H2250" s="1070" t="s">
        <v>1354</v>
      </c>
      <c r="I2250" s="1070"/>
      <c r="J2250" s="1070"/>
      <c r="K2250" s="1070"/>
      <c r="L2250" s="1070"/>
      <c r="M2250" s="1070"/>
      <c r="N2250" s="1070"/>
      <c r="O2250" s="1070"/>
      <c r="P2250" s="1070"/>
      <c r="Q2250" s="1070"/>
      <c r="R2250" s="1070"/>
      <c r="S2250" s="1070"/>
      <c r="T2250" s="1070"/>
      <c r="U2250" s="1070"/>
      <c r="V2250" s="1070"/>
      <c r="W2250" s="1070"/>
      <c r="X2250" s="1070"/>
      <c r="Y2250" s="1070"/>
      <c r="Z2250" s="1070"/>
      <c r="AA2250" s="1070"/>
      <c r="AB2250" s="1070"/>
      <c r="AC2250" s="1070"/>
      <c r="AD2250" s="1070"/>
      <c r="AF2250" s="69"/>
      <c r="AG2250" s="304">
        <v>311</v>
      </c>
      <c r="AH2250" s="1113" t="s">
        <v>109</v>
      </c>
      <c r="AI2250" s="1114"/>
      <c r="AJ2250" s="1115"/>
      <c r="AK2250" s="11"/>
      <c r="AL2250" s="1110" t="s">
        <v>1356</v>
      </c>
      <c r="AM2250" s="1111"/>
      <c r="AN2250" s="1111"/>
      <c r="AO2250" s="1111"/>
      <c r="AP2250" s="1111"/>
      <c r="AQ2250" s="1112"/>
      <c r="AR2250" s="1173">
        <f>VLOOKUP(AH2250,$CD$6:$CE$10,2,FALSE)</f>
        <v>0</v>
      </c>
    </row>
    <row r="2251" spans="1:44" ht="27" customHeight="1">
      <c r="A2251" s="911" t="str">
        <f t="shared" si="42"/>
        <v/>
      </c>
      <c r="B2251" s="65"/>
      <c r="E2251" s="66"/>
      <c r="F2251" s="67"/>
      <c r="H2251" s="1070"/>
      <c r="I2251" s="1070"/>
      <c r="J2251" s="1070"/>
      <c r="K2251" s="1070"/>
      <c r="L2251" s="1070"/>
      <c r="M2251" s="1070"/>
      <c r="N2251" s="1070"/>
      <c r="O2251" s="1070"/>
      <c r="P2251" s="1070"/>
      <c r="Q2251" s="1070"/>
      <c r="R2251" s="1070"/>
      <c r="S2251" s="1070"/>
      <c r="T2251" s="1070"/>
      <c r="U2251" s="1070"/>
      <c r="V2251" s="1070"/>
      <c r="W2251" s="1070"/>
      <c r="X2251" s="1070"/>
      <c r="Y2251" s="1070"/>
      <c r="Z2251" s="1070"/>
      <c r="AA2251" s="1070"/>
      <c r="AB2251" s="1070"/>
      <c r="AC2251" s="1070"/>
      <c r="AD2251" s="1070"/>
      <c r="AF2251" s="69"/>
      <c r="AK2251" s="11"/>
      <c r="AL2251" s="1110"/>
      <c r="AM2251" s="1111"/>
      <c r="AN2251" s="1111"/>
      <c r="AO2251" s="1111"/>
      <c r="AP2251" s="1111"/>
      <c r="AQ2251" s="1112"/>
      <c r="AR2251" s="1173"/>
    </row>
    <row r="2252" spans="1:44" ht="27" customHeight="1">
      <c r="A2252" s="911" t="str">
        <f t="shared" si="42"/>
        <v/>
      </c>
      <c r="B2252" s="65"/>
      <c r="E2252" s="66"/>
      <c r="F2252" s="67"/>
      <c r="H2252" s="1070"/>
      <c r="I2252" s="1070"/>
      <c r="J2252" s="1070"/>
      <c r="K2252" s="1070"/>
      <c r="L2252" s="1070"/>
      <c r="M2252" s="1070"/>
      <c r="N2252" s="1070"/>
      <c r="O2252" s="1070"/>
      <c r="P2252" s="1070"/>
      <c r="Q2252" s="1070"/>
      <c r="R2252" s="1070"/>
      <c r="S2252" s="1070"/>
      <c r="T2252" s="1070"/>
      <c r="U2252" s="1070"/>
      <c r="V2252" s="1070"/>
      <c r="W2252" s="1070"/>
      <c r="X2252" s="1070"/>
      <c r="Y2252" s="1070"/>
      <c r="Z2252" s="1070"/>
      <c r="AA2252" s="1070"/>
      <c r="AB2252" s="1070"/>
      <c r="AC2252" s="1070"/>
      <c r="AD2252" s="1070"/>
      <c r="AF2252" s="69"/>
      <c r="AK2252" s="11"/>
      <c r="AL2252" s="70"/>
      <c r="AQ2252" s="71"/>
      <c r="AR2252" s="72"/>
    </row>
    <row r="2253" spans="1:44" ht="24" customHeight="1">
      <c r="A2253" s="911" t="str">
        <f t="shared" si="42"/>
        <v/>
      </c>
      <c r="B2253" s="65"/>
      <c r="E2253" s="66"/>
      <c r="F2253" s="67"/>
      <c r="AF2253" s="69"/>
      <c r="AK2253" s="11"/>
      <c r="AL2253" s="70"/>
      <c r="AQ2253" s="71"/>
      <c r="AR2253" s="72"/>
    </row>
    <row r="2254" spans="1:44" ht="27" customHeight="1">
      <c r="A2254" s="911">
        <f t="shared" si="42"/>
        <v>312</v>
      </c>
      <c r="B2254" s="65"/>
      <c r="E2254" s="66"/>
      <c r="F2254" s="1064" t="s">
        <v>9</v>
      </c>
      <c r="G2254" s="1065"/>
      <c r="H2254" s="1070" t="s">
        <v>1355</v>
      </c>
      <c r="I2254" s="1070"/>
      <c r="J2254" s="1070"/>
      <c r="K2254" s="1070"/>
      <c r="L2254" s="1070"/>
      <c r="M2254" s="1070"/>
      <c r="N2254" s="1070"/>
      <c r="O2254" s="1070"/>
      <c r="P2254" s="1070"/>
      <c r="Q2254" s="1070"/>
      <c r="R2254" s="1070"/>
      <c r="S2254" s="1070"/>
      <c r="T2254" s="1070"/>
      <c r="U2254" s="1070"/>
      <c r="V2254" s="1070"/>
      <c r="W2254" s="1070"/>
      <c r="X2254" s="1070"/>
      <c r="Y2254" s="1070"/>
      <c r="Z2254" s="1070"/>
      <c r="AA2254" s="1070"/>
      <c r="AB2254" s="1070"/>
      <c r="AC2254" s="1070"/>
      <c r="AD2254" s="1070"/>
      <c r="AF2254" s="69"/>
      <c r="AG2254" s="304">
        <v>312</v>
      </c>
      <c r="AH2254" s="1113" t="s">
        <v>109</v>
      </c>
      <c r="AI2254" s="1114"/>
      <c r="AJ2254" s="1115"/>
      <c r="AK2254" s="11"/>
      <c r="AL2254" s="1110" t="s">
        <v>1357</v>
      </c>
      <c r="AM2254" s="1111"/>
      <c r="AN2254" s="1111"/>
      <c r="AO2254" s="1111"/>
      <c r="AP2254" s="1111"/>
      <c r="AQ2254" s="1112"/>
      <c r="AR2254" s="1173">
        <f>VLOOKUP(AH2254,$CD$6:$CE$10,2,FALSE)</f>
        <v>0</v>
      </c>
    </row>
    <row r="2255" spans="1:44" ht="27" customHeight="1">
      <c r="A2255" s="911" t="str">
        <f t="shared" si="42"/>
        <v/>
      </c>
      <c r="B2255" s="65"/>
      <c r="E2255" s="66"/>
      <c r="F2255" s="67"/>
      <c r="H2255" s="1070"/>
      <c r="I2255" s="1070"/>
      <c r="J2255" s="1070"/>
      <c r="K2255" s="1070"/>
      <c r="L2255" s="1070"/>
      <c r="M2255" s="1070"/>
      <c r="N2255" s="1070"/>
      <c r="O2255" s="1070"/>
      <c r="P2255" s="1070"/>
      <c r="Q2255" s="1070"/>
      <c r="R2255" s="1070"/>
      <c r="S2255" s="1070"/>
      <c r="T2255" s="1070"/>
      <c r="U2255" s="1070"/>
      <c r="V2255" s="1070"/>
      <c r="W2255" s="1070"/>
      <c r="X2255" s="1070"/>
      <c r="Y2255" s="1070"/>
      <c r="Z2255" s="1070"/>
      <c r="AA2255" s="1070"/>
      <c r="AB2255" s="1070"/>
      <c r="AC2255" s="1070"/>
      <c r="AD2255" s="1070"/>
      <c r="AF2255" s="69"/>
      <c r="AK2255" s="11"/>
      <c r="AL2255" s="1110"/>
      <c r="AM2255" s="1111"/>
      <c r="AN2255" s="1111"/>
      <c r="AO2255" s="1111"/>
      <c r="AP2255" s="1111"/>
      <c r="AQ2255" s="1112"/>
      <c r="AR2255" s="1173"/>
    </row>
    <row r="2256" spans="1:44" ht="27" customHeight="1">
      <c r="A2256" s="911" t="str">
        <f t="shared" si="42"/>
        <v/>
      </c>
      <c r="B2256" s="65"/>
      <c r="E2256" s="66"/>
      <c r="F2256" s="67"/>
      <c r="H2256" s="1070"/>
      <c r="I2256" s="1070"/>
      <c r="J2256" s="1070"/>
      <c r="K2256" s="1070"/>
      <c r="L2256" s="1070"/>
      <c r="M2256" s="1070"/>
      <c r="N2256" s="1070"/>
      <c r="O2256" s="1070"/>
      <c r="P2256" s="1070"/>
      <c r="Q2256" s="1070"/>
      <c r="R2256" s="1070"/>
      <c r="S2256" s="1070"/>
      <c r="T2256" s="1070"/>
      <c r="U2256" s="1070"/>
      <c r="V2256" s="1070"/>
      <c r="W2256" s="1070"/>
      <c r="X2256" s="1070"/>
      <c r="Y2256" s="1070"/>
      <c r="Z2256" s="1070"/>
      <c r="AA2256" s="1070"/>
      <c r="AB2256" s="1070"/>
      <c r="AC2256" s="1070"/>
      <c r="AD2256" s="1070"/>
      <c r="AF2256" s="69"/>
      <c r="AK2256" s="11"/>
      <c r="AL2256" s="70"/>
      <c r="AQ2256" s="71"/>
      <c r="AR2256" s="72"/>
    </row>
    <row r="2257" spans="1:61" ht="22.2" customHeight="1" thickBot="1">
      <c r="A2257" s="911" t="str">
        <f t="shared" si="42"/>
        <v/>
      </c>
      <c r="B2257" s="56"/>
      <c r="C2257" s="6"/>
      <c r="D2257" s="6"/>
      <c r="E2257" s="57"/>
      <c r="F2257" s="82"/>
      <c r="G2257" s="60"/>
      <c r="H2257" s="60"/>
      <c r="I2257" s="60"/>
      <c r="J2257" s="60"/>
      <c r="K2257" s="60"/>
      <c r="L2257" s="60"/>
      <c r="M2257" s="60"/>
      <c r="N2257" s="60"/>
      <c r="O2257" s="60"/>
      <c r="P2257" s="60"/>
      <c r="Q2257" s="60"/>
      <c r="R2257" s="60"/>
      <c r="S2257" s="60"/>
      <c r="T2257" s="60"/>
      <c r="U2257" s="60"/>
      <c r="V2257" s="60"/>
      <c r="W2257" s="60"/>
      <c r="X2257" s="60"/>
      <c r="Y2257" s="60"/>
      <c r="Z2257" s="60"/>
      <c r="AA2257" s="60"/>
      <c r="AB2257" s="60"/>
      <c r="AC2257" s="60"/>
      <c r="AD2257" s="60"/>
      <c r="AE2257" s="60"/>
      <c r="AF2257" s="58"/>
      <c r="AG2257" s="307"/>
      <c r="AH2257" s="59"/>
      <c r="AI2257" s="59"/>
      <c r="AJ2257" s="59"/>
      <c r="AK2257" s="15"/>
      <c r="AL2257" s="98"/>
      <c r="AM2257" s="99"/>
      <c r="AN2257" s="99"/>
      <c r="AO2257" s="99"/>
      <c r="AP2257" s="99"/>
      <c r="AQ2257" s="100"/>
      <c r="AR2257" s="72"/>
    </row>
    <row r="2258" spans="1:61" ht="22.2" customHeight="1">
      <c r="A2258" s="911" t="str">
        <f t="shared" si="42"/>
        <v/>
      </c>
      <c r="B2258" s="65"/>
      <c r="E2258" s="66"/>
      <c r="F2258" s="67"/>
      <c r="AF2258" s="69"/>
      <c r="AK2258" s="11"/>
      <c r="AL2258" s="70"/>
      <c r="AQ2258" s="71"/>
      <c r="AR2258" s="72"/>
    </row>
    <row r="2259" spans="1:61" ht="27" customHeight="1">
      <c r="A2259" s="911">
        <f t="shared" si="42"/>
        <v>313</v>
      </c>
      <c r="B2259" s="1078" t="s">
        <v>2658</v>
      </c>
      <c r="C2259" s="1079"/>
      <c r="D2259" s="1079"/>
      <c r="E2259" s="1080"/>
      <c r="F2259" s="67"/>
      <c r="H2259" s="1093" t="s">
        <v>1358</v>
      </c>
      <c r="I2259" s="1093"/>
      <c r="J2259" s="1093"/>
      <c r="K2259" s="1093"/>
      <c r="L2259" s="1093"/>
      <c r="M2259" s="1093"/>
      <c r="N2259" s="1093"/>
      <c r="O2259" s="1093"/>
      <c r="P2259" s="1093"/>
      <c r="Q2259" s="1093"/>
      <c r="R2259" s="1093"/>
      <c r="S2259" s="1093"/>
      <c r="T2259" s="1093"/>
      <c r="U2259" s="1093"/>
      <c r="V2259" s="1093"/>
      <c r="W2259" s="1093"/>
      <c r="X2259" s="1093"/>
      <c r="Y2259" s="1093"/>
      <c r="Z2259" s="1093"/>
      <c r="AA2259" s="1093"/>
      <c r="AB2259" s="1093"/>
      <c r="AC2259" s="1093"/>
      <c r="AD2259" s="1093"/>
      <c r="AF2259" s="69"/>
      <c r="AG2259" s="304">
        <v>313</v>
      </c>
      <c r="AH2259" s="1113" t="s">
        <v>109</v>
      </c>
      <c r="AI2259" s="1114"/>
      <c r="AJ2259" s="1115"/>
      <c r="AK2259" s="11"/>
      <c r="AL2259" s="1110" t="s">
        <v>1361</v>
      </c>
      <c r="AM2259" s="1111"/>
      <c r="AN2259" s="1111"/>
      <c r="AO2259" s="1111"/>
      <c r="AP2259" s="1111"/>
      <c r="AQ2259" s="1112"/>
      <c r="AR2259" s="1173">
        <f>VLOOKUP(AH2259,$CD$6:$CE$10,2,FALSE)</f>
        <v>0</v>
      </c>
    </row>
    <row r="2260" spans="1:61" ht="27" customHeight="1">
      <c r="A2260" s="911" t="str">
        <f t="shared" si="42"/>
        <v/>
      </c>
      <c r="B2260" s="1078"/>
      <c r="C2260" s="1079"/>
      <c r="D2260" s="1079"/>
      <c r="E2260" s="1080"/>
      <c r="F2260" s="67"/>
      <c r="H2260" s="1093"/>
      <c r="I2260" s="1093"/>
      <c r="J2260" s="1093"/>
      <c r="K2260" s="1093"/>
      <c r="L2260" s="1093"/>
      <c r="M2260" s="1093"/>
      <c r="N2260" s="1093"/>
      <c r="O2260" s="1093"/>
      <c r="P2260" s="1093"/>
      <c r="Q2260" s="1093"/>
      <c r="R2260" s="1093"/>
      <c r="S2260" s="1093"/>
      <c r="T2260" s="1093"/>
      <c r="U2260" s="1093"/>
      <c r="V2260" s="1093"/>
      <c r="W2260" s="1093"/>
      <c r="X2260" s="1093"/>
      <c r="Y2260" s="1093"/>
      <c r="Z2260" s="1093"/>
      <c r="AA2260" s="1093"/>
      <c r="AB2260" s="1093"/>
      <c r="AC2260" s="1093"/>
      <c r="AD2260" s="1093"/>
      <c r="AF2260" s="69"/>
      <c r="AK2260" s="11"/>
      <c r="AL2260" s="1110"/>
      <c r="AM2260" s="1111"/>
      <c r="AN2260" s="1111"/>
      <c r="AO2260" s="1111"/>
      <c r="AP2260" s="1111"/>
      <c r="AQ2260" s="1112"/>
      <c r="AR2260" s="1173"/>
    </row>
    <row r="2261" spans="1:61" ht="24" customHeight="1">
      <c r="A2261" s="911" t="str">
        <f t="shared" si="42"/>
        <v/>
      </c>
      <c r="B2261" s="1078"/>
      <c r="C2261" s="1079"/>
      <c r="D2261" s="1079"/>
      <c r="E2261" s="1080"/>
      <c r="F2261" s="67"/>
      <c r="AF2261" s="69"/>
      <c r="AK2261" s="11"/>
      <c r="AL2261" s="1110"/>
      <c r="AM2261" s="1111"/>
      <c r="AN2261" s="1111"/>
      <c r="AO2261" s="1111"/>
      <c r="AP2261" s="1111"/>
      <c r="AQ2261" s="1112"/>
      <c r="AR2261" s="72"/>
    </row>
    <row r="2262" spans="1:61" ht="27" customHeight="1">
      <c r="A2262" s="911" t="str">
        <f t="shared" si="42"/>
        <v/>
      </c>
      <c r="B2262" s="1078"/>
      <c r="C2262" s="1079"/>
      <c r="D2262" s="1079"/>
      <c r="E2262" s="1080"/>
      <c r="F2262" s="67"/>
      <c r="H2262" s="17" t="s">
        <v>919</v>
      </c>
      <c r="I2262" s="1093" t="s">
        <v>1359</v>
      </c>
      <c r="J2262" s="1093"/>
      <c r="K2262" s="1093"/>
      <c r="L2262" s="1093"/>
      <c r="M2262" s="1093"/>
      <c r="N2262" s="1093"/>
      <c r="O2262" s="1093"/>
      <c r="P2262" s="1093"/>
      <c r="Q2262" s="1093"/>
      <c r="R2262" s="1093"/>
      <c r="S2262" s="1093"/>
      <c r="T2262" s="1093"/>
      <c r="U2262" s="1093"/>
      <c r="V2262" s="1093"/>
      <c r="W2262" s="1093"/>
      <c r="X2262" s="1093"/>
      <c r="Y2262" s="1093"/>
      <c r="Z2262" s="1093"/>
      <c r="AA2262" s="1093"/>
      <c r="AB2262" s="1093"/>
      <c r="AC2262" s="1093"/>
      <c r="AD2262" s="1093"/>
      <c r="AF2262" s="69"/>
      <c r="AK2262" s="11"/>
      <c r="AL2262" s="1110"/>
      <c r="AM2262" s="1111"/>
      <c r="AN2262" s="1111"/>
      <c r="AO2262" s="1111"/>
      <c r="AP2262" s="1111"/>
      <c r="AQ2262" s="1112"/>
      <c r="AR2262" s="72"/>
    </row>
    <row r="2263" spans="1:61" ht="27" customHeight="1">
      <c r="A2263" s="911" t="str">
        <f t="shared" si="42"/>
        <v/>
      </c>
      <c r="B2263" s="1078"/>
      <c r="C2263" s="1079"/>
      <c r="D2263" s="1079"/>
      <c r="E2263" s="1080"/>
      <c r="F2263" s="67"/>
      <c r="I2263" s="1093"/>
      <c r="J2263" s="1093"/>
      <c r="K2263" s="1093"/>
      <c r="L2263" s="1093"/>
      <c r="M2263" s="1093"/>
      <c r="N2263" s="1093"/>
      <c r="O2263" s="1093"/>
      <c r="P2263" s="1093"/>
      <c r="Q2263" s="1093"/>
      <c r="R2263" s="1093"/>
      <c r="S2263" s="1093"/>
      <c r="T2263" s="1093"/>
      <c r="U2263" s="1093"/>
      <c r="V2263" s="1093"/>
      <c r="W2263" s="1093"/>
      <c r="X2263" s="1093"/>
      <c r="Y2263" s="1093"/>
      <c r="Z2263" s="1093"/>
      <c r="AA2263" s="1093"/>
      <c r="AB2263" s="1093"/>
      <c r="AC2263" s="1093"/>
      <c r="AD2263" s="1093"/>
      <c r="AF2263" s="69"/>
      <c r="AK2263" s="11"/>
      <c r="AL2263" s="70"/>
      <c r="AQ2263" s="71"/>
      <c r="AR2263" s="72"/>
    </row>
    <row r="2264" spans="1:61" ht="27" customHeight="1">
      <c r="A2264" s="911" t="str">
        <f t="shared" si="42"/>
        <v/>
      </c>
      <c r="B2264" s="65"/>
      <c r="E2264" s="66"/>
      <c r="F2264" s="67"/>
      <c r="H2264" s="17" t="s">
        <v>920</v>
      </c>
      <c r="I2264" s="1116" t="s">
        <v>1360</v>
      </c>
      <c r="J2264" s="1116"/>
      <c r="K2264" s="1116"/>
      <c r="L2264" s="1116"/>
      <c r="M2264" s="1116"/>
      <c r="N2264" s="1116"/>
      <c r="O2264" s="1116"/>
      <c r="P2264" s="1116"/>
      <c r="Q2264" s="1116"/>
      <c r="R2264" s="1116"/>
      <c r="S2264" s="1116"/>
      <c r="T2264" s="1116"/>
      <c r="U2264" s="1116"/>
      <c r="V2264" s="1116"/>
      <c r="W2264" s="1116"/>
      <c r="X2264" s="1116"/>
      <c r="Y2264" s="1116"/>
      <c r="Z2264" s="1116"/>
      <c r="AA2264" s="1116"/>
      <c r="AB2264" s="1116"/>
      <c r="AC2264" s="1116"/>
      <c r="AD2264" s="1116"/>
      <c r="AF2264" s="69"/>
      <c r="AK2264" s="11"/>
      <c r="AL2264" s="70"/>
      <c r="AQ2264" s="71"/>
      <c r="AR2264" s="72"/>
    </row>
    <row r="2265" spans="1:61" ht="21.75" customHeight="1" thickBot="1">
      <c r="A2265" s="911" t="str">
        <f t="shared" si="42"/>
        <v/>
      </c>
      <c r="B2265" s="56"/>
      <c r="C2265" s="6"/>
      <c r="D2265" s="6"/>
      <c r="E2265" s="57"/>
      <c r="F2265" s="82"/>
      <c r="G2265" s="60"/>
      <c r="H2265" s="60"/>
      <c r="I2265" s="60"/>
      <c r="J2265" s="60"/>
      <c r="K2265" s="60"/>
      <c r="L2265" s="60"/>
      <c r="M2265" s="60"/>
      <c r="N2265" s="60"/>
      <c r="O2265" s="60"/>
      <c r="P2265" s="60"/>
      <c r="Q2265" s="60"/>
      <c r="R2265" s="60"/>
      <c r="S2265" s="60"/>
      <c r="T2265" s="60"/>
      <c r="U2265" s="60"/>
      <c r="V2265" s="60"/>
      <c r="W2265" s="60"/>
      <c r="X2265" s="60"/>
      <c r="Y2265" s="60"/>
      <c r="Z2265" s="60"/>
      <c r="AA2265" s="60"/>
      <c r="AB2265" s="60"/>
      <c r="AC2265" s="60"/>
      <c r="AD2265" s="60"/>
      <c r="AE2265" s="60"/>
      <c r="AF2265" s="58"/>
      <c r="AG2265" s="307"/>
      <c r="AH2265" s="59"/>
      <c r="AI2265" s="59"/>
      <c r="AJ2265" s="59"/>
      <c r="AK2265" s="15"/>
      <c r="AL2265" s="98"/>
      <c r="AM2265" s="99"/>
      <c r="AN2265" s="99"/>
      <c r="AO2265" s="99"/>
      <c r="AP2265" s="99"/>
      <c r="AQ2265" s="100"/>
      <c r="AR2265" s="72"/>
    </row>
    <row r="2266" spans="1:61" ht="21.75" customHeight="1">
      <c r="A2266" s="911" t="str">
        <f t="shared" si="42"/>
        <v/>
      </c>
      <c r="B2266" s="65"/>
      <c r="E2266" s="66"/>
      <c r="F2266" s="67"/>
      <c r="AF2266" s="69"/>
      <c r="AK2266" s="11"/>
      <c r="AL2266" s="70"/>
      <c r="AQ2266" s="71"/>
      <c r="AR2266" s="72"/>
    </row>
    <row r="2267" spans="1:61" ht="27" customHeight="1">
      <c r="A2267" s="911">
        <f t="shared" si="42"/>
        <v>314</v>
      </c>
      <c r="B2267" s="1078" t="s">
        <v>2659</v>
      </c>
      <c r="C2267" s="1079"/>
      <c r="D2267" s="1079"/>
      <c r="E2267" s="1080"/>
      <c r="F2267" s="67"/>
      <c r="H2267" s="1116" t="s">
        <v>1362</v>
      </c>
      <c r="I2267" s="1116"/>
      <c r="J2267" s="1116"/>
      <c r="K2267" s="1116"/>
      <c r="L2267" s="1116"/>
      <c r="M2267" s="1116"/>
      <c r="N2267" s="1116"/>
      <c r="O2267" s="1116"/>
      <c r="P2267" s="1116"/>
      <c r="Q2267" s="1116"/>
      <c r="R2267" s="1116"/>
      <c r="S2267" s="1116"/>
      <c r="T2267" s="1116"/>
      <c r="U2267" s="1116"/>
      <c r="V2267" s="1116"/>
      <c r="W2267" s="1116"/>
      <c r="X2267" s="1116"/>
      <c r="Y2267" s="1116"/>
      <c r="Z2267" s="1116"/>
      <c r="AA2267" s="1116"/>
      <c r="AB2267" s="1116"/>
      <c r="AC2267" s="1116"/>
      <c r="AD2267" s="1116"/>
      <c r="AF2267" s="69"/>
      <c r="AG2267" s="304">
        <v>314</v>
      </c>
      <c r="AH2267" s="1113" t="s">
        <v>109</v>
      </c>
      <c r="AI2267" s="1114"/>
      <c r="AJ2267" s="1115"/>
      <c r="AK2267" s="11"/>
      <c r="AL2267" s="1110" t="s">
        <v>1363</v>
      </c>
      <c r="AM2267" s="1111"/>
      <c r="AN2267" s="1111"/>
      <c r="AO2267" s="1111"/>
      <c r="AP2267" s="1111"/>
      <c r="AQ2267" s="1112"/>
      <c r="AR2267" s="1173">
        <f>VLOOKUP(AH2267,$CD$6:$CE$10,2,FALSE)</f>
        <v>0</v>
      </c>
    </row>
    <row r="2268" spans="1:61" ht="24" customHeight="1">
      <c r="A2268" s="911" t="str">
        <f t="shared" si="42"/>
        <v/>
      </c>
      <c r="B2268" s="1078"/>
      <c r="C2268" s="1079"/>
      <c r="D2268" s="1079"/>
      <c r="E2268" s="1080"/>
      <c r="F2268" s="67"/>
      <c r="AF2268" s="69"/>
      <c r="AK2268" s="11"/>
      <c r="AL2268" s="1110"/>
      <c r="AM2268" s="1111"/>
      <c r="AN2268" s="1111"/>
      <c r="AO2268" s="1111"/>
      <c r="AP2268" s="1111"/>
      <c r="AQ2268" s="1112"/>
      <c r="AR2268" s="1173"/>
    </row>
    <row r="2269" spans="1:61" ht="27" customHeight="1">
      <c r="A2269" s="911" t="str">
        <f t="shared" si="42"/>
        <v/>
      </c>
      <c r="B2269" s="1078"/>
      <c r="C2269" s="1079"/>
      <c r="D2269" s="1079"/>
      <c r="E2269" s="1080"/>
      <c r="F2269" s="67"/>
      <c r="H2269" s="1122" t="s">
        <v>2660</v>
      </c>
      <c r="I2269" s="1122"/>
      <c r="J2269" s="1122"/>
      <c r="K2269" s="1122"/>
      <c r="L2269" s="1122"/>
      <c r="M2269" s="1122"/>
      <c r="N2269" s="1122"/>
      <c r="O2269" s="1122"/>
      <c r="P2269" s="1122"/>
      <c r="Q2269" s="1122"/>
      <c r="R2269" s="1122"/>
      <c r="S2269" s="1122"/>
      <c r="T2269" s="1122"/>
      <c r="U2269" s="1122"/>
      <c r="V2269" s="1122"/>
      <c r="W2269" s="1122"/>
      <c r="X2269" s="1122"/>
      <c r="Y2269" s="1122"/>
      <c r="Z2269" s="1122"/>
      <c r="AA2269" s="1122"/>
      <c r="AB2269" s="1122"/>
      <c r="AC2269" s="1122"/>
      <c r="AD2269" s="1122"/>
      <c r="AF2269" s="69"/>
      <c r="AK2269" s="11"/>
      <c r="AL2269" s="1110" t="s">
        <v>1364</v>
      </c>
      <c r="AM2269" s="1111"/>
      <c r="AN2269" s="1111"/>
      <c r="AO2269" s="1111"/>
      <c r="AP2269" s="1111"/>
      <c r="AQ2269" s="1112"/>
      <c r="AR2269" s="72"/>
      <c r="AS2269" s="1921"/>
      <c r="AT2269" s="1924"/>
      <c r="AU2269" s="1924"/>
      <c r="AV2269" s="1924"/>
      <c r="AW2269" s="1924"/>
      <c r="AX2269" s="1924"/>
      <c r="AY2269" s="1924"/>
      <c r="AZ2269" s="1924"/>
      <c r="BA2269" s="1924"/>
      <c r="BB2269" s="1924"/>
      <c r="BC2269" s="1924"/>
      <c r="BD2269" s="1924"/>
      <c r="BE2269" s="1924"/>
      <c r="BF2269" s="1924"/>
      <c r="BG2269" s="1924"/>
      <c r="BH2269" s="1924"/>
      <c r="BI2269" s="1924"/>
    </row>
    <row r="2270" spans="1:61" ht="27" customHeight="1">
      <c r="A2270" s="911" t="str">
        <f t="shared" si="42"/>
        <v/>
      </c>
      <c r="B2270" s="228"/>
      <c r="C2270" s="142"/>
      <c r="D2270" s="142"/>
      <c r="E2270" s="229"/>
      <c r="F2270" s="67"/>
      <c r="H2270" s="1122"/>
      <c r="I2270" s="1122"/>
      <c r="J2270" s="1122"/>
      <c r="K2270" s="1122"/>
      <c r="L2270" s="1122"/>
      <c r="M2270" s="1122"/>
      <c r="N2270" s="1122"/>
      <c r="O2270" s="1122"/>
      <c r="P2270" s="1122"/>
      <c r="Q2270" s="1122"/>
      <c r="R2270" s="1122"/>
      <c r="S2270" s="1122"/>
      <c r="T2270" s="1122"/>
      <c r="U2270" s="1122"/>
      <c r="V2270" s="1122"/>
      <c r="W2270" s="1122"/>
      <c r="X2270" s="1122"/>
      <c r="Y2270" s="1122"/>
      <c r="Z2270" s="1122"/>
      <c r="AA2270" s="1122"/>
      <c r="AB2270" s="1122"/>
      <c r="AC2270" s="1122"/>
      <c r="AD2270" s="1122"/>
      <c r="AF2270" s="69"/>
      <c r="AK2270" s="11"/>
      <c r="AL2270" s="1110"/>
      <c r="AM2270" s="1111"/>
      <c r="AN2270" s="1111"/>
      <c r="AO2270" s="1111"/>
      <c r="AP2270" s="1111"/>
      <c r="AQ2270" s="1112"/>
      <c r="AR2270" s="72"/>
      <c r="AS2270" s="1923"/>
      <c r="AT2270" s="1924"/>
      <c r="AU2270" s="1924"/>
      <c r="AV2270" s="1924"/>
      <c r="AW2270" s="1924"/>
      <c r="AX2270" s="1924"/>
      <c r="AY2270" s="1924"/>
      <c r="AZ2270" s="1924"/>
      <c r="BA2270" s="1924"/>
      <c r="BB2270" s="1924"/>
      <c r="BC2270" s="1924"/>
      <c r="BD2270" s="1924"/>
      <c r="BE2270" s="1924"/>
      <c r="BF2270" s="1924"/>
      <c r="BG2270" s="1924"/>
      <c r="BH2270" s="1924"/>
      <c r="BI2270" s="1924"/>
    </row>
    <row r="2271" spans="1:61" ht="27" customHeight="1">
      <c r="A2271" s="911" t="str">
        <f t="shared" si="42"/>
        <v/>
      </c>
      <c r="B2271" s="65"/>
      <c r="E2271" s="66"/>
      <c r="F2271" s="67"/>
      <c r="H2271" s="140"/>
      <c r="I2271" s="140"/>
      <c r="J2271" s="140"/>
      <c r="K2271" s="140"/>
      <c r="L2271" s="140"/>
      <c r="M2271" s="140"/>
      <c r="N2271" s="140"/>
      <c r="O2271" s="140"/>
      <c r="P2271" s="140"/>
      <c r="Q2271" s="140"/>
      <c r="R2271" s="140"/>
      <c r="S2271" s="140"/>
      <c r="T2271" s="140"/>
      <c r="U2271" s="140"/>
      <c r="V2271" s="140"/>
      <c r="W2271" s="140"/>
      <c r="X2271" s="140"/>
      <c r="Y2271" s="140"/>
      <c r="Z2271" s="140"/>
      <c r="AA2271" s="140"/>
      <c r="AB2271" s="140"/>
      <c r="AC2271" s="140"/>
      <c r="AD2271" s="140"/>
      <c r="AF2271" s="69"/>
      <c r="AK2271" s="11"/>
      <c r="AL2271" s="1110"/>
      <c r="AM2271" s="1111"/>
      <c r="AN2271" s="1111"/>
      <c r="AO2271" s="1111"/>
      <c r="AP2271" s="1111"/>
      <c r="AQ2271" s="1112"/>
      <c r="AR2271" s="72"/>
      <c r="AS2271" s="1923"/>
      <c r="AT2271" s="1924"/>
      <c r="AU2271" s="1924"/>
      <c r="AV2271" s="1924"/>
      <c r="AW2271" s="1924"/>
      <c r="AX2271" s="1924"/>
      <c r="AY2271" s="1924"/>
      <c r="AZ2271" s="1924"/>
      <c r="BA2271" s="1924"/>
      <c r="BB2271" s="1924"/>
      <c r="BC2271" s="1924"/>
      <c r="BD2271" s="1924"/>
      <c r="BE2271" s="1924"/>
      <c r="BF2271" s="1924"/>
      <c r="BG2271" s="1924"/>
      <c r="BH2271" s="1924"/>
      <c r="BI2271" s="1924"/>
    </row>
    <row r="2272" spans="1:61" ht="27" customHeight="1">
      <c r="A2272" s="911">
        <f t="shared" si="42"/>
        <v>3141</v>
      </c>
      <c r="B2272" s="65"/>
      <c r="E2272" s="66"/>
      <c r="F2272" s="1270" t="s">
        <v>157</v>
      </c>
      <c r="G2272" s="1271"/>
      <c r="H2272" s="1122" t="s">
        <v>2486</v>
      </c>
      <c r="I2272" s="1122"/>
      <c r="J2272" s="1122"/>
      <c r="K2272" s="1122"/>
      <c r="L2272" s="1122"/>
      <c r="M2272" s="1122"/>
      <c r="N2272" s="1122"/>
      <c r="O2272" s="1122"/>
      <c r="P2272" s="1122"/>
      <c r="Q2272" s="1122"/>
      <c r="R2272" s="1122"/>
      <c r="S2272" s="1122"/>
      <c r="T2272" s="1122"/>
      <c r="U2272" s="1122"/>
      <c r="V2272" s="1122"/>
      <c r="W2272" s="1122"/>
      <c r="X2272" s="1122"/>
      <c r="Y2272" s="1122"/>
      <c r="Z2272" s="1122"/>
      <c r="AA2272" s="1122"/>
      <c r="AB2272" s="1122"/>
      <c r="AC2272" s="1122"/>
      <c r="AD2272" s="1122"/>
      <c r="AF2272" s="69"/>
      <c r="AG2272" s="974">
        <v>3141</v>
      </c>
      <c r="AH2272" s="1458" t="s">
        <v>303</v>
      </c>
      <c r="AI2272" s="1459"/>
      <c r="AJ2272" s="1460"/>
      <c r="AK2272" s="11"/>
      <c r="AL2272" s="1201" t="s">
        <v>2741</v>
      </c>
      <c r="AM2272" s="1917"/>
      <c r="AN2272" s="1917"/>
      <c r="AO2272" s="1917"/>
      <c r="AP2272" s="1917"/>
      <c r="AQ2272" s="1918"/>
      <c r="AR2272" s="72"/>
      <c r="AS2272" s="1923"/>
      <c r="AT2272" s="1924"/>
      <c r="AU2272" s="1924"/>
      <c r="AV2272" s="1924"/>
      <c r="AW2272" s="1924"/>
      <c r="AX2272" s="1924"/>
      <c r="AY2272" s="1924"/>
      <c r="AZ2272" s="1924"/>
      <c r="BA2272" s="1924"/>
      <c r="BB2272" s="1924"/>
      <c r="BC2272" s="1924"/>
      <c r="BD2272" s="1924"/>
      <c r="BE2272" s="1924"/>
      <c r="BF2272" s="1924"/>
      <c r="BG2272" s="1924"/>
      <c r="BH2272" s="1924"/>
      <c r="BI2272" s="1924"/>
    </row>
    <row r="2273" spans="1:44" ht="27" customHeight="1">
      <c r="A2273" s="911"/>
      <c r="B2273" s="65"/>
      <c r="E2273" s="66"/>
      <c r="F2273" s="67"/>
      <c r="H2273" s="140"/>
      <c r="I2273" s="140"/>
      <c r="J2273" s="140"/>
      <c r="K2273" s="140"/>
      <c r="L2273" s="140"/>
      <c r="M2273" s="140"/>
      <c r="N2273" s="140"/>
      <c r="O2273" s="140"/>
      <c r="P2273" s="140"/>
      <c r="Q2273" s="140"/>
      <c r="R2273" s="140"/>
      <c r="S2273" s="140"/>
      <c r="T2273" s="140"/>
      <c r="U2273" s="140"/>
      <c r="V2273" s="140"/>
      <c r="W2273" s="140"/>
      <c r="X2273" s="140"/>
      <c r="Y2273" s="140"/>
      <c r="Z2273" s="140"/>
      <c r="AA2273" s="140"/>
      <c r="AB2273" s="140"/>
      <c r="AC2273" s="140"/>
      <c r="AD2273" s="140"/>
      <c r="AF2273" s="69"/>
      <c r="AK2273" s="11"/>
      <c r="AL2273" s="1919"/>
      <c r="AM2273" s="1917"/>
      <c r="AN2273" s="1917"/>
      <c r="AO2273" s="1917"/>
      <c r="AP2273" s="1917"/>
      <c r="AQ2273" s="1918"/>
      <c r="AR2273" s="72"/>
    </row>
    <row r="2274" spans="1:44" ht="27" customHeight="1">
      <c r="A2274" s="911">
        <f t="shared" si="42"/>
        <v>3142</v>
      </c>
      <c r="B2274" s="65"/>
      <c r="E2274" s="66"/>
      <c r="F2274" s="1270" t="s">
        <v>418</v>
      </c>
      <c r="G2274" s="1271"/>
      <c r="H2274" s="1122" t="s">
        <v>2661</v>
      </c>
      <c r="I2274" s="1122"/>
      <c r="J2274" s="1122"/>
      <c r="K2274" s="1122"/>
      <c r="L2274" s="1122"/>
      <c r="M2274" s="1122"/>
      <c r="N2274" s="1122"/>
      <c r="O2274" s="1122"/>
      <c r="P2274" s="1122"/>
      <c r="Q2274" s="1122"/>
      <c r="R2274" s="1122"/>
      <c r="S2274" s="1122"/>
      <c r="T2274" s="1122"/>
      <c r="U2274" s="1122"/>
      <c r="V2274" s="1122"/>
      <c r="W2274" s="1122"/>
      <c r="X2274" s="1122"/>
      <c r="Y2274" s="1122"/>
      <c r="Z2274" s="1122"/>
      <c r="AA2274" s="1122"/>
      <c r="AB2274" s="1122"/>
      <c r="AC2274" s="1122"/>
      <c r="AD2274" s="1122"/>
      <c r="AF2274" s="69"/>
      <c r="AG2274" s="974">
        <v>3142</v>
      </c>
      <c r="AH2274" s="1458" t="s">
        <v>303</v>
      </c>
      <c r="AI2274" s="1459"/>
      <c r="AJ2274" s="1460"/>
      <c r="AK2274" s="11"/>
      <c r="AL2274" s="1201" t="s">
        <v>2742</v>
      </c>
      <c r="AM2274" s="1917"/>
      <c r="AN2274" s="1917"/>
      <c r="AO2274" s="1917"/>
      <c r="AP2274" s="1917"/>
      <c r="AQ2274" s="1918"/>
      <c r="AR2274" s="72"/>
    </row>
    <row r="2275" spans="1:44" ht="27" customHeight="1">
      <c r="A2275" s="911"/>
      <c r="B2275" s="65"/>
      <c r="E2275" s="66"/>
      <c r="F2275" s="67"/>
      <c r="H2275" s="1122"/>
      <c r="I2275" s="1122"/>
      <c r="J2275" s="1122"/>
      <c r="K2275" s="1122"/>
      <c r="L2275" s="1122"/>
      <c r="M2275" s="1122"/>
      <c r="N2275" s="1122"/>
      <c r="O2275" s="1122"/>
      <c r="P2275" s="1122"/>
      <c r="Q2275" s="1122"/>
      <c r="R2275" s="1122"/>
      <c r="S2275" s="1122"/>
      <c r="T2275" s="1122"/>
      <c r="U2275" s="1122"/>
      <c r="V2275" s="1122"/>
      <c r="W2275" s="1122"/>
      <c r="X2275" s="1122"/>
      <c r="Y2275" s="1122"/>
      <c r="Z2275" s="1122"/>
      <c r="AA2275" s="1122"/>
      <c r="AB2275" s="1122"/>
      <c r="AC2275" s="1122"/>
      <c r="AD2275" s="1122"/>
      <c r="AF2275" s="69"/>
      <c r="AK2275" s="11"/>
      <c r="AL2275" s="1919"/>
      <c r="AM2275" s="1917"/>
      <c r="AN2275" s="1917"/>
      <c r="AO2275" s="1917"/>
      <c r="AP2275" s="1917"/>
      <c r="AQ2275" s="1918"/>
      <c r="AR2275" s="72"/>
    </row>
    <row r="2276" spans="1:44" ht="27" customHeight="1">
      <c r="A2276" s="911"/>
      <c r="B2276" s="65"/>
      <c r="E2276" s="66"/>
      <c r="F2276" s="67"/>
      <c r="H2276" s="1122"/>
      <c r="I2276" s="1122"/>
      <c r="J2276" s="1122"/>
      <c r="K2276" s="1122"/>
      <c r="L2276" s="1122"/>
      <c r="M2276" s="1122"/>
      <c r="N2276" s="1122"/>
      <c r="O2276" s="1122"/>
      <c r="P2276" s="1122"/>
      <c r="Q2276" s="1122"/>
      <c r="R2276" s="1122"/>
      <c r="S2276" s="1122"/>
      <c r="T2276" s="1122"/>
      <c r="U2276" s="1122"/>
      <c r="V2276" s="1122"/>
      <c r="W2276" s="1122"/>
      <c r="X2276" s="1122"/>
      <c r="Y2276" s="1122"/>
      <c r="Z2276" s="1122"/>
      <c r="AA2276" s="1122"/>
      <c r="AB2276" s="1122"/>
      <c r="AC2276" s="1122"/>
      <c r="AD2276" s="1122"/>
      <c r="AF2276" s="69"/>
      <c r="AK2276" s="11"/>
      <c r="AL2276" s="88"/>
      <c r="AM2276" s="89"/>
      <c r="AN2276" s="89"/>
      <c r="AO2276" s="89"/>
      <c r="AP2276" s="89"/>
      <c r="AQ2276" s="90"/>
      <c r="AR2276" s="72"/>
    </row>
    <row r="2277" spans="1:44" ht="27" customHeight="1">
      <c r="A2277" s="911"/>
      <c r="B2277" s="65"/>
      <c r="E2277" s="66"/>
      <c r="F2277" s="67"/>
      <c r="H2277" s="1122"/>
      <c r="I2277" s="1122"/>
      <c r="J2277" s="1122"/>
      <c r="K2277" s="1122"/>
      <c r="L2277" s="1122"/>
      <c r="M2277" s="1122"/>
      <c r="N2277" s="1122"/>
      <c r="O2277" s="1122"/>
      <c r="P2277" s="1122"/>
      <c r="Q2277" s="1122"/>
      <c r="R2277" s="1122"/>
      <c r="S2277" s="1122"/>
      <c r="T2277" s="1122"/>
      <c r="U2277" s="1122"/>
      <c r="V2277" s="1122"/>
      <c r="W2277" s="1122"/>
      <c r="X2277" s="1122"/>
      <c r="Y2277" s="1122"/>
      <c r="Z2277" s="1122"/>
      <c r="AA2277" s="1122"/>
      <c r="AB2277" s="1122"/>
      <c r="AC2277" s="1122"/>
      <c r="AD2277" s="1122"/>
      <c r="AF2277" s="69"/>
      <c r="AK2277" s="11"/>
      <c r="AL2277" s="88"/>
      <c r="AM2277" s="89"/>
      <c r="AN2277" s="89"/>
      <c r="AO2277" s="89"/>
      <c r="AP2277" s="89"/>
      <c r="AQ2277" s="90"/>
      <c r="AR2277" s="72"/>
    </row>
    <row r="2278" spans="1:44" ht="27" customHeight="1">
      <c r="A2278" s="911"/>
      <c r="B2278" s="65"/>
      <c r="E2278" s="66"/>
      <c r="F2278" s="67"/>
      <c r="H2278" s="1122"/>
      <c r="I2278" s="1122"/>
      <c r="J2278" s="1122"/>
      <c r="K2278" s="1122"/>
      <c r="L2278" s="1122"/>
      <c r="M2278" s="1122"/>
      <c r="N2278" s="1122"/>
      <c r="O2278" s="1122"/>
      <c r="P2278" s="1122"/>
      <c r="Q2278" s="1122"/>
      <c r="R2278" s="1122"/>
      <c r="S2278" s="1122"/>
      <c r="T2278" s="1122"/>
      <c r="U2278" s="1122"/>
      <c r="V2278" s="1122"/>
      <c r="W2278" s="1122"/>
      <c r="X2278" s="1122"/>
      <c r="Y2278" s="1122"/>
      <c r="Z2278" s="1122"/>
      <c r="AA2278" s="1122"/>
      <c r="AB2278" s="1122"/>
      <c r="AC2278" s="1122"/>
      <c r="AD2278" s="1122"/>
      <c r="AF2278" s="69"/>
      <c r="AK2278" s="11"/>
      <c r="AL2278" s="88"/>
      <c r="AM2278" s="89"/>
      <c r="AN2278" s="89"/>
      <c r="AO2278" s="89"/>
      <c r="AP2278" s="89"/>
      <c r="AQ2278" s="90"/>
      <c r="AR2278" s="72"/>
    </row>
    <row r="2279" spans="1:44" ht="27" customHeight="1">
      <c r="A2279" s="911"/>
      <c r="B2279" s="65"/>
      <c r="E2279" s="66"/>
      <c r="F2279" s="67"/>
      <c r="H2279" s="1122"/>
      <c r="I2279" s="1122"/>
      <c r="J2279" s="1122"/>
      <c r="K2279" s="1122"/>
      <c r="L2279" s="1122"/>
      <c r="M2279" s="1122"/>
      <c r="N2279" s="1122"/>
      <c r="O2279" s="1122"/>
      <c r="P2279" s="1122"/>
      <c r="Q2279" s="1122"/>
      <c r="R2279" s="1122"/>
      <c r="S2279" s="1122"/>
      <c r="T2279" s="1122"/>
      <c r="U2279" s="1122"/>
      <c r="V2279" s="1122"/>
      <c r="W2279" s="1122"/>
      <c r="X2279" s="1122"/>
      <c r="Y2279" s="1122"/>
      <c r="Z2279" s="1122"/>
      <c r="AA2279" s="1122"/>
      <c r="AB2279" s="1122"/>
      <c r="AC2279" s="1122"/>
      <c r="AD2279" s="1122"/>
      <c r="AF2279" s="69"/>
      <c r="AK2279" s="11"/>
      <c r="AL2279" s="88"/>
      <c r="AM2279" s="89"/>
      <c r="AN2279" s="89"/>
      <c r="AO2279" s="89"/>
      <c r="AP2279" s="89"/>
      <c r="AQ2279" s="90"/>
      <c r="AR2279" s="72"/>
    </row>
    <row r="2280" spans="1:44" ht="27" customHeight="1" thickBot="1">
      <c r="A2280" s="911"/>
      <c r="B2280" s="65"/>
      <c r="E2280" s="66"/>
      <c r="F2280" s="67"/>
      <c r="H2280" s="1122"/>
      <c r="I2280" s="1122"/>
      <c r="J2280" s="1122"/>
      <c r="K2280" s="1122"/>
      <c r="L2280" s="1122"/>
      <c r="M2280" s="1122"/>
      <c r="N2280" s="1122"/>
      <c r="O2280" s="1122"/>
      <c r="P2280" s="1122"/>
      <c r="Q2280" s="1122"/>
      <c r="R2280" s="1122"/>
      <c r="S2280" s="1122"/>
      <c r="T2280" s="1122"/>
      <c r="U2280" s="1122"/>
      <c r="V2280" s="1122"/>
      <c r="W2280" s="1122"/>
      <c r="X2280" s="1122"/>
      <c r="Y2280" s="1122"/>
      <c r="Z2280" s="1122"/>
      <c r="AA2280" s="1122"/>
      <c r="AB2280" s="1122"/>
      <c r="AC2280" s="1122"/>
      <c r="AD2280" s="1122"/>
      <c r="AF2280" s="69"/>
      <c r="AK2280" s="11"/>
      <c r="AL2280" s="88"/>
      <c r="AM2280" s="89"/>
      <c r="AN2280" s="89"/>
      <c r="AO2280" s="89"/>
      <c r="AP2280" s="89"/>
      <c r="AQ2280" s="90"/>
      <c r="AR2280" s="72"/>
    </row>
    <row r="2281" spans="1:44" ht="27" customHeight="1">
      <c r="A2281" s="911"/>
      <c r="B2281" s="65"/>
      <c r="E2281" s="66"/>
      <c r="F2281" s="67"/>
      <c r="G2281" s="975" t="s">
        <v>2484</v>
      </c>
      <c r="H2281" s="1118" t="s">
        <v>2662</v>
      </c>
      <c r="I2281" s="1119"/>
      <c r="J2281" s="1119"/>
      <c r="K2281" s="1119"/>
      <c r="L2281" s="1119"/>
      <c r="M2281" s="1119"/>
      <c r="N2281" s="1119"/>
      <c r="O2281" s="1119"/>
      <c r="P2281" s="1119"/>
      <c r="Q2281" s="1119"/>
      <c r="R2281" s="1119"/>
      <c r="S2281" s="1119"/>
      <c r="T2281" s="1119"/>
      <c r="U2281" s="1119"/>
      <c r="V2281" s="1119"/>
      <c r="W2281" s="1119"/>
      <c r="X2281" s="1119"/>
      <c r="Y2281" s="1119"/>
      <c r="Z2281" s="1119"/>
      <c r="AA2281" s="1119"/>
      <c r="AB2281" s="1119"/>
      <c r="AC2281" s="1119"/>
      <c r="AD2281" s="1120"/>
      <c r="AF2281" s="69"/>
      <c r="AK2281" s="11"/>
      <c r="AL2281" s="88"/>
      <c r="AM2281" s="89"/>
      <c r="AN2281" s="89"/>
      <c r="AO2281" s="89"/>
      <c r="AP2281" s="89"/>
      <c r="AQ2281" s="90"/>
      <c r="AR2281" s="72"/>
    </row>
    <row r="2282" spans="1:44" ht="27" customHeight="1">
      <c r="A2282" s="911"/>
      <c r="B2282" s="65"/>
      <c r="E2282" s="66"/>
      <c r="F2282" s="67"/>
      <c r="H2282" s="1121"/>
      <c r="I2282" s="1122"/>
      <c r="J2282" s="1122"/>
      <c r="K2282" s="1122"/>
      <c r="L2282" s="1122"/>
      <c r="M2282" s="1122"/>
      <c r="N2282" s="1122"/>
      <c r="O2282" s="1122"/>
      <c r="P2282" s="1122"/>
      <c r="Q2282" s="1122"/>
      <c r="R2282" s="1122"/>
      <c r="S2282" s="1122"/>
      <c r="T2282" s="1122"/>
      <c r="U2282" s="1122"/>
      <c r="V2282" s="1122"/>
      <c r="W2282" s="1122"/>
      <c r="X2282" s="1122"/>
      <c r="Y2282" s="1122"/>
      <c r="Z2282" s="1122"/>
      <c r="AA2282" s="1122"/>
      <c r="AB2282" s="1122"/>
      <c r="AC2282" s="1122"/>
      <c r="AD2282" s="1123"/>
      <c r="AF2282" s="69"/>
      <c r="AK2282" s="11"/>
      <c r="AL2282" s="88"/>
      <c r="AM2282" s="89"/>
      <c r="AN2282" s="89"/>
      <c r="AO2282" s="89"/>
      <c r="AP2282" s="89"/>
      <c r="AQ2282" s="90"/>
      <c r="AR2282" s="72"/>
    </row>
    <row r="2283" spans="1:44" ht="27" customHeight="1">
      <c r="A2283" s="911"/>
      <c r="B2283" s="65"/>
      <c r="E2283" s="66"/>
      <c r="F2283" s="67"/>
      <c r="H2283" s="1121"/>
      <c r="I2283" s="1122"/>
      <c r="J2283" s="1122"/>
      <c r="K2283" s="1122"/>
      <c r="L2283" s="1122"/>
      <c r="M2283" s="1122"/>
      <c r="N2283" s="1122"/>
      <c r="O2283" s="1122"/>
      <c r="P2283" s="1122"/>
      <c r="Q2283" s="1122"/>
      <c r="R2283" s="1122"/>
      <c r="S2283" s="1122"/>
      <c r="T2283" s="1122"/>
      <c r="U2283" s="1122"/>
      <c r="V2283" s="1122"/>
      <c r="W2283" s="1122"/>
      <c r="X2283" s="1122"/>
      <c r="Y2283" s="1122"/>
      <c r="Z2283" s="1122"/>
      <c r="AA2283" s="1122"/>
      <c r="AB2283" s="1122"/>
      <c r="AC2283" s="1122"/>
      <c r="AD2283" s="1123"/>
      <c r="AF2283" s="69"/>
      <c r="AK2283" s="11"/>
      <c r="AL2283" s="88"/>
      <c r="AM2283" s="89"/>
      <c r="AN2283" s="89"/>
      <c r="AO2283" s="89"/>
      <c r="AP2283" s="89"/>
      <c r="AQ2283" s="90"/>
      <c r="AR2283" s="72"/>
    </row>
    <row r="2284" spans="1:44" ht="27" customHeight="1" thickBot="1">
      <c r="A2284" s="911"/>
      <c r="B2284" s="65"/>
      <c r="E2284" s="66"/>
      <c r="F2284" s="67"/>
      <c r="H2284" s="1124"/>
      <c r="I2284" s="1125"/>
      <c r="J2284" s="1125"/>
      <c r="K2284" s="1125"/>
      <c r="L2284" s="1125"/>
      <c r="M2284" s="1125"/>
      <c r="N2284" s="1125"/>
      <c r="O2284" s="1125"/>
      <c r="P2284" s="1125"/>
      <c r="Q2284" s="1125"/>
      <c r="R2284" s="1125"/>
      <c r="S2284" s="1125"/>
      <c r="T2284" s="1125"/>
      <c r="U2284" s="1125"/>
      <c r="V2284" s="1125"/>
      <c r="W2284" s="1125"/>
      <c r="X2284" s="1125"/>
      <c r="Y2284" s="1125"/>
      <c r="Z2284" s="1125"/>
      <c r="AA2284" s="1125"/>
      <c r="AB2284" s="1125"/>
      <c r="AC2284" s="1125"/>
      <c r="AD2284" s="1126"/>
      <c r="AF2284" s="69"/>
      <c r="AK2284" s="11"/>
      <c r="AL2284" s="88"/>
      <c r="AM2284" s="89"/>
      <c r="AN2284" s="89"/>
      <c r="AO2284" s="89"/>
      <c r="AP2284" s="89"/>
      <c r="AQ2284" s="90"/>
      <c r="AR2284" s="72"/>
    </row>
    <row r="2285" spans="1:44" ht="27" customHeight="1">
      <c r="A2285" s="911"/>
      <c r="B2285" s="65"/>
      <c r="E2285" s="66"/>
      <c r="F2285" s="67"/>
      <c r="H2285" s="653"/>
      <c r="I2285" s="653"/>
      <c r="J2285" s="653"/>
      <c r="K2285" s="653"/>
      <c r="L2285" s="653"/>
      <c r="M2285" s="653"/>
      <c r="N2285" s="653"/>
      <c r="O2285" s="653"/>
      <c r="P2285" s="653"/>
      <c r="Q2285" s="653"/>
      <c r="R2285" s="653"/>
      <c r="S2285" s="653"/>
      <c r="T2285" s="653"/>
      <c r="U2285" s="653"/>
      <c r="V2285" s="653"/>
      <c r="W2285" s="653"/>
      <c r="X2285" s="653"/>
      <c r="Y2285" s="653"/>
      <c r="Z2285" s="653"/>
      <c r="AA2285" s="653"/>
      <c r="AB2285" s="653"/>
      <c r="AC2285" s="653"/>
      <c r="AD2285" s="653"/>
      <c r="AF2285" s="69"/>
      <c r="AK2285" s="11"/>
      <c r="AL2285" s="88"/>
      <c r="AM2285" s="89"/>
      <c r="AN2285" s="89"/>
      <c r="AO2285" s="89"/>
      <c r="AP2285" s="89"/>
      <c r="AQ2285" s="90"/>
      <c r="AR2285" s="72"/>
    </row>
    <row r="2286" spans="1:44" ht="27" customHeight="1">
      <c r="A2286" s="911">
        <f t="shared" si="42"/>
        <v>3143</v>
      </c>
      <c r="B2286" s="65"/>
      <c r="E2286" s="66"/>
      <c r="F2286" s="1270" t="s">
        <v>1043</v>
      </c>
      <c r="G2286" s="1271"/>
      <c r="H2286" s="1122" t="s">
        <v>2663</v>
      </c>
      <c r="I2286" s="1122"/>
      <c r="J2286" s="1122"/>
      <c r="K2286" s="1122"/>
      <c r="L2286" s="1122"/>
      <c r="M2286" s="1122"/>
      <c r="N2286" s="1122"/>
      <c r="O2286" s="1122"/>
      <c r="P2286" s="1122"/>
      <c r="Q2286" s="1122"/>
      <c r="R2286" s="1122"/>
      <c r="S2286" s="1122"/>
      <c r="T2286" s="1122"/>
      <c r="U2286" s="1122"/>
      <c r="V2286" s="1122"/>
      <c r="W2286" s="1122"/>
      <c r="X2286" s="1122"/>
      <c r="Y2286" s="1122"/>
      <c r="Z2286" s="1122"/>
      <c r="AA2286" s="1122"/>
      <c r="AB2286" s="1122"/>
      <c r="AC2286" s="1122"/>
      <c r="AD2286" s="1122"/>
      <c r="AF2286" s="69"/>
      <c r="AG2286" s="974">
        <v>3143</v>
      </c>
      <c r="AH2286" s="1458" t="s">
        <v>303</v>
      </c>
      <c r="AI2286" s="1459"/>
      <c r="AJ2286" s="1460"/>
      <c r="AK2286" s="11"/>
      <c r="AL2286" s="1201" t="s">
        <v>2743</v>
      </c>
      <c r="AM2286" s="1917"/>
      <c r="AN2286" s="1917"/>
      <c r="AO2286" s="1917"/>
      <c r="AP2286" s="1917"/>
      <c r="AQ2286" s="1918"/>
      <c r="AR2286" s="72"/>
    </row>
    <row r="2287" spans="1:44" ht="27" customHeight="1">
      <c r="A2287" s="911"/>
      <c r="B2287" s="65"/>
      <c r="E2287" s="66"/>
      <c r="F2287" s="67"/>
      <c r="H2287" s="1122"/>
      <c r="I2287" s="1122"/>
      <c r="J2287" s="1122"/>
      <c r="K2287" s="1122"/>
      <c r="L2287" s="1122"/>
      <c r="M2287" s="1122"/>
      <c r="N2287" s="1122"/>
      <c r="O2287" s="1122"/>
      <c r="P2287" s="1122"/>
      <c r="Q2287" s="1122"/>
      <c r="R2287" s="1122"/>
      <c r="S2287" s="1122"/>
      <c r="T2287" s="1122"/>
      <c r="U2287" s="1122"/>
      <c r="V2287" s="1122"/>
      <c r="W2287" s="1122"/>
      <c r="X2287" s="1122"/>
      <c r="Y2287" s="1122"/>
      <c r="Z2287" s="1122"/>
      <c r="AA2287" s="1122"/>
      <c r="AB2287" s="1122"/>
      <c r="AC2287" s="1122"/>
      <c r="AD2287" s="1122"/>
      <c r="AF2287" s="69"/>
      <c r="AK2287" s="11"/>
      <c r="AL2287" s="1919"/>
      <c r="AM2287" s="1917"/>
      <c r="AN2287" s="1917"/>
      <c r="AO2287" s="1917"/>
      <c r="AP2287" s="1917"/>
      <c r="AQ2287" s="1918"/>
      <c r="AR2287" s="72"/>
    </row>
    <row r="2288" spans="1:44" ht="27" customHeight="1">
      <c r="A2288" s="911"/>
      <c r="B2288" s="65"/>
      <c r="E2288" s="66"/>
      <c r="F2288" s="67"/>
      <c r="H2288" s="1122"/>
      <c r="I2288" s="1122"/>
      <c r="J2288" s="1122"/>
      <c r="K2288" s="1122"/>
      <c r="L2288" s="1122"/>
      <c r="M2288" s="1122"/>
      <c r="N2288" s="1122"/>
      <c r="O2288" s="1122"/>
      <c r="P2288" s="1122"/>
      <c r="Q2288" s="1122"/>
      <c r="R2288" s="1122"/>
      <c r="S2288" s="1122"/>
      <c r="T2288" s="1122"/>
      <c r="U2288" s="1122"/>
      <c r="V2288" s="1122"/>
      <c r="W2288" s="1122"/>
      <c r="X2288" s="1122"/>
      <c r="Y2288" s="1122"/>
      <c r="Z2288" s="1122"/>
      <c r="AA2288" s="1122"/>
      <c r="AB2288" s="1122"/>
      <c r="AC2288" s="1122"/>
      <c r="AD2288" s="1122"/>
      <c r="AF2288" s="69"/>
      <c r="AK2288" s="11"/>
      <c r="AL2288" s="88"/>
      <c r="AM2288" s="89"/>
      <c r="AN2288" s="89"/>
      <c r="AO2288" s="89"/>
      <c r="AP2288" s="89"/>
      <c r="AQ2288" s="90"/>
      <c r="AR2288" s="72"/>
    </row>
    <row r="2289" spans="1:44" ht="24" customHeight="1" thickBot="1">
      <c r="A2289" s="911" t="str">
        <f t="shared" si="42"/>
        <v/>
      </c>
      <c r="B2289" s="56"/>
      <c r="C2289" s="6"/>
      <c r="D2289" s="6"/>
      <c r="E2289" s="57"/>
      <c r="F2289" s="82"/>
      <c r="G2289" s="60"/>
      <c r="H2289" s="60"/>
      <c r="I2289" s="60"/>
      <c r="J2289" s="60"/>
      <c r="K2289" s="60"/>
      <c r="L2289" s="60"/>
      <c r="M2289" s="60"/>
      <c r="N2289" s="60"/>
      <c r="O2289" s="60"/>
      <c r="P2289" s="60"/>
      <c r="Q2289" s="60"/>
      <c r="R2289" s="60"/>
      <c r="S2289" s="60"/>
      <c r="T2289" s="60"/>
      <c r="U2289" s="60"/>
      <c r="V2289" s="60"/>
      <c r="W2289" s="60"/>
      <c r="X2289" s="60"/>
      <c r="Y2289" s="60"/>
      <c r="Z2289" s="60"/>
      <c r="AA2289" s="60"/>
      <c r="AB2289" s="60"/>
      <c r="AC2289" s="60"/>
      <c r="AD2289" s="60"/>
      <c r="AE2289" s="60"/>
      <c r="AF2289" s="58"/>
      <c r="AG2289" s="307"/>
      <c r="AH2289" s="59"/>
      <c r="AI2289" s="59"/>
      <c r="AJ2289" s="59"/>
      <c r="AK2289" s="15"/>
      <c r="AL2289" s="98"/>
      <c r="AM2289" s="99"/>
      <c r="AN2289" s="99"/>
      <c r="AO2289" s="99"/>
      <c r="AP2289" s="99"/>
      <c r="AQ2289" s="100"/>
      <c r="AR2289" s="72"/>
    </row>
    <row r="2290" spans="1:44" ht="24" customHeight="1">
      <c r="A2290" s="911" t="str">
        <f t="shared" si="42"/>
        <v/>
      </c>
      <c r="B2290" s="65"/>
      <c r="E2290" s="66"/>
      <c r="F2290" s="67"/>
      <c r="AF2290" s="69"/>
      <c r="AK2290" s="11"/>
      <c r="AL2290" s="70"/>
      <c r="AQ2290" s="71"/>
      <c r="AR2290" s="72"/>
    </row>
    <row r="2291" spans="1:44" ht="27" customHeight="1">
      <c r="A2291" s="911">
        <f t="shared" si="42"/>
        <v>315</v>
      </c>
      <c r="B2291" s="1078" t="s">
        <v>2664</v>
      </c>
      <c r="C2291" s="1079"/>
      <c r="D2291" s="1079"/>
      <c r="E2291" s="1080"/>
      <c r="F2291" s="1064" t="s">
        <v>157</v>
      </c>
      <c r="G2291" s="1065"/>
      <c r="H2291" s="1070" t="s">
        <v>2665</v>
      </c>
      <c r="I2291" s="1070"/>
      <c r="J2291" s="1070"/>
      <c r="K2291" s="1070"/>
      <c r="L2291" s="1070"/>
      <c r="M2291" s="1070"/>
      <c r="N2291" s="1070"/>
      <c r="O2291" s="1070"/>
      <c r="P2291" s="1070"/>
      <c r="Q2291" s="1070"/>
      <c r="R2291" s="1070"/>
      <c r="S2291" s="1070"/>
      <c r="T2291" s="1070"/>
      <c r="U2291" s="1070"/>
      <c r="V2291" s="1070"/>
      <c r="W2291" s="1070"/>
      <c r="X2291" s="1070"/>
      <c r="Y2291" s="1070"/>
      <c r="Z2291" s="1070"/>
      <c r="AA2291" s="1070"/>
      <c r="AB2291" s="1070"/>
      <c r="AC2291" s="1070"/>
      <c r="AD2291" s="1070"/>
      <c r="AF2291" s="69"/>
      <c r="AG2291" s="304">
        <v>315</v>
      </c>
      <c r="AH2291" s="1113" t="s">
        <v>109</v>
      </c>
      <c r="AI2291" s="1114"/>
      <c r="AJ2291" s="1115"/>
      <c r="AK2291" s="11"/>
      <c r="AL2291" s="1110" t="s">
        <v>2487</v>
      </c>
      <c r="AM2291" s="1111"/>
      <c r="AN2291" s="1111"/>
      <c r="AO2291" s="1111"/>
      <c r="AP2291" s="1111"/>
      <c r="AQ2291" s="1112"/>
      <c r="AR2291" s="1173">
        <f>VLOOKUP(AH2291,$CD$6:$CE$10,2,FALSE)</f>
        <v>0</v>
      </c>
    </row>
    <row r="2292" spans="1:44" ht="27" customHeight="1">
      <c r="A2292" s="911"/>
      <c r="B2292" s="1078"/>
      <c r="C2292" s="1079"/>
      <c r="D2292" s="1079"/>
      <c r="E2292" s="1080"/>
      <c r="F2292" s="248"/>
      <c r="G2292" s="249"/>
      <c r="H2292" s="1070"/>
      <c r="I2292" s="1070"/>
      <c r="J2292" s="1070"/>
      <c r="K2292" s="1070"/>
      <c r="L2292" s="1070"/>
      <c r="M2292" s="1070"/>
      <c r="N2292" s="1070"/>
      <c r="O2292" s="1070"/>
      <c r="P2292" s="1070"/>
      <c r="Q2292" s="1070"/>
      <c r="R2292" s="1070"/>
      <c r="S2292" s="1070"/>
      <c r="T2292" s="1070"/>
      <c r="U2292" s="1070"/>
      <c r="V2292" s="1070"/>
      <c r="W2292" s="1070"/>
      <c r="X2292" s="1070"/>
      <c r="Y2292" s="1070"/>
      <c r="Z2292" s="1070"/>
      <c r="AA2292" s="1070"/>
      <c r="AB2292" s="1070"/>
      <c r="AC2292" s="1070"/>
      <c r="AD2292" s="1070"/>
      <c r="AF2292" s="69"/>
      <c r="AH2292" s="858"/>
      <c r="AI2292" s="858"/>
      <c r="AJ2292" s="858"/>
      <c r="AK2292" s="11"/>
      <c r="AL2292" s="1110"/>
      <c r="AM2292" s="1111"/>
      <c r="AN2292" s="1111"/>
      <c r="AO2292" s="1111"/>
      <c r="AP2292" s="1111"/>
      <c r="AQ2292" s="1112"/>
      <c r="AR2292" s="1173"/>
    </row>
    <row r="2293" spans="1:44" ht="27" customHeight="1">
      <c r="A2293" s="911"/>
      <c r="B2293" s="1078"/>
      <c r="C2293" s="1079"/>
      <c r="D2293" s="1079"/>
      <c r="E2293" s="1080"/>
      <c r="F2293" s="248"/>
      <c r="G2293" s="249"/>
      <c r="H2293" s="1070"/>
      <c r="I2293" s="1070"/>
      <c r="J2293" s="1070"/>
      <c r="K2293" s="1070"/>
      <c r="L2293" s="1070"/>
      <c r="M2293" s="1070"/>
      <c r="N2293" s="1070"/>
      <c r="O2293" s="1070"/>
      <c r="P2293" s="1070"/>
      <c r="Q2293" s="1070"/>
      <c r="R2293" s="1070"/>
      <c r="S2293" s="1070"/>
      <c r="T2293" s="1070"/>
      <c r="U2293" s="1070"/>
      <c r="V2293" s="1070"/>
      <c r="W2293" s="1070"/>
      <c r="X2293" s="1070"/>
      <c r="Y2293" s="1070"/>
      <c r="Z2293" s="1070"/>
      <c r="AA2293" s="1070"/>
      <c r="AB2293" s="1070"/>
      <c r="AC2293" s="1070"/>
      <c r="AD2293" s="1070"/>
      <c r="AF2293" s="69"/>
      <c r="AH2293" s="858"/>
      <c r="AI2293" s="858"/>
      <c r="AJ2293" s="858"/>
      <c r="AK2293" s="11"/>
      <c r="AL2293" s="1110"/>
      <c r="AM2293" s="1111"/>
      <c r="AN2293" s="1111"/>
      <c r="AO2293" s="1111"/>
      <c r="AP2293" s="1111"/>
      <c r="AQ2293" s="1112"/>
      <c r="AR2293" s="1173"/>
    </row>
    <row r="2294" spans="1:44" ht="27" customHeight="1">
      <c r="A2294" s="911" t="str">
        <f t="shared" si="42"/>
        <v/>
      </c>
      <c r="B2294" s="1078"/>
      <c r="C2294" s="1079"/>
      <c r="D2294" s="1079"/>
      <c r="E2294" s="1080"/>
      <c r="F2294" s="67"/>
      <c r="H2294" s="1070"/>
      <c r="I2294" s="1070"/>
      <c r="J2294" s="1070"/>
      <c r="K2294" s="1070"/>
      <c r="L2294" s="1070"/>
      <c r="M2294" s="1070"/>
      <c r="N2294" s="1070"/>
      <c r="O2294" s="1070"/>
      <c r="P2294" s="1070"/>
      <c r="Q2294" s="1070"/>
      <c r="R2294" s="1070"/>
      <c r="S2294" s="1070"/>
      <c r="T2294" s="1070"/>
      <c r="U2294" s="1070"/>
      <c r="V2294" s="1070"/>
      <c r="W2294" s="1070"/>
      <c r="X2294" s="1070"/>
      <c r="Y2294" s="1070"/>
      <c r="Z2294" s="1070"/>
      <c r="AA2294" s="1070"/>
      <c r="AB2294" s="1070"/>
      <c r="AC2294" s="1070"/>
      <c r="AD2294" s="1070"/>
      <c r="AF2294" s="69"/>
      <c r="AK2294" s="11"/>
      <c r="AL2294" s="1110"/>
      <c r="AM2294" s="1111"/>
      <c r="AN2294" s="1111"/>
      <c r="AO2294" s="1111"/>
      <c r="AP2294" s="1111"/>
      <c r="AQ2294" s="1112"/>
      <c r="AR2294" s="1173"/>
    </row>
    <row r="2295" spans="1:44" ht="24" customHeight="1">
      <c r="A2295" s="911" t="str">
        <f t="shared" si="42"/>
        <v/>
      </c>
      <c r="B2295" s="228"/>
      <c r="C2295" s="142"/>
      <c r="D2295" s="142"/>
      <c r="E2295" s="229"/>
      <c r="F2295" s="67"/>
      <c r="AF2295" s="69"/>
      <c r="AK2295" s="11"/>
      <c r="AL2295" s="1110"/>
      <c r="AM2295" s="1111"/>
      <c r="AN2295" s="1111"/>
      <c r="AO2295" s="1111"/>
      <c r="AP2295" s="1111"/>
      <c r="AQ2295" s="1112"/>
      <c r="AR2295" s="72"/>
    </row>
    <row r="2296" spans="1:44" ht="27" customHeight="1">
      <c r="A2296" s="911">
        <f t="shared" si="42"/>
        <v>316</v>
      </c>
      <c r="B2296" s="65"/>
      <c r="E2296" s="66"/>
      <c r="F2296" s="1064" t="s">
        <v>6</v>
      </c>
      <c r="G2296" s="1065"/>
      <c r="H2296" s="1093" t="s">
        <v>1365</v>
      </c>
      <c r="I2296" s="1093"/>
      <c r="J2296" s="1093"/>
      <c r="K2296" s="1093"/>
      <c r="L2296" s="1093"/>
      <c r="M2296" s="1093"/>
      <c r="N2296" s="1093"/>
      <c r="O2296" s="1093"/>
      <c r="P2296" s="1093"/>
      <c r="Q2296" s="1093"/>
      <c r="R2296" s="1093"/>
      <c r="S2296" s="1093"/>
      <c r="T2296" s="1093"/>
      <c r="U2296" s="1093"/>
      <c r="V2296" s="1093"/>
      <c r="W2296" s="1093"/>
      <c r="X2296" s="1093"/>
      <c r="Y2296" s="1093"/>
      <c r="Z2296" s="1093"/>
      <c r="AA2296" s="1093"/>
      <c r="AB2296" s="1093"/>
      <c r="AC2296" s="1093"/>
      <c r="AD2296" s="1093"/>
      <c r="AF2296" s="69"/>
      <c r="AG2296" s="304">
        <v>316</v>
      </c>
      <c r="AH2296" s="1113" t="s">
        <v>109</v>
      </c>
      <c r="AI2296" s="1114"/>
      <c r="AJ2296" s="1115"/>
      <c r="AK2296" s="11"/>
      <c r="AL2296" s="1110" t="s">
        <v>1366</v>
      </c>
      <c r="AM2296" s="1111"/>
      <c r="AN2296" s="1111"/>
      <c r="AO2296" s="1111"/>
      <c r="AP2296" s="1111"/>
      <c r="AQ2296" s="1112"/>
      <c r="AR2296" s="1173">
        <f>VLOOKUP(AH2296,$CD$6:$CE$10,2,FALSE)</f>
        <v>0</v>
      </c>
    </row>
    <row r="2297" spans="1:44" ht="27" customHeight="1">
      <c r="A2297" s="911" t="str">
        <f t="shared" si="42"/>
        <v/>
      </c>
      <c r="B2297" s="65"/>
      <c r="E2297" s="66"/>
      <c r="F2297" s="67"/>
      <c r="H2297" s="1093"/>
      <c r="I2297" s="1093"/>
      <c r="J2297" s="1093"/>
      <c r="K2297" s="1093"/>
      <c r="L2297" s="1093"/>
      <c r="M2297" s="1093"/>
      <c r="N2297" s="1093"/>
      <c r="O2297" s="1093"/>
      <c r="P2297" s="1093"/>
      <c r="Q2297" s="1093"/>
      <c r="R2297" s="1093"/>
      <c r="S2297" s="1093"/>
      <c r="T2297" s="1093"/>
      <c r="U2297" s="1093"/>
      <c r="V2297" s="1093"/>
      <c r="W2297" s="1093"/>
      <c r="X2297" s="1093"/>
      <c r="Y2297" s="1093"/>
      <c r="Z2297" s="1093"/>
      <c r="AA2297" s="1093"/>
      <c r="AB2297" s="1093"/>
      <c r="AC2297" s="1093"/>
      <c r="AD2297" s="1093"/>
      <c r="AF2297" s="69"/>
      <c r="AK2297" s="11"/>
      <c r="AL2297" s="1110"/>
      <c r="AM2297" s="1111"/>
      <c r="AN2297" s="1111"/>
      <c r="AO2297" s="1111"/>
      <c r="AP2297" s="1111"/>
      <c r="AQ2297" s="1112"/>
      <c r="AR2297" s="1173"/>
    </row>
    <row r="2298" spans="1:44" ht="24" customHeight="1" thickBot="1">
      <c r="A2298" s="911" t="str">
        <f t="shared" si="42"/>
        <v/>
      </c>
      <c r="B2298" s="56"/>
      <c r="C2298" s="6"/>
      <c r="D2298" s="6"/>
      <c r="E2298" s="57"/>
      <c r="F2298" s="82"/>
      <c r="G2298" s="60"/>
      <c r="H2298" s="60"/>
      <c r="I2298" s="60"/>
      <c r="J2298" s="60"/>
      <c r="K2298" s="60"/>
      <c r="L2298" s="60"/>
      <c r="M2298" s="60"/>
      <c r="N2298" s="60"/>
      <c r="O2298" s="60"/>
      <c r="P2298" s="60"/>
      <c r="Q2298" s="60"/>
      <c r="R2298" s="60"/>
      <c r="S2298" s="60"/>
      <c r="T2298" s="60"/>
      <c r="U2298" s="60"/>
      <c r="V2298" s="60"/>
      <c r="W2298" s="60"/>
      <c r="X2298" s="60"/>
      <c r="Y2298" s="60"/>
      <c r="Z2298" s="60"/>
      <c r="AA2298" s="60"/>
      <c r="AB2298" s="60"/>
      <c r="AC2298" s="60"/>
      <c r="AD2298" s="60"/>
      <c r="AE2298" s="60"/>
      <c r="AF2298" s="58"/>
      <c r="AG2298" s="307"/>
      <c r="AH2298" s="59"/>
      <c r="AI2298" s="59"/>
      <c r="AJ2298" s="59"/>
      <c r="AK2298" s="15"/>
      <c r="AL2298" s="1206"/>
      <c r="AM2298" s="1207"/>
      <c r="AN2298" s="1207"/>
      <c r="AO2298" s="1207"/>
      <c r="AP2298" s="1207"/>
      <c r="AQ2298" s="1208"/>
      <c r="AR2298" s="72"/>
    </row>
    <row r="2299" spans="1:44" ht="24" customHeight="1">
      <c r="A2299" s="911" t="str">
        <f t="shared" si="42"/>
        <v/>
      </c>
      <c r="B2299" s="65"/>
      <c r="E2299" s="66"/>
      <c r="F2299" s="67"/>
      <c r="AF2299" s="69"/>
      <c r="AK2299" s="11"/>
      <c r="AL2299" s="70"/>
      <c r="AQ2299" s="71"/>
      <c r="AR2299" s="72"/>
    </row>
    <row r="2300" spans="1:44" ht="27" customHeight="1">
      <c r="A2300" s="911" t="str">
        <f t="shared" si="42"/>
        <v/>
      </c>
      <c r="B2300" s="1078" t="s">
        <v>2666</v>
      </c>
      <c r="C2300" s="1079"/>
      <c r="D2300" s="1079"/>
      <c r="E2300" s="1080"/>
      <c r="F2300" s="67"/>
      <c r="H2300" s="1070" t="s">
        <v>1368</v>
      </c>
      <c r="I2300" s="1070"/>
      <c r="J2300" s="1070"/>
      <c r="K2300" s="1070"/>
      <c r="L2300" s="1070"/>
      <c r="M2300" s="1070"/>
      <c r="N2300" s="1070"/>
      <c r="O2300" s="1070"/>
      <c r="P2300" s="1070"/>
      <c r="Q2300" s="1070"/>
      <c r="R2300" s="1070"/>
      <c r="S2300" s="1070"/>
      <c r="T2300" s="1070"/>
      <c r="U2300" s="1070"/>
      <c r="V2300" s="1070"/>
      <c r="W2300" s="1070"/>
      <c r="X2300" s="1070"/>
      <c r="Y2300" s="1070"/>
      <c r="Z2300" s="1070"/>
      <c r="AA2300" s="1070"/>
      <c r="AB2300" s="1070"/>
      <c r="AC2300" s="1070"/>
      <c r="AD2300" s="1070"/>
      <c r="AF2300" s="69"/>
      <c r="AK2300" s="11"/>
      <c r="AL2300" s="1110" t="s">
        <v>1369</v>
      </c>
      <c r="AM2300" s="1111"/>
      <c r="AN2300" s="1111"/>
      <c r="AO2300" s="1111"/>
      <c r="AP2300" s="1111"/>
      <c r="AQ2300" s="1112"/>
      <c r="AR2300" s="72"/>
    </row>
    <row r="2301" spans="1:44" ht="27" customHeight="1">
      <c r="A2301" s="911" t="str">
        <f t="shared" si="42"/>
        <v/>
      </c>
      <c r="B2301" s="1078"/>
      <c r="C2301" s="1079"/>
      <c r="D2301" s="1079"/>
      <c r="E2301" s="1080"/>
      <c r="F2301" s="67"/>
      <c r="H2301" s="1070"/>
      <c r="I2301" s="1070"/>
      <c r="J2301" s="1070"/>
      <c r="K2301" s="1070"/>
      <c r="L2301" s="1070"/>
      <c r="M2301" s="1070"/>
      <c r="N2301" s="1070"/>
      <c r="O2301" s="1070"/>
      <c r="P2301" s="1070"/>
      <c r="Q2301" s="1070"/>
      <c r="R2301" s="1070"/>
      <c r="S2301" s="1070"/>
      <c r="T2301" s="1070"/>
      <c r="U2301" s="1070"/>
      <c r="V2301" s="1070"/>
      <c r="W2301" s="1070"/>
      <c r="X2301" s="1070"/>
      <c r="Y2301" s="1070"/>
      <c r="Z2301" s="1070"/>
      <c r="AA2301" s="1070"/>
      <c r="AB2301" s="1070"/>
      <c r="AC2301" s="1070"/>
      <c r="AD2301" s="1070"/>
      <c r="AF2301" s="69"/>
      <c r="AK2301" s="11"/>
      <c r="AL2301" s="1110"/>
      <c r="AM2301" s="1111"/>
      <c r="AN2301" s="1111"/>
      <c r="AO2301" s="1111"/>
      <c r="AP2301" s="1111"/>
      <c r="AQ2301" s="1112"/>
      <c r="AR2301" s="72"/>
    </row>
    <row r="2302" spans="1:44" ht="24" customHeight="1">
      <c r="A2302" s="911" t="str">
        <f t="shared" si="42"/>
        <v/>
      </c>
      <c r="B2302" s="1078"/>
      <c r="C2302" s="1079"/>
      <c r="D2302" s="1079"/>
      <c r="E2302" s="1080"/>
      <c r="F2302" s="67"/>
      <c r="AF2302" s="69"/>
      <c r="AK2302" s="11"/>
      <c r="AL2302" s="1110"/>
      <c r="AM2302" s="1111"/>
      <c r="AN2302" s="1111"/>
      <c r="AO2302" s="1111"/>
      <c r="AP2302" s="1111"/>
      <c r="AQ2302" s="1112"/>
      <c r="AR2302" s="72"/>
    </row>
    <row r="2303" spans="1:44" ht="27" customHeight="1">
      <c r="A2303" s="911">
        <f t="shared" si="42"/>
        <v>317</v>
      </c>
      <c r="B2303" s="1078"/>
      <c r="C2303" s="1079"/>
      <c r="D2303" s="1079"/>
      <c r="E2303" s="1080"/>
      <c r="F2303" s="1064" t="s">
        <v>157</v>
      </c>
      <c r="G2303" s="1065"/>
      <c r="H2303" s="1093" t="s">
        <v>1370</v>
      </c>
      <c r="I2303" s="1093"/>
      <c r="J2303" s="1093"/>
      <c r="K2303" s="1093"/>
      <c r="L2303" s="1093"/>
      <c r="M2303" s="1093"/>
      <c r="N2303" s="1093"/>
      <c r="O2303" s="1093"/>
      <c r="P2303" s="1093"/>
      <c r="Q2303" s="1093"/>
      <c r="R2303" s="1093"/>
      <c r="S2303" s="1093"/>
      <c r="T2303" s="1093"/>
      <c r="U2303" s="1093"/>
      <c r="V2303" s="1093"/>
      <c r="W2303" s="1093"/>
      <c r="X2303" s="1093"/>
      <c r="Y2303" s="1093"/>
      <c r="Z2303" s="1093"/>
      <c r="AA2303" s="1093"/>
      <c r="AB2303" s="1093"/>
      <c r="AC2303" s="1093"/>
      <c r="AD2303" s="1093"/>
      <c r="AF2303" s="69"/>
      <c r="AG2303" s="304">
        <v>317</v>
      </c>
      <c r="AH2303" s="1113" t="s">
        <v>109</v>
      </c>
      <c r="AI2303" s="1114"/>
      <c r="AJ2303" s="1115"/>
      <c r="AK2303" s="11"/>
      <c r="AL2303" s="1110" t="s">
        <v>1372</v>
      </c>
      <c r="AM2303" s="1111"/>
      <c r="AN2303" s="1111"/>
      <c r="AO2303" s="1111"/>
      <c r="AP2303" s="1111"/>
      <c r="AQ2303" s="1112"/>
      <c r="AR2303" s="1173">
        <f>VLOOKUP(AH2303,$CD$6:$CE$10,2,FALSE)</f>
        <v>0</v>
      </c>
    </row>
    <row r="2304" spans="1:44" ht="27" customHeight="1">
      <c r="A2304" s="911" t="str">
        <f t="shared" si="42"/>
        <v/>
      </c>
      <c r="B2304" s="1078"/>
      <c r="C2304" s="1079"/>
      <c r="D2304" s="1079"/>
      <c r="E2304" s="1080"/>
      <c r="F2304" s="67"/>
      <c r="H2304" s="1093"/>
      <c r="I2304" s="1093"/>
      <c r="J2304" s="1093"/>
      <c r="K2304" s="1093"/>
      <c r="L2304" s="1093"/>
      <c r="M2304" s="1093"/>
      <c r="N2304" s="1093"/>
      <c r="O2304" s="1093"/>
      <c r="P2304" s="1093"/>
      <c r="Q2304" s="1093"/>
      <c r="R2304" s="1093"/>
      <c r="S2304" s="1093"/>
      <c r="T2304" s="1093"/>
      <c r="U2304" s="1093"/>
      <c r="V2304" s="1093"/>
      <c r="W2304" s="1093"/>
      <c r="X2304" s="1093"/>
      <c r="Y2304" s="1093"/>
      <c r="Z2304" s="1093"/>
      <c r="AA2304" s="1093"/>
      <c r="AB2304" s="1093"/>
      <c r="AC2304" s="1093"/>
      <c r="AD2304" s="1093"/>
      <c r="AF2304" s="69"/>
      <c r="AK2304" s="11"/>
      <c r="AL2304" s="1110"/>
      <c r="AM2304" s="1111"/>
      <c r="AN2304" s="1111"/>
      <c r="AO2304" s="1111"/>
      <c r="AP2304" s="1111"/>
      <c r="AQ2304" s="1112"/>
      <c r="AR2304" s="1173"/>
    </row>
    <row r="2305" spans="1:44" ht="27" customHeight="1">
      <c r="A2305" s="911" t="str">
        <f t="shared" si="42"/>
        <v/>
      </c>
      <c r="B2305" s="1892" t="s">
        <v>1367</v>
      </c>
      <c r="C2305" s="1893"/>
      <c r="D2305" s="1893"/>
      <c r="E2305" s="1894"/>
      <c r="F2305" s="67"/>
      <c r="H2305" s="1093"/>
      <c r="I2305" s="1093"/>
      <c r="J2305" s="1093"/>
      <c r="K2305" s="1093"/>
      <c r="L2305" s="1093"/>
      <c r="M2305" s="1093"/>
      <c r="N2305" s="1093"/>
      <c r="O2305" s="1093"/>
      <c r="P2305" s="1093"/>
      <c r="Q2305" s="1093"/>
      <c r="R2305" s="1093"/>
      <c r="S2305" s="1093"/>
      <c r="T2305" s="1093"/>
      <c r="U2305" s="1093"/>
      <c r="V2305" s="1093"/>
      <c r="W2305" s="1093"/>
      <c r="X2305" s="1093"/>
      <c r="Y2305" s="1093"/>
      <c r="Z2305" s="1093"/>
      <c r="AA2305" s="1093"/>
      <c r="AB2305" s="1093"/>
      <c r="AC2305" s="1093"/>
      <c r="AD2305" s="1093"/>
      <c r="AF2305" s="69"/>
      <c r="AK2305" s="11"/>
      <c r="AL2305" s="1110"/>
      <c r="AM2305" s="1111"/>
      <c r="AN2305" s="1111"/>
      <c r="AO2305" s="1111"/>
      <c r="AP2305" s="1111"/>
      <c r="AQ2305" s="1112"/>
      <c r="AR2305" s="72"/>
    </row>
    <row r="2306" spans="1:44" ht="24" customHeight="1">
      <c r="A2306" s="911" t="str">
        <f t="shared" si="42"/>
        <v/>
      </c>
      <c r="B2306" s="1892"/>
      <c r="C2306" s="1893"/>
      <c r="D2306" s="1893"/>
      <c r="E2306" s="1894"/>
      <c r="F2306" s="67"/>
      <c r="AF2306" s="69"/>
      <c r="AK2306" s="11"/>
      <c r="AL2306" s="1110"/>
      <c r="AM2306" s="1111"/>
      <c r="AN2306" s="1111"/>
      <c r="AO2306" s="1111"/>
      <c r="AP2306" s="1111"/>
      <c r="AQ2306" s="1112"/>
      <c r="AR2306" s="72"/>
    </row>
    <row r="2307" spans="1:44" ht="27" customHeight="1">
      <c r="A2307" s="911">
        <f t="shared" si="42"/>
        <v>318</v>
      </c>
      <c r="B2307" s="1892"/>
      <c r="C2307" s="1893"/>
      <c r="D2307" s="1893"/>
      <c r="E2307" s="1894"/>
      <c r="F2307" s="1064" t="s">
        <v>6</v>
      </c>
      <c r="G2307" s="1065"/>
      <c r="H2307" s="1093" t="s">
        <v>1371</v>
      </c>
      <c r="I2307" s="1093"/>
      <c r="J2307" s="1093"/>
      <c r="K2307" s="1093"/>
      <c r="L2307" s="1093"/>
      <c r="M2307" s="1093"/>
      <c r="N2307" s="1093"/>
      <c r="O2307" s="1093"/>
      <c r="P2307" s="1093"/>
      <c r="Q2307" s="1093"/>
      <c r="R2307" s="1093"/>
      <c r="S2307" s="1093"/>
      <c r="T2307" s="1093"/>
      <c r="U2307" s="1093"/>
      <c r="V2307" s="1093"/>
      <c r="W2307" s="1093"/>
      <c r="X2307" s="1093"/>
      <c r="Y2307" s="1093"/>
      <c r="Z2307" s="1093"/>
      <c r="AA2307" s="1093"/>
      <c r="AB2307" s="1093"/>
      <c r="AC2307" s="1093"/>
      <c r="AD2307" s="1093"/>
      <c r="AF2307" s="69"/>
      <c r="AG2307" s="304">
        <v>318</v>
      </c>
      <c r="AH2307" s="1113" t="s">
        <v>109</v>
      </c>
      <c r="AI2307" s="1114"/>
      <c r="AJ2307" s="1115"/>
      <c r="AK2307" s="11"/>
      <c r="AL2307" s="1110" t="s">
        <v>1373</v>
      </c>
      <c r="AM2307" s="1111"/>
      <c r="AN2307" s="1111"/>
      <c r="AO2307" s="1111"/>
      <c r="AP2307" s="1111"/>
      <c r="AQ2307" s="1112"/>
      <c r="AR2307" s="1173">
        <f>VLOOKUP(AH2307,$CD$6:$CE$10,2,FALSE)</f>
        <v>0</v>
      </c>
    </row>
    <row r="2308" spans="1:44" ht="27" customHeight="1">
      <c r="A2308" s="911" t="str">
        <f t="shared" si="42"/>
        <v/>
      </c>
      <c r="B2308" s="1892"/>
      <c r="C2308" s="1893"/>
      <c r="D2308" s="1893"/>
      <c r="E2308" s="1894"/>
      <c r="F2308" s="67"/>
      <c r="H2308" s="1093"/>
      <c r="I2308" s="1093"/>
      <c r="J2308" s="1093"/>
      <c r="K2308" s="1093"/>
      <c r="L2308" s="1093"/>
      <c r="M2308" s="1093"/>
      <c r="N2308" s="1093"/>
      <c r="O2308" s="1093"/>
      <c r="P2308" s="1093"/>
      <c r="Q2308" s="1093"/>
      <c r="R2308" s="1093"/>
      <c r="S2308" s="1093"/>
      <c r="T2308" s="1093"/>
      <c r="U2308" s="1093"/>
      <c r="V2308" s="1093"/>
      <c r="W2308" s="1093"/>
      <c r="X2308" s="1093"/>
      <c r="Y2308" s="1093"/>
      <c r="Z2308" s="1093"/>
      <c r="AA2308" s="1093"/>
      <c r="AB2308" s="1093"/>
      <c r="AC2308" s="1093"/>
      <c r="AD2308" s="1093"/>
      <c r="AF2308" s="69"/>
      <c r="AK2308" s="11"/>
      <c r="AL2308" s="1110"/>
      <c r="AM2308" s="1111"/>
      <c r="AN2308" s="1111"/>
      <c r="AO2308" s="1111"/>
      <c r="AP2308" s="1111"/>
      <c r="AQ2308" s="1112"/>
      <c r="AR2308" s="1173"/>
    </row>
    <row r="2309" spans="1:44" ht="27" customHeight="1">
      <c r="A2309" s="911" t="str">
        <f t="shared" si="42"/>
        <v/>
      </c>
      <c r="B2309" s="1892"/>
      <c r="C2309" s="1893"/>
      <c r="D2309" s="1893"/>
      <c r="E2309" s="1894"/>
      <c r="F2309" s="67"/>
      <c r="H2309" s="1093"/>
      <c r="I2309" s="1093"/>
      <c r="J2309" s="1093"/>
      <c r="K2309" s="1093"/>
      <c r="L2309" s="1093"/>
      <c r="M2309" s="1093"/>
      <c r="N2309" s="1093"/>
      <c r="O2309" s="1093"/>
      <c r="P2309" s="1093"/>
      <c r="Q2309" s="1093"/>
      <c r="R2309" s="1093"/>
      <c r="S2309" s="1093"/>
      <c r="T2309" s="1093"/>
      <c r="U2309" s="1093"/>
      <c r="V2309" s="1093"/>
      <c r="W2309" s="1093"/>
      <c r="X2309" s="1093"/>
      <c r="Y2309" s="1093"/>
      <c r="Z2309" s="1093"/>
      <c r="AA2309" s="1093"/>
      <c r="AB2309" s="1093"/>
      <c r="AC2309" s="1093"/>
      <c r="AD2309" s="1093"/>
      <c r="AF2309" s="69"/>
      <c r="AK2309" s="11"/>
      <c r="AL2309" s="1110"/>
      <c r="AM2309" s="1111"/>
      <c r="AN2309" s="1111"/>
      <c r="AO2309" s="1111"/>
      <c r="AP2309" s="1111"/>
      <c r="AQ2309" s="1112"/>
      <c r="AR2309" s="72"/>
    </row>
    <row r="2310" spans="1:44" ht="24" customHeight="1" thickBot="1">
      <c r="A2310" s="911" t="str">
        <f t="shared" si="42"/>
        <v/>
      </c>
      <c r="B2310" s="1892"/>
      <c r="C2310" s="1893"/>
      <c r="D2310" s="1893"/>
      <c r="E2310" s="1894"/>
      <c r="F2310" s="67"/>
      <c r="AF2310" s="69"/>
      <c r="AK2310" s="11"/>
      <c r="AL2310" s="70"/>
      <c r="AQ2310" s="71"/>
      <c r="AR2310" s="72"/>
    </row>
    <row r="2311" spans="1:44" ht="27" customHeight="1">
      <c r="A2311" s="911" t="str">
        <f t="shared" si="42"/>
        <v/>
      </c>
      <c r="B2311" s="65"/>
      <c r="E2311" s="66"/>
      <c r="F2311" s="67"/>
      <c r="H2311" s="1089" t="s">
        <v>1374</v>
      </c>
      <c r="I2311" s="1090"/>
      <c r="J2311" s="1090"/>
      <c r="K2311" s="1090"/>
      <c r="L2311" s="1090"/>
      <c r="M2311" s="1090"/>
      <c r="N2311" s="1090"/>
      <c r="O2311" s="1090"/>
      <c r="P2311" s="1090"/>
      <c r="Q2311" s="1090"/>
      <c r="R2311" s="1090"/>
      <c r="S2311" s="1090"/>
      <c r="T2311" s="1090"/>
      <c r="U2311" s="1090"/>
      <c r="V2311" s="1090"/>
      <c r="W2311" s="1090"/>
      <c r="X2311" s="1090"/>
      <c r="Y2311" s="1090"/>
      <c r="Z2311" s="1090"/>
      <c r="AA2311" s="1090"/>
      <c r="AB2311" s="1090"/>
      <c r="AC2311" s="1090"/>
      <c r="AD2311" s="1091"/>
      <c r="AF2311" s="69"/>
      <c r="AK2311" s="11"/>
      <c r="AL2311" s="1110" t="s">
        <v>1375</v>
      </c>
      <c r="AM2311" s="1111"/>
      <c r="AN2311" s="1111"/>
      <c r="AO2311" s="1111"/>
      <c r="AP2311" s="1111"/>
      <c r="AQ2311" s="1112"/>
      <c r="AR2311" s="72"/>
    </row>
    <row r="2312" spans="1:44" ht="27" customHeight="1">
      <c r="A2312" s="911" t="str">
        <f t="shared" si="42"/>
        <v/>
      </c>
      <c r="B2312" s="65"/>
      <c r="E2312" s="66"/>
      <c r="F2312" s="67"/>
      <c r="H2312" s="1092"/>
      <c r="I2312" s="1093"/>
      <c r="J2312" s="1093"/>
      <c r="K2312" s="1093"/>
      <c r="L2312" s="1093"/>
      <c r="M2312" s="1093"/>
      <c r="N2312" s="1093"/>
      <c r="O2312" s="1093"/>
      <c r="P2312" s="1093"/>
      <c r="Q2312" s="1093"/>
      <c r="R2312" s="1093"/>
      <c r="S2312" s="1093"/>
      <c r="T2312" s="1093"/>
      <c r="U2312" s="1093"/>
      <c r="V2312" s="1093"/>
      <c r="W2312" s="1093"/>
      <c r="X2312" s="1093"/>
      <c r="Y2312" s="1093"/>
      <c r="Z2312" s="1093"/>
      <c r="AA2312" s="1093"/>
      <c r="AB2312" s="1093"/>
      <c r="AC2312" s="1093"/>
      <c r="AD2312" s="1094"/>
      <c r="AF2312" s="69"/>
      <c r="AK2312" s="11"/>
      <c r="AL2312" s="1110"/>
      <c r="AM2312" s="1111"/>
      <c r="AN2312" s="1111"/>
      <c r="AO2312" s="1111"/>
      <c r="AP2312" s="1111"/>
      <c r="AQ2312" s="1112"/>
      <c r="AR2312" s="72"/>
    </row>
    <row r="2313" spans="1:44" ht="27" customHeight="1" thickBot="1">
      <c r="A2313" s="911" t="str">
        <f t="shared" si="42"/>
        <v/>
      </c>
      <c r="B2313" s="65"/>
      <c r="E2313" s="66"/>
      <c r="F2313" s="67"/>
      <c r="H2313" s="1095"/>
      <c r="I2313" s="1096"/>
      <c r="J2313" s="1096"/>
      <c r="K2313" s="1096"/>
      <c r="L2313" s="1096"/>
      <c r="M2313" s="1096"/>
      <c r="N2313" s="1096"/>
      <c r="O2313" s="1096"/>
      <c r="P2313" s="1096"/>
      <c r="Q2313" s="1096"/>
      <c r="R2313" s="1096"/>
      <c r="S2313" s="1096"/>
      <c r="T2313" s="1096"/>
      <c r="U2313" s="1096"/>
      <c r="V2313" s="1096"/>
      <c r="W2313" s="1096"/>
      <c r="X2313" s="1096"/>
      <c r="Y2313" s="1096"/>
      <c r="Z2313" s="1096"/>
      <c r="AA2313" s="1096"/>
      <c r="AB2313" s="1096"/>
      <c r="AC2313" s="1096"/>
      <c r="AD2313" s="1097"/>
      <c r="AF2313" s="69"/>
      <c r="AK2313" s="11"/>
      <c r="AL2313" s="1110"/>
      <c r="AM2313" s="1111"/>
      <c r="AN2313" s="1111"/>
      <c r="AO2313" s="1111"/>
      <c r="AP2313" s="1111"/>
      <c r="AQ2313" s="1112"/>
      <c r="AR2313" s="72"/>
    </row>
    <row r="2314" spans="1:44" ht="24" customHeight="1">
      <c r="A2314" s="911" t="str">
        <f t="shared" si="42"/>
        <v/>
      </c>
      <c r="B2314" s="65"/>
      <c r="E2314" s="66"/>
      <c r="F2314" s="67"/>
      <c r="AF2314" s="69"/>
      <c r="AK2314" s="11"/>
      <c r="AL2314" s="70"/>
      <c r="AQ2314" s="71"/>
      <c r="AR2314" s="72"/>
    </row>
    <row r="2315" spans="1:44" ht="27" customHeight="1">
      <c r="A2315" s="911">
        <f t="shared" si="42"/>
        <v>319</v>
      </c>
      <c r="B2315" s="65"/>
      <c r="E2315" s="66"/>
      <c r="F2315" s="1064" t="s">
        <v>7</v>
      </c>
      <c r="G2315" s="1065"/>
      <c r="H2315" s="1093" t="s">
        <v>1376</v>
      </c>
      <c r="I2315" s="1093"/>
      <c r="J2315" s="1093"/>
      <c r="K2315" s="1093"/>
      <c r="L2315" s="1093"/>
      <c r="M2315" s="1093"/>
      <c r="N2315" s="1093"/>
      <c r="O2315" s="1093"/>
      <c r="P2315" s="1093"/>
      <c r="Q2315" s="1093"/>
      <c r="R2315" s="1093"/>
      <c r="S2315" s="1093"/>
      <c r="T2315" s="1093"/>
      <c r="U2315" s="1093"/>
      <c r="V2315" s="1093"/>
      <c r="W2315" s="1093"/>
      <c r="X2315" s="1093"/>
      <c r="Y2315" s="1093"/>
      <c r="Z2315" s="1093"/>
      <c r="AA2315" s="1093"/>
      <c r="AB2315" s="1093"/>
      <c r="AC2315" s="1093"/>
      <c r="AD2315" s="1093"/>
      <c r="AF2315" s="69"/>
      <c r="AG2315" s="304">
        <v>319</v>
      </c>
      <c r="AH2315" s="1113" t="s">
        <v>109</v>
      </c>
      <c r="AI2315" s="1114"/>
      <c r="AJ2315" s="1115"/>
      <c r="AK2315" s="11"/>
      <c r="AL2315" s="1110" t="s">
        <v>1377</v>
      </c>
      <c r="AM2315" s="1111"/>
      <c r="AN2315" s="1111"/>
      <c r="AO2315" s="1111"/>
      <c r="AP2315" s="1111"/>
      <c r="AQ2315" s="1112"/>
      <c r="AR2315" s="1173">
        <f>VLOOKUP(AH2315,$CD$6:$CE$10,2,FALSE)</f>
        <v>0</v>
      </c>
    </row>
    <row r="2316" spans="1:44" ht="27" customHeight="1">
      <c r="A2316" s="911" t="str">
        <f t="shared" si="42"/>
        <v/>
      </c>
      <c r="B2316" s="65"/>
      <c r="E2316" s="66"/>
      <c r="F2316" s="67"/>
      <c r="H2316" s="1093"/>
      <c r="I2316" s="1093"/>
      <c r="J2316" s="1093"/>
      <c r="K2316" s="1093"/>
      <c r="L2316" s="1093"/>
      <c r="M2316" s="1093"/>
      <c r="N2316" s="1093"/>
      <c r="O2316" s="1093"/>
      <c r="P2316" s="1093"/>
      <c r="Q2316" s="1093"/>
      <c r="R2316" s="1093"/>
      <c r="S2316" s="1093"/>
      <c r="T2316" s="1093"/>
      <c r="U2316" s="1093"/>
      <c r="V2316" s="1093"/>
      <c r="W2316" s="1093"/>
      <c r="X2316" s="1093"/>
      <c r="Y2316" s="1093"/>
      <c r="Z2316" s="1093"/>
      <c r="AA2316" s="1093"/>
      <c r="AB2316" s="1093"/>
      <c r="AC2316" s="1093"/>
      <c r="AD2316" s="1093"/>
      <c r="AF2316" s="69"/>
      <c r="AK2316" s="11"/>
      <c r="AL2316" s="1110"/>
      <c r="AM2316" s="1111"/>
      <c r="AN2316" s="1111"/>
      <c r="AO2316" s="1111"/>
      <c r="AP2316" s="1111"/>
      <c r="AQ2316" s="1112"/>
      <c r="AR2316" s="1173"/>
    </row>
    <row r="2317" spans="1:44" ht="27" customHeight="1">
      <c r="A2317" s="911" t="str">
        <f t="shared" ref="A2317:A2389" si="43">_xlfn.IFS(AG2317=0,"",AG2317&gt;0,AG2317,AG2317&lt;&gt;"","")</f>
        <v/>
      </c>
      <c r="B2317" s="65"/>
      <c r="E2317" s="66"/>
      <c r="F2317" s="67"/>
      <c r="H2317" s="1093"/>
      <c r="I2317" s="1093"/>
      <c r="J2317" s="1093"/>
      <c r="K2317" s="1093"/>
      <c r="L2317" s="1093"/>
      <c r="M2317" s="1093"/>
      <c r="N2317" s="1093"/>
      <c r="O2317" s="1093"/>
      <c r="P2317" s="1093"/>
      <c r="Q2317" s="1093"/>
      <c r="R2317" s="1093"/>
      <c r="S2317" s="1093"/>
      <c r="T2317" s="1093"/>
      <c r="U2317" s="1093"/>
      <c r="V2317" s="1093"/>
      <c r="W2317" s="1093"/>
      <c r="X2317" s="1093"/>
      <c r="Y2317" s="1093"/>
      <c r="Z2317" s="1093"/>
      <c r="AA2317" s="1093"/>
      <c r="AB2317" s="1093"/>
      <c r="AC2317" s="1093"/>
      <c r="AD2317" s="1093"/>
      <c r="AF2317" s="69"/>
      <c r="AK2317" s="11"/>
      <c r="AL2317" s="1110"/>
      <c r="AM2317" s="1111"/>
      <c r="AN2317" s="1111"/>
      <c r="AO2317" s="1111"/>
      <c r="AP2317" s="1111"/>
      <c r="AQ2317" s="1112"/>
      <c r="AR2317" s="72"/>
    </row>
    <row r="2318" spans="1:44" ht="27" customHeight="1">
      <c r="A2318" s="911" t="str">
        <f t="shared" si="43"/>
        <v/>
      </c>
      <c r="B2318" s="65"/>
      <c r="E2318" s="66"/>
      <c r="F2318" s="67"/>
      <c r="H2318" s="1093"/>
      <c r="I2318" s="1093"/>
      <c r="J2318" s="1093"/>
      <c r="K2318" s="1093"/>
      <c r="L2318" s="1093"/>
      <c r="M2318" s="1093"/>
      <c r="N2318" s="1093"/>
      <c r="O2318" s="1093"/>
      <c r="P2318" s="1093"/>
      <c r="Q2318" s="1093"/>
      <c r="R2318" s="1093"/>
      <c r="S2318" s="1093"/>
      <c r="T2318" s="1093"/>
      <c r="U2318" s="1093"/>
      <c r="V2318" s="1093"/>
      <c r="W2318" s="1093"/>
      <c r="X2318" s="1093"/>
      <c r="Y2318" s="1093"/>
      <c r="Z2318" s="1093"/>
      <c r="AA2318" s="1093"/>
      <c r="AB2318" s="1093"/>
      <c r="AC2318" s="1093"/>
      <c r="AD2318" s="1093"/>
      <c r="AF2318" s="69"/>
      <c r="AK2318" s="11"/>
      <c r="AL2318" s="1110"/>
      <c r="AM2318" s="1111"/>
      <c r="AN2318" s="1111"/>
      <c r="AO2318" s="1111"/>
      <c r="AP2318" s="1111"/>
      <c r="AQ2318" s="1112"/>
      <c r="AR2318" s="72"/>
    </row>
    <row r="2319" spans="1:44" ht="27" customHeight="1">
      <c r="A2319" s="911" t="str">
        <f t="shared" si="43"/>
        <v/>
      </c>
      <c r="B2319" s="65"/>
      <c r="E2319" s="66"/>
      <c r="F2319" s="67"/>
      <c r="H2319" s="1093"/>
      <c r="I2319" s="1093"/>
      <c r="J2319" s="1093"/>
      <c r="K2319" s="1093"/>
      <c r="L2319" s="1093"/>
      <c r="M2319" s="1093"/>
      <c r="N2319" s="1093"/>
      <c r="O2319" s="1093"/>
      <c r="P2319" s="1093"/>
      <c r="Q2319" s="1093"/>
      <c r="R2319" s="1093"/>
      <c r="S2319" s="1093"/>
      <c r="T2319" s="1093"/>
      <c r="U2319" s="1093"/>
      <c r="V2319" s="1093"/>
      <c r="W2319" s="1093"/>
      <c r="X2319" s="1093"/>
      <c r="Y2319" s="1093"/>
      <c r="Z2319" s="1093"/>
      <c r="AA2319" s="1093"/>
      <c r="AB2319" s="1093"/>
      <c r="AC2319" s="1093"/>
      <c r="AD2319" s="1093"/>
      <c r="AF2319" s="69"/>
      <c r="AK2319" s="11"/>
      <c r="AL2319" s="92"/>
      <c r="AM2319" s="93"/>
      <c r="AN2319" s="93"/>
      <c r="AO2319" s="93"/>
      <c r="AP2319" s="93"/>
      <c r="AQ2319" s="94"/>
      <c r="AR2319" s="72"/>
    </row>
    <row r="2320" spans="1:44" ht="27" customHeight="1">
      <c r="A2320" s="911" t="str">
        <f t="shared" si="43"/>
        <v/>
      </c>
      <c r="B2320" s="65"/>
      <c r="E2320" s="66"/>
      <c r="F2320" s="67"/>
      <c r="H2320" s="1093"/>
      <c r="I2320" s="1093"/>
      <c r="J2320" s="1093"/>
      <c r="K2320" s="1093"/>
      <c r="L2320" s="1093"/>
      <c r="M2320" s="1093"/>
      <c r="N2320" s="1093"/>
      <c r="O2320" s="1093"/>
      <c r="P2320" s="1093"/>
      <c r="Q2320" s="1093"/>
      <c r="R2320" s="1093"/>
      <c r="S2320" s="1093"/>
      <c r="T2320" s="1093"/>
      <c r="U2320" s="1093"/>
      <c r="V2320" s="1093"/>
      <c r="W2320" s="1093"/>
      <c r="X2320" s="1093"/>
      <c r="Y2320" s="1093"/>
      <c r="Z2320" s="1093"/>
      <c r="AA2320" s="1093"/>
      <c r="AB2320" s="1093"/>
      <c r="AC2320" s="1093"/>
      <c r="AD2320" s="1093"/>
      <c r="AF2320" s="69"/>
      <c r="AK2320" s="11"/>
      <c r="AL2320" s="92"/>
      <c r="AM2320" s="93"/>
      <c r="AN2320" s="93"/>
      <c r="AO2320" s="93"/>
      <c r="AP2320" s="93"/>
      <c r="AQ2320" s="94"/>
      <c r="AR2320" s="72"/>
    </row>
    <row r="2321" spans="1:44" ht="27" customHeight="1">
      <c r="A2321" s="911" t="str">
        <f t="shared" si="43"/>
        <v/>
      </c>
      <c r="B2321" s="65"/>
      <c r="E2321" s="66"/>
      <c r="F2321" s="67"/>
      <c r="H2321" s="1093"/>
      <c r="I2321" s="1093"/>
      <c r="J2321" s="1093"/>
      <c r="K2321" s="1093"/>
      <c r="L2321" s="1093"/>
      <c r="M2321" s="1093"/>
      <c r="N2321" s="1093"/>
      <c r="O2321" s="1093"/>
      <c r="P2321" s="1093"/>
      <c r="Q2321" s="1093"/>
      <c r="R2321" s="1093"/>
      <c r="S2321" s="1093"/>
      <c r="T2321" s="1093"/>
      <c r="U2321" s="1093"/>
      <c r="V2321" s="1093"/>
      <c r="W2321" s="1093"/>
      <c r="X2321" s="1093"/>
      <c r="Y2321" s="1093"/>
      <c r="Z2321" s="1093"/>
      <c r="AA2321" s="1093"/>
      <c r="AB2321" s="1093"/>
      <c r="AC2321" s="1093"/>
      <c r="AD2321" s="1093"/>
      <c r="AF2321" s="69"/>
      <c r="AK2321" s="11"/>
      <c r="AL2321" s="92"/>
      <c r="AM2321" s="93"/>
      <c r="AN2321" s="93"/>
      <c r="AO2321" s="93"/>
      <c r="AP2321" s="93"/>
      <c r="AQ2321" s="94"/>
      <c r="AR2321" s="72"/>
    </row>
    <row r="2322" spans="1:44" ht="24" customHeight="1" thickBot="1">
      <c r="A2322" s="911" t="str">
        <f t="shared" si="43"/>
        <v/>
      </c>
      <c r="B2322" s="65"/>
      <c r="E2322" s="66"/>
      <c r="F2322" s="67"/>
      <c r="AF2322" s="69"/>
      <c r="AK2322" s="11"/>
      <c r="AL2322" s="70"/>
      <c r="AQ2322" s="71"/>
      <c r="AR2322" s="72"/>
    </row>
    <row r="2323" spans="1:44" ht="27" customHeight="1">
      <c r="A2323" s="911" t="str">
        <f t="shared" si="43"/>
        <v/>
      </c>
      <c r="B2323" s="65"/>
      <c r="E2323" s="66"/>
      <c r="F2323" s="67"/>
      <c r="H2323" s="1164" t="s">
        <v>1378</v>
      </c>
      <c r="I2323" s="1165"/>
      <c r="J2323" s="1165"/>
      <c r="K2323" s="1165"/>
      <c r="L2323" s="1165"/>
      <c r="M2323" s="1165"/>
      <c r="N2323" s="1165"/>
      <c r="O2323" s="1165"/>
      <c r="P2323" s="1165"/>
      <c r="Q2323" s="1165"/>
      <c r="R2323" s="1165"/>
      <c r="S2323" s="1165"/>
      <c r="T2323" s="1165"/>
      <c r="U2323" s="1165"/>
      <c r="V2323" s="1165"/>
      <c r="W2323" s="1165"/>
      <c r="X2323" s="1165"/>
      <c r="Y2323" s="1165"/>
      <c r="Z2323" s="1165"/>
      <c r="AA2323" s="1165"/>
      <c r="AB2323" s="1165"/>
      <c r="AC2323" s="1165"/>
      <c r="AD2323" s="1166"/>
      <c r="AF2323" s="69"/>
      <c r="AK2323" s="11"/>
      <c r="AL2323" s="1110" t="s">
        <v>1379</v>
      </c>
      <c r="AM2323" s="1111"/>
      <c r="AN2323" s="1111"/>
      <c r="AO2323" s="1111"/>
      <c r="AP2323" s="1111"/>
      <c r="AQ2323" s="1112"/>
      <c r="AR2323" s="72"/>
    </row>
    <row r="2324" spans="1:44" ht="27" customHeight="1">
      <c r="A2324" s="911" t="str">
        <f t="shared" si="43"/>
        <v/>
      </c>
      <c r="B2324" s="65"/>
      <c r="E2324" s="66"/>
      <c r="F2324" s="67"/>
      <c r="H2324" s="1234"/>
      <c r="I2324" s="1070"/>
      <c r="J2324" s="1070"/>
      <c r="K2324" s="1070"/>
      <c r="L2324" s="1070"/>
      <c r="M2324" s="1070"/>
      <c r="N2324" s="1070"/>
      <c r="O2324" s="1070"/>
      <c r="P2324" s="1070"/>
      <c r="Q2324" s="1070"/>
      <c r="R2324" s="1070"/>
      <c r="S2324" s="1070"/>
      <c r="T2324" s="1070"/>
      <c r="U2324" s="1070"/>
      <c r="V2324" s="1070"/>
      <c r="W2324" s="1070"/>
      <c r="X2324" s="1070"/>
      <c r="Y2324" s="1070"/>
      <c r="Z2324" s="1070"/>
      <c r="AA2324" s="1070"/>
      <c r="AB2324" s="1070"/>
      <c r="AC2324" s="1070"/>
      <c r="AD2324" s="1235"/>
      <c r="AF2324" s="69"/>
      <c r="AK2324" s="11"/>
      <c r="AL2324" s="1110"/>
      <c r="AM2324" s="1111"/>
      <c r="AN2324" s="1111"/>
      <c r="AO2324" s="1111"/>
      <c r="AP2324" s="1111"/>
      <c r="AQ2324" s="1112"/>
      <c r="AR2324" s="72"/>
    </row>
    <row r="2325" spans="1:44" ht="27" customHeight="1" thickBot="1">
      <c r="A2325" s="911" t="str">
        <f t="shared" si="43"/>
        <v/>
      </c>
      <c r="B2325" s="65"/>
      <c r="E2325" s="66"/>
      <c r="F2325" s="67"/>
      <c r="H2325" s="1167"/>
      <c r="I2325" s="1168"/>
      <c r="J2325" s="1168"/>
      <c r="K2325" s="1168"/>
      <c r="L2325" s="1168"/>
      <c r="M2325" s="1168"/>
      <c r="N2325" s="1168"/>
      <c r="O2325" s="1168"/>
      <c r="P2325" s="1168"/>
      <c r="Q2325" s="1168"/>
      <c r="R2325" s="1168"/>
      <c r="S2325" s="1168"/>
      <c r="T2325" s="1168"/>
      <c r="U2325" s="1168"/>
      <c r="V2325" s="1168"/>
      <c r="W2325" s="1168"/>
      <c r="X2325" s="1168"/>
      <c r="Y2325" s="1168"/>
      <c r="Z2325" s="1168"/>
      <c r="AA2325" s="1168"/>
      <c r="AB2325" s="1168"/>
      <c r="AC2325" s="1168"/>
      <c r="AD2325" s="1169"/>
      <c r="AF2325" s="69"/>
      <c r="AK2325" s="11"/>
      <c r="AL2325" s="1110"/>
      <c r="AM2325" s="1111"/>
      <c r="AN2325" s="1111"/>
      <c r="AO2325" s="1111"/>
      <c r="AP2325" s="1111"/>
      <c r="AQ2325" s="1112"/>
      <c r="AR2325" s="72"/>
    </row>
    <row r="2326" spans="1:44" ht="24" customHeight="1">
      <c r="A2326" s="911" t="str">
        <f t="shared" si="43"/>
        <v/>
      </c>
      <c r="B2326" s="65"/>
      <c r="E2326" s="66"/>
      <c r="F2326" s="67"/>
      <c r="H2326" s="109"/>
      <c r="I2326" s="109"/>
      <c r="J2326" s="109"/>
      <c r="K2326" s="109"/>
      <c r="L2326" s="109"/>
      <c r="M2326" s="109"/>
      <c r="N2326" s="109"/>
      <c r="O2326" s="109"/>
      <c r="P2326" s="109"/>
      <c r="Q2326" s="109"/>
      <c r="R2326" s="109"/>
      <c r="S2326" s="109"/>
      <c r="T2326" s="109"/>
      <c r="U2326" s="109"/>
      <c r="V2326" s="109"/>
      <c r="W2326" s="109"/>
      <c r="X2326" s="109"/>
      <c r="Y2326" s="109"/>
      <c r="Z2326" s="109"/>
      <c r="AA2326" s="109"/>
      <c r="AB2326" s="109"/>
      <c r="AC2326" s="109"/>
      <c r="AD2326" s="109"/>
      <c r="AF2326" s="69"/>
      <c r="AK2326" s="11"/>
      <c r="AL2326" s="1110"/>
      <c r="AM2326" s="1111"/>
      <c r="AN2326" s="1111"/>
      <c r="AO2326" s="1111"/>
      <c r="AP2326" s="1111"/>
      <c r="AQ2326" s="1112"/>
      <c r="AR2326" s="72"/>
    </row>
    <row r="2327" spans="1:44" ht="27" customHeight="1">
      <c r="A2327" s="911">
        <f t="shared" si="43"/>
        <v>320</v>
      </c>
      <c r="B2327" s="65"/>
      <c r="E2327" s="66"/>
      <c r="F2327" s="1064" t="s">
        <v>8</v>
      </c>
      <c r="G2327" s="1065"/>
      <c r="H2327" s="1093" t="s">
        <v>2732</v>
      </c>
      <c r="I2327" s="1093"/>
      <c r="J2327" s="1093"/>
      <c r="K2327" s="1093"/>
      <c r="L2327" s="1093"/>
      <c r="M2327" s="1093"/>
      <c r="N2327" s="1093"/>
      <c r="O2327" s="1093"/>
      <c r="P2327" s="1093"/>
      <c r="Q2327" s="1093"/>
      <c r="R2327" s="1093"/>
      <c r="S2327" s="1093"/>
      <c r="T2327" s="1093"/>
      <c r="U2327" s="1093"/>
      <c r="V2327" s="1093"/>
      <c r="W2327" s="1093"/>
      <c r="X2327" s="1093"/>
      <c r="Y2327" s="1093"/>
      <c r="Z2327" s="1093"/>
      <c r="AA2327" s="1093"/>
      <c r="AB2327" s="1093"/>
      <c r="AC2327" s="1093"/>
      <c r="AD2327" s="1093"/>
      <c r="AF2327" s="69"/>
      <c r="AG2327" s="304">
        <v>320</v>
      </c>
      <c r="AH2327" s="1113" t="s">
        <v>109</v>
      </c>
      <c r="AI2327" s="1114"/>
      <c r="AJ2327" s="1115"/>
      <c r="AK2327" s="11"/>
      <c r="AL2327" s="1110" t="s">
        <v>1380</v>
      </c>
      <c r="AM2327" s="1111"/>
      <c r="AN2327" s="1111"/>
      <c r="AO2327" s="1111"/>
      <c r="AP2327" s="1111"/>
      <c r="AQ2327" s="1112"/>
      <c r="AR2327" s="1173">
        <f>VLOOKUP(AH2327,$CD$6:$CE$10,2,FALSE)</f>
        <v>0</v>
      </c>
    </row>
    <row r="2328" spans="1:44" ht="27" customHeight="1">
      <c r="A2328" s="911" t="str">
        <f t="shared" si="43"/>
        <v/>
      </c>
      <c r="B2328" s="65"/>
      <c r="E2328" s="66"/>
      <c r="F2328" s="67"/>
      <c r="H2328" s="1093"/>
      <c r="I2328" s="1093"/>
      <c r="J2328" s="1093"/>
      <c r="K2328" s="1093"/>
      <c r="L2328" s="1093"/>
      <c r="M2328" s="1093"/>
      <c r="N2328" s="1093"/>
      <c r="O2328" s="1093"/>
      <c r="P2328" s="1093"/>
      <c r="Q2328" s="1093"/>
      <c r="R2328" s="1093"/>
      <c r="S2328" s="1093"/>
      <c r="T2328" s="1093"/>
      <c r="U2328" s="1093"/>
      <c r="V2328" s="1093"/>
      <c r="W2328" s="1093"/>
      <c r="X2328" s="1093"/>
      <c r="Y2328" s="1093"/>
      <c r="Z2328" s="1093"/>
      <c r="AA2328" s="1093"/>
      <c r="AB2328" s="1093"/>
      <c r="AC2328" s="1093"/>
      <c r="AD2328" s="1093"/>
      <c r="AF2328" s="69"/>
      <c r="AK2328" s="11"/>
      <c r="AL2328" s="1110"/>
      <c r="AM2328" s="1111"/>
      <c r="AN2328" s="1111"/>
      <c r="AO2328" s="1111"/>
      <c r="AP2328" s="1111"/>
      <c r="AQ2328" s="1112"/>
      <c r="AR2328" s="1173"/>
    </row>
    <row r="2329" spans="1:44" ht="27" customHeight="1">
      <c r="A2329" s="911" t="str">
        <f t="shared" si="43"/>
        <v/>
      </c>
      <c r="B2329" s="65"/>
      <c r="E2329" s="66"/>
      <c r="F2329" s="67"/>
      <c r="H2329" s="1093"/>
      <c r="I2329" s="1093"/>
      <c r="J2329" s="1093"/>
      <c r="K2329" s="1093"/>
      <c r="L2329" s="1093"/>
      <c r="M2329" s="1093"/>
      <c r="N2329" s="1093"/>
      <c r="O2329" s="1093"/>
      <c r="P2329" s="1093"/>
      <c r="Q2329" s="1093"/>
      <c r="R2329" s="1093"/>
      <c r="S2329" s="1093"/>
      <c r="T2329" s="1093"/>
      <c r="U2329" s="1093"/>
      <c r="V2329" s="1093"/>
      <c r="W2329" s="1093"/>
      <c r="X2329" s="1093"/>
      <c r="Y2329" s="1093"/>
      <c r="Z2329" s="1093"/>
      <c r="AA2329" s="1093"/>
      <c r="AB2329" s="1093"/>
      <c r="AC2329" s="1093"/>
      <c r="AD2329" s="1093"/>
      <c r="AF2329" s="69"/>
      <c r="AK2329" s="11"/>
      <c r="AL2329" s="1110"/>
      <c r="AM2329" s="1111"/>
      <c r="AN2329" s="1111"/>
      <c r="AO2329" s="1111"/>
      <c r="AP2329" s="1111"/>
      <c r="AQ2329" s="1112"/>
      <c r="AR2329" s="72"/>
    </row>
    <row r="2330" spans="1:44" ht="27" customHeight="1">
      <c r="A2330" s="911" t="str">
        <f t="shared" si="43"/>
        <v/>
      </c>
      <c r="B2330" s="65"/>
      <c r="E2330" s="66"/>
      <c r="F2330" s="67"/>
      <c r="AF2330" s="69"/>
      <c r="AK2330" s="11"/>
      <c r="AL2330" s="70"/>
      <c r="AQ2330" s="71"/>
      <c r="AR2330" s="72"/>
    </row>
    <row r="2331" spans="1:44" ht="27" customHeight="1">
      <c r="A2331" s="911">
        <f t="shared" si="43"/>
        <v>321</v>
      </c>
      <c r="B2331" s="65"/>
      <c r="E2331" s="66"/>
      <c r="F2331" s="1064" t="s">
        <v>9</v>
      </c>
      <c r="G2331" s="1065"/>
      <c r="H2331" s="1093" t="s">
        <v>1381</v>
      </c>
      <c r="I2331" s="1093"/>
      <c r="J2331" s="1093"/>
      <c r="K2331" s="1093"/>
      <c r="L2331" s="1093"/>
      <c r="M2331" s="1093"/>
      <c r="N2331" s="1093"/>
      <c r="O2331" s="1093"/>
      <c r="P2331" s="1093"/>
      <c r="Q2331" s="1093"/>
      <c r="R2331" s="1093"/>
      <c r="S2331" s="1093"/>
      <c r="T2331" s="1093"/>
      <c r="U2331" s="1093"/>
      <c r="V2331" s="1093"/>
      <c r="W2331" s="1093"/>
      <c r="X2331" s="1093"/>
      <c r="Y2331" s="1093"/>
      <c r="Z2331" s="1093"/>
      <c r="AA2331" s="1093"/>
      <c r="AB2331" s="1093"/>
      <c r="AC2331" s="1093"/>
      <c r="AD2331" s="1093"/>
      <c r="AF2331" s="69"/>
      <c r="AG2331" s="304">
        <v>321</v>
      </c>
      <c r="AH2331" s="1113" t="s">
        <v>109</v>
      </c>
      <c r="AI2331" s="1114"/>
      <c r="AJ2331" s="1115"/>
      <c r="AK2331" s="11"/>
      <c r="AL2331" s="1110" t="s">
        <v>1383</v>
      </c>
      <c r="AM2331" s="1111"/>
      <c r="AN2331" s="1111"/>
      <c r="AO2331" s="1111"/>
      <c r="AP2331" s="1111"/>
      <c r="AQ2331" s="1112"/>
      <c r="AR2331" s="1173">
        <f>VLOOKUP(AH2331,$CD$6:$CE$10,2,FALSE)</f>
        <v>0</v>
      </c>
    </row>
    <row r="2332" spans="1:44" ht="27" customHeight="1">
      <c r="A2332" s="911" t="str">
        <f t="shared" si="43"/>
        <v/>
      </c>
      <c r="B2332" s="65"/>
      <c r="E2332" s="66"/>
      <c r="F2332" s="67"/>
      <c r="H2332" s="1093"/>
      <c r="I2332" s="1093"/>
      <c r="J2332" s="1093"/>
      <c r="K2332" s="1093"/>
      <c r="L2332" s="1093"/>
      <c r="M2332" s="1093"/>
      <c r="N2332" s="1093"/>
      <c r="O2332" s="1093"/>
      <c r="P2332" s="1093"/>
      <c r="Q2332" s="1093"/>
      <c r="R2332" s="1093"/>
      <c r="S2332" s="1093"/>
      <c r="T2332" s="1093"/>
      <c r="U2332" s="1093"/>
      <c r="V2332" s="1093"/>
      <c r="W2332" s="1093"/>
      <c r="X2332" s="1093"/>
      <c r="Y2332" s="1093"/>
      <c r="Z2332" s="1093"/>
      <c r="AA2332" s="1093"/>
      <c r="AB2332" s="1093"/>
      <c r="AC2332" s="1093"/>
      <c r="AD2332" s="1093"/>
      <c r="AF2332" s="69"/>
      <c r="AK2332" s="11"/>
      <c r="AL2332" s="1110"/>
      <c r="AM2332" s="1111"/>
      <c r="AN2332" s="1111"/>
      <c r="AO2332" s="1111"/>
      <c r="AP2332" s="1111"/>
      <c r="AQ2332" s="1112"/>
      <c r="AR2332" s="1173"/>
    </row>
    <row r="2333" spans="1:44" ht="24" customHeight="1">
      <c r="A2333" s="911" t="str">
        <f t="shared" si="43"/>
        <v/>
      </c>
      <c r="B2333" s="65"/>
      <c r="E2333" s="66"/>
      <c r="F2333" s="67"/>
      <c r="AF2333" s="69"/>
      <c r="AK2333" s="11"/>
      <c r="AL2333" s="1110"/>
      <c r="AM2333" s="1111"/>
      <c r="AN2333" s="1111"/>
      <c r="AO2333" s="1111"/>
      <c r="AP2333" s="1111"/>
      <c r="AQ2333" s="1112"/>
      <c r="AR2333" s="72"/>
    </row>
    <row r="2334" spans="1:44" ht="24" customHeight="1">
      <c r="A2334" s="911" t="str">
        <f t="shared" si="43"/>
        <v/>
      </c>
      <c r="B2334" s="65"/>
      <c r="E2334" s="66"/>
      <c r="F2334" s="67"/>
      <c r="AF2334" s="69"/>
      <c r="AK2334" s="11"/>
      <c r="AL2334" s="1110"/>
      <c r="AM2334" s="1111"/>
      <c r="AN2334" s="1111"/>
      <c r="AO2334" s="1111"/>
      <c r="AP2334" s="1111"/>
      <c r="AQ2334" s="1112"/>
      <c r="AR2334" s="72"/>
    </row>
    <row r="2335" spans="1:44" ht="27" customHeight="1">
      <c r="A2335" s="911">
        <f t="shared" si="43"/>
        <v>322</v>
      </c>
      <c r="B2335" s="65"/>
      <c r="E2335" s="66"/>
      <c r="F2335" s="1064" t="s">
        <v>10</v>
      </c>
      <c r="G2335" s="1065"/>
      <c r="H2335" s="1093" t="s">
        <v>1382</v>
      </c>
      <c r="I2335" s="1093"/>
      <c r="J2335" s="1093"/>
      <c r="K2335" s="1093"/>
      <c r="L2335" s="1093"/>
      <c r="M2335" s="1093"/>
      <c r="N2335" s="1093"/>
      <c r="O2335" s="1093"/>
      <c r="P2335" s="1093"/>
      <c r="Q2335" s="1093"/>
      <c r="R2335" s="1093"/>
      <c r="S2335" s="1093"/>
      <c r="T2335" s="1093"/>
      <c r="U2335" s="1093"/>
      <c r="V2335" s="1093"/>
      <c r="W2335" s="1093"/>
      <c r="X2335" s="1093"/>
      <c r="Y2335" s="1093"/>
      <c r="Z2335" s="1093"/>
      <c r="AA2335" s="1093"/>
      <c r="AB2335" s="1093"/>
      <c r="AC2335" s="1093"/>
      <c r="AD2335" s="1093"/>
      <c r="AF2335" s="69"/>
      <c r="AG2335" s="304">
        <v>322</v>
      </c>
      <c r="AH2335" s="1113" t="s">
        <v>109</v>
      </c>
      <c r="AI2335" s="1114"/>
      <c r="AJ2335" s="1115"/>
      <c r="AK2335" s="11"/>
      <c r="AL2335" s="1110" t="s">
        <v>1384</v>
      </c>
      <c r="AM2335" s="1111"/>
      <c r="AN2335" s="1111"/>
      <c r="AO2335" s="1111"/>
      <c r="AP2335" s="1111"/>
      <c r="AQ2335" s="1112"/>
      <c r="AR2335" s="1173">
        <f>VLOOKUP(AH2335,$CD$6:$CE$10,2,FALSE)</f>
        <v>0</v>
      </c>
    </row>
    <row r="2336" spans="1:44" ht="27" customHeight="1">
      <c r="A2336" s="911" t="str">
        <f t="shared" si="43"/>
        <v/>
      </c>
      <c r="B2336" s="65"/>
      <c r="E2336" s="66"/>
      <c r="F2336" s="67"/>
      <c r="H2336" s="1093"/>
      <c r="I2336" s="1093"/>
      <c r="J2336" s="1093"/>
      <c r="K2336" s="1093"/>
      <c r="L2336" s="1093"/>
      <c r="M2336" s="1093"/>
      <c r="N2336" s="1093"/>
      <c r="O2336" s="1093"/>
      <c r="P2336" s="1093"/>
      <c r="Q2336" s="1093"/>
      <c r="R2336" s="1093"/>
      <c r="S2336" s="1093"/>
      <c r="T2336" s="1093"/>
      <c r="U2336" s="1093"/>
      <c r="V2336" s="1093"/>
      <c r="W2336" s="1093"/>
      <c r="X2336" s="1093"/>
      <c r="Y2336" s="1093"/>
      <c r="Z2336" s="1093"/>
      <c r="AA2336" s="1093"/>
      <c r="AB2336" s="1093"/>
      <c r="AC2336" s="1093"/>
      <c r="AD2336" s="1093"/>
      <c r="AF2336" s="69"/>
      <c r="AK2336" s="11"/>
      <c r="AL2336" s="1110"/>
      <c r="AM2336" s="1111"/>
      <c r="AN2336" s="1111"/>
      <c r="AO2336" s="1111"/>
      <c r="AP2336" s="1111"/>
      <c r="AQ2336" s="1112"/>
      <c r="AR2336" s="1173"/>
    </row>
    <row r="2337" spans="1:44" ht="24" customHeight="1">
      <c r="A2337" s="911" t="str">
        <f t="shared" si="43"/>
        <v/>
      </c>
      <c r="B2337" s="65"/>
      <c r="E2337" s="66"/>
      <c r="F2337" s="67"/>
      <c r="H2337" s="109"/>
      <c r="I2337" s="109"/>
      <c r="J2337" s="109"/>
      <c r="K2337" s="109"/>
      <c r="L2337" s="109"/>
      <c r="M2337" s="109"/>
      <c r="N2337" s="109"/>
      <c r="O2337" s="109"/>
      <c r="P2337" s="109"/>
      <c r="Q2337" s="109"/>
      <c r="R2337" s="109"/>
      <c r="S2337" s="109"/>
      <c r="T2337" s="109"/>
      <c r="U2337" s="109"/>
      <c r="V2337" s="109"/>
      <c r="W2337" s="109"/>
      <c r="X2337" s="109"/>
      <c r="Y2337" s="109"/>
      <c r="Z2337" s="109"/>
      <c r="AA2337" s="109"/>
      <c r="AB2337" s="109"/>
      <c r="AC2337" s="109"/>
      <c r="AD2337" s="109"/>
      <c r="AF2337" s="69"/>
      <c r="AK2337" s="11"/>
      <c r="AL2337" s="1110"/>
      <c r="AM2337" s="1111"/>
      <c r="AN2337" s="1111"/>
      <c r="AO2337" s="1111"/>
      <c r="AP2337" s="1111"/>
      <c r="AQ2337" s="1112"/>
      <c r="AR2337" s="72"/>
    </row>
    <row r="2338" spans="1:44" ht="24" customHeight="1">
      <c r="A2338" s="911" t="str">
        <f t="shared" si="43"/>
        <v/>
      </c>
      <c r="B2338" s="65"/>
      <c r="E2338" s="66"/>
      <c r="F2338" s="67"/>
      <c r="AF2338" s="69"/>
      <c r="AK2338" s="11"/>
      <c r="AL2338" s="1110"/>
      <c r="AM2338" s="1111"/>
      <c r="AN2338" s="1111"/>
      <c r="AO2338" s="1111"/>
      <c r="AP2338" s="1111"/>
      <c r="AQ2338" s="1112"/>
      <c r="AR2338" s="72"/>
    </row>
    <row r="2339" spans="1:44" ht="27" customHeight="1">
      <c r="A2339" s="911" t="str">
        <f t="shared" si="43"/>
        <v/>
      </c>
      <c r="B2339" s="65"/>
      <c r="E2339" s="66"/>
      <c r="F2339" s="1064" t="s">
        <v>1116</v>
      </c>
      <c r="G2339" s="1065"/>
      <c r="H2339" s="1093" t="s">
        <v>2808</v>
      </c>
      <c r="I2339" s="1093"/>
      <c r="J2339" s="1093"/>
      <c r="K2339" s="1093"/>
      <c r="L2339" s="1093"/>
      <c r="M2339" s="1093"/>
      <c r="N2339" s="1093"/>
      <c r="O2339" s="1093"/>
      <c r="P2339" s="1093"/>
      <c r="Q2339" s="1093"/>
      <c r="R2339" s="1093"/>
      <c r="S2339" s="1093"/>
      <c r="T2339" s="1093"/>
      <c r="U2339" s="1093"/>
      <c r="V2339" s="1093"/>
      <c r="W2339" s="1093"/>
      <c r="X2339" s="1093"/>
      <c r="Y2339" s="1093"/>
      <c r="Z2339" s="1093"/>
      <c r="AA2339" s="1093"/>
      <c r="AB2339" s="1093"/>
      <c r="AC2339" s="1093"/>
      <c r="AD2339" s="1093"/>
      <c r="AF2339" s="69"/>
      <c r="AK2339" s="11"/>
      <c r="AL2339" s="1110" t="s">
        <v>1385</v>
      </c>
      <c r="AM2339" s="1111"/>
      <c r="AN2339" s="1111"/>
      <c r="AO2339" s="1111"/>
      <c r="AP2339" s="1111"/>
      <c r="AQ2339" s="1112"/>
      <c r="AR2339" s="72"/>
    </row>
    <row r="2340" spans="1:44" ht="27" customHeight="1">
      <c r="A2340" s="911" t="str">
        <f t="shared" si="43"/>
        <v/>
      </c>
      <c r="B2340" s="65"/>
      <c r="E2340" s="66"/>
      <c r="F2340" s="67"/>
      <c r="H2340" s="1093"/>
      <c r="I2340" s="1093"/>
      <c r="J2340" s="1093"/>
      <c r="K2340" s="1093"/>
      <c r="L2340" s="1093"/>
      <c r="M2340" s="1093"/>
      <c r="N2340" s="1093"/>
      <c r="O2340" s="1093"/>
      <c r="P2340" s="1093"/>
      <c r="Q2340" s="1093"/>
      <c r="R2340" s="1093"/>
      <c r="S2340" s="1093"/>
      <c r="T2340" s="1093"/>
      <c r="U2340" s="1093"/>
      <c r="V2340" s="1093"/>
      <c r="W2340" s="1093"/>
      <c r="X2340" s="1093"/>
      <c r="Y2340" s="1093"/>
      <c r="Z2340" s="1093"/>
      <c r="AA2340" s="1093"/>
      <c r="AB2340" s="1093"/>
      <c r="AC2340" s="1093"/>
      <c r="AD2340" s="1093"/>
      <c r="AF2340" s="69"/>
      <c r="AK2340" s="11"/>
      <c r="AL2340" s="70"/>
      <c r="AQ2340" s="71"/>
      <c r="AR2340" s="72"/>
    </row>
    <row r="2341" spans="1:44" ht="27" customHeight="1">
      <c r="A2341" s="911" t="str">
        <f t="shared" si="43"/>
        <v/>
      </c>
      <c r="B2341" s="65"/>
      <c r="E2341" s="66"/>
      <c r="F2341" s="67"/>
      <c r="H2341" s="1093"/>
      <c r="I2341" s="1093"/>
      <c r="J2341" s="1093"/>
      <c r="K2341" s="1093"/>
      <c r="L2341" s="1093"/>
      <c r="M2341" s="1093"/>
      <c r="N2341" s="1093"/>
      <c r="O2341" s="1093"/>
      <c r="P2341" s="1093"/>
      <c r="Q2341" s="1093"/>
      <c r="R2341" s="1093"/>
      <c r="S2341" s="1093"/>
      <c r="T2341" s="1093"/>
      <c r="U2341" s="1093"/>
      <c r="V2341" s="1093"/>
      <c r="W2341" s="1093"/>
      <c r="X2341" s="1093"/>
      <c r="Y2341" s="1093"/>
      <c r="Z2341" s="1093"/>
      <c r="AA2341" s="1093"/>
      <c r="AB2341" s="1093"/>
      <c r="AC2341" s="1093"/>
      <c r="AD2341" s="1093"/>
      <c r="AF2341" s="69"/>
      <c r="AK2341" s="11"/>
      <c r="AL2341" s="70"/>
      <c r="AQ2341" s="71"/>
      <c r="AR2341" s="72"/>
    </row>
    <row r="2342" spans="1:44" ht="27" customHeight="1">
      <c r="A2342" s="911" t="str">
        <f t="shared" si="43"/>
        <v/>
      </c>
      <c r="B2342" s="65"/>
      <c r="E2342" s="66"/>
      <c r="F2342" s="67"/>
      <c r="H2342" s="1093"/>
      <c r="I2342" s="1093"/>
      <c r="J2342" s="1093"/>
      <c r="K2342" s="1093"/>
      <c r="L2342" s="1093"/>
      <c r="M2342" s="1093"/>
      <c r="N2342" s="1093"/>
      <c r="O2342" s="1093"/>
      <c r="P2342" s="1093"/>
      <c r="Q2342" s="1093"/>
      <c r="R2342" s="1093"/>
      <c r="S2342" s="1093"/>
      <c r="T2342" s="1093"/>
      <c r="U2342" s="1093"/>
      <c r="V2342" s="1093"/>
      <c r="W2342" s="1093"/>
      <c r="X2342" s="1093"/>
      <c r="Y2342" s="1093"/>
      <c r="Z2342" s="1093"/>
      <c r="AA2342" s="1093"/>
      <c r="AB2342" s="1093"/>
      <c r="AC2342" s="1093"/>
      <c r="AD2342" s="1093"/>
      <c r="AF2342" s="69"/>
      <c r="AK2342" s="11"/>
      <c r="AL2342" s="70"/>
      <c r="AQ2342" s="71"/>
      <c r="AR2342" s="72"/>
    </row>
    <row r="2343" spans="1:44" ht="27" customHeight="1" thickBot="1">
      <c r="A2343" s="911" t="str">
        <f t="shared" si="43"/>
        <v/>
      </c>
      <c r="B2343" s="56"/>
      <c r="C2343" s="6"/>
      <c r="D2343" s="6"/>
      <c r="E2343" s="57"/>
      <c r="F2343" s="82"/>
      <c r="G2343" s="60"/>
      <c r="H2343" s="60"/>
      <c r="I2343" s="60"/>
      <c r="J2343" s="60"/>
      <c r="K2343" s="60"/>
      <c r="L2343" s="60"/>
      <c r="M2343" s="60"/>
      <c r="N2343" s="60"/>
      <c r="O2343" s="60"/>
      <c r="P2343" s="60"/>
      <c r="Q2343" s="60"/>
      <c r="R2343" s="60"/>
      <c r="S2343" s="60"/>
      <c r="T2343" s="60"/>
      <c r="U2343" s="60"/>
      <c r="V2343" s="60"/>
      <c r="W2343" s="60"/>
      <c r="X2343" s="60"/>
      <c r="Y2343" s="60"/>
      <c r="Z2343" s="60"/>
      <c r="AA2343" s="60"/>
      <c r="AB2343" s="60"/>
      <c r="AC2343" s="60"/>
      <c r="AD2343" s="60"/>
      <c r="AE2343" s="60"/>
      <c r="AF2343" s="58"/>
      <c r="AG2343" s="307"/>
      <c r="AH2343" s="59"/>
      <c r="AI2343" s="59"/>
      <c r="AJ2343" s="59"/>
      <c r="AK2343" s="15"/>
      <c r="AL2343" s="98"/>
      <c r="AM2343" s="99"/>
      <c r="AN2343" s="99"/>
      <c r="AO2343" s="99"/>
      <c r="AP2343" s="99"/>
      <c r="AQ2343" s="100"/>
      <c r="AR2343" s="72"/>
    </row>
    <row r="2344" spans="1:44" ht="24" customHeight="1">
      <c r="A2344" s="911" t="str">
        <f t="shared" si="43"/>
        <v/>
      </c>
      <c r="B2344" s="65"/>
      <c r="E2344" s="66"/>
      <c r="F2344" s="67"/>
      <c r="AF2344" s="69"/>
      <c r="AK2344" s="11"/>
      <c r="AL2344" s="70"/>
      <c r="AQ2344" s="71"/>
      <c r="AR2344" s="72"/>
    </row>
    <row r="2345" spans="1:44" ht="27" customHeight="1">
      <c r="A2345" s="911">
        <f t="shared" si="43"/>
        <v>323</v>
      </c>
      <c r="B2345" s="1078" t="s">
        <v>2667</v>
      </c>
      <c r="C2345" s="1079"/>
      <c r="D2345" s="1079"/>
      <c r="E2345" s="1080"/>
      <c r="F2345" s="67"/>
      <c r="H2345" s="1070" t="s">
        <v>1386</v>
      </c>
      <c r="I2345" s="1070"/>
      <c r="J2345" s="1070"/>
      <c r="K2345" s="1070"/>
      <c r="L2345" s="1070"/>
      <c r="M2345" s="1070"/>
      <c r="N2345" s="1070"/>
      <c r="O2345" s="1070"/>
      <c r="P2345" s="1070"/>
      <c r="Q2345" s="1070"/>
      <c r="R2345" s="1070"/>
      <c r="S2345" s="1070"/>
      <c r="T2345" s="1070"/>
      <c r="U2345" s="1070"/>
      <c r="V2345" s="1070"/>
      <c r="W2345" s="1070"/>
      <c r="X2345" s="1070"/>
      <c r="Y2345" s="1070"/>
      <c r="Z2345" s="1070"/>
      <c r="AA2345" s="1070"/>
      <c r="AB2345" s="1070"/>
      <c r="AC2345" s="1070"/>
      <c r="AD2345" s="1070"/>
      <c r="AF2345" s="69"/>
      <c r="AG2345" s="304">
        <v>323</v>
      </c>
      <c r="AH2345" s="1113" t="s">
        <v>109</v>
      </c>
      <c r="AI2345" s="1114"/>
      <c r="AJ2345" s="1115"/>
      <c r="AK2345" s="11"/>
      <c r="AL2345" s="1110" t="s">
        <v>1387</v>
      </c>
      <c r="AM2345" s="1111"/>
      <c r="AN2345" s="1111"/>
      <c r="AO2345" s="1111"/>
      <c r="AP2345" s="1111"/>
      <c r="AQ2345" s="1112"/>
      <c r="AR2345" s="1173">
        <f>VLOOKUP(AH2345,$CD$6:$CE$10,2,FALSE)</f>
        <v>0</v>
      </c>
    </row>
    <row r="2346" spans="1:44" ht="27" customHeight="1">
      <c r="A2346" s="911" t="str">
        <f t="shared" si="43"/>
        <v/>
      </c>
      <c r="B2346" s="1078"/>
      <c r="C2346" s="1079"/>
      <c r="D2346" s="1079"/>
      <c r="E2346" s="1080"/>
      <c r="F2346" s="67"/>
      <c r="H2346" s="1070"/>
      <c r="I2346" s="1070"/>
      <c r="J2346" s="1070"/>
      <c r="K2346" s="1070"/>
      <c r="L2346" s="1070"/>
      <c r="M2346" s="1070"/>
      <c r="N2346" s="1070"/>
      <c r="O2346" s="1070"/>
      <c r="P2346" s="1070"/>
      <c r="Q2346" s="1070"/>
      <c r="R2346" s="1070"/>
      <c r="S2346" s="1070"/>
      <c r="T2346" s="1070"/>
      <c r="U2346" s="1070"/>
      <c r="V2346" s="1070"/>
      <c r="W2346" s="1070"/>
      <c r="X2346" s="1070"/>
      <c r="Y2346" s="1070"/>
      <c r="Z2346" s="1070"/>
      <c r="AA2346" s="1070"/>
      <c r="AB2346" s="1070"/>
      <c r="AC2346" s="1070"/>
      <c r="AD2346" s="1070"/>
      <c r="AF2346" s="69"/>
      <c r="AK2346" s="11"/>
      <c r="AL2346" s="1110"/>
      <c r="AM2346" s="1111"/>
      <c r="AN2346" s="1111"/>
      <c r="AO2346" s="1111"/>
      <c r="AP2346" s="1111"/>
      <c r="AQ2346" s="1112"/>
      <c r="AR2346" s="1173"/>
    </row>
    <row r="2347" spans="1:44" ht="24" customHeight="1" thickBot="1">
      <c r="A2347" s="911" t="str">
        <f t="shared" si="43"/>
        <v/>
      </c>
      <c r="B2347" s="65"/>
      <c r="E2347" s="66"/>
      <c r="F2347" s="67"/>
      <c r="H2347" s="1086" t="s">
        <v>2784</v>
      </c>
      <c r="I2347" s="1086"/>
      <c r="J2347" s="1086"/>
      <c r="K2347" s="1086"/>
      <c r="L2347" s="1086"/>
      <c r="M2347" s="1086"/>
      <c r="N2347" s="1086"/>
      <c r="O2347" s="1086"/>
      <c r="P2347" s="1086"/>
      <c r="Q2347" s="1086"/>
      <c r="R2347" s="1086"/>
      <c r="S2347" s="1086"/>
      <c r="T2347" s="1086"/>
      <c r="U2347" s="1086"/>
      <c r="V2347" s="1086"/>
      <c r="W2347" s="1086"/>
      <c r="X2347" s="1086"/>
      <c r="Y2347" s="1086"/>
      <c r="Z2347" s="1086"/>
      <c r="AA2347" s="1086"/>
      <c r="AB2347" s="1086"/>
      <c r="AC2347" s="1086"/>
      <c r="AD2347" s="1086"/>
      <c r="AF2347" s="69"/>
      <c r="AK2347" s="11"/>
      <c r="AL2347" s="1110"/>
      <c r="AM2347" s="1111"/>
      <c r="AN2347" s="1111"/>
      <c r="AO2347" s="1111"/>
      <c r="AP2347" s="1111"/>
      <c r="AQ2347" s="1112"/>
      <c r="AR2347" s="72"/>
    </row>
    <row r="2348" spans="1:44" ht="27" customHeight="1">
      <c r="A2348" s="911" t="str">
        <f t="shared" si="43"/>
        <v/>
      </c>
      <c r="B2348" s="65"/>
      <c r="E2348" s="66"/>
      <c r="F2348" s="67"/>
      <c r="H2348" s="657" t="s">
        <v>530</v>
      </c>
      <c r="I2348" s="13">
        <v>1</v>
      </c>
      <c r="J2348" s="1229" t="s">
        <v>1389</v>
      </c>
      <c r="K2348" s="1229"/>
      <c r="L2348" s="1229"/>
      <c r="M2348" s="1229"/>
      <c r="N2348" s="1229"/>
      <c r="O2348" s="1229"/>
      <c r="P2348" s="1229"/>
      <c r="Q2348" s="1229"/>
      <c r="R2348" s="1229"/>
      <c r="S2348" s="1229"/>
      <c r="T2348" s="1229"/>
      <c r="U2348" s="1229"/>
      <c r="V2348" s="1229"/>
      <c r="W2348" s="1229"/>
      <c r="X2348" s="1229"/>
      <c r="Y2348" s="1229"/>
      <c r="Z2348" s="1229"/>
      <c r="AA2348" s="1229"/>
      <c r="AB2348" s="1229"/>
      <c r="AC2348" s="1229"/>
      <c r="AD2348" s="1230"/>
      <c r="AF2348" s="69"/>
      <c r="AK2348" s="11"/>
      <c r="AL2348" s="1110"/>
      <c r="AM2348" s="1111"/>
      <c r="AN2348" s="1111"/>
      <c r="AO2348" s="1111"/>
      <c r="AP2348" s="1111"/>
      <c r="AQ2348" s="1112"/>
      <c r="AR2348" s="72"/>
    </row>
    <row r="2349" spans="1:44" ht="27" customHeight="1">
      <c r="A2349" s="911" t="str">
        <f t="shared" si="43"/>
        <v/>
      </c>
      <c r="B2349" s="65"/>
      <c r="E2349" s="66"/>
      <c r="F2349" s="67"/>
      <c r="H2349" s="657" t="s">
        <v>530</v>
      </c>
      <c r="I2349" s="17">
        <v>2</v>
      </c>
      <c r="J2349" s="1116" t="s">
        <v>1390</v>
      </c>
      <c r="K2349" s="1116"/>
      <c r="L2349" s="1116"/>
      <c r="M2349" s="1116"/>
      <c r="N2349" s="1116"/>
      <c r="O2349" s="1116"/>
      <c r="P2349" s="1116"/>
      <c r="Q2349" s="1116"/>
      <c r="R2349" s="1116"/>
      <c r="S2349" s="1116"/>
      <c r="T2349" s="1116"/>
      <c r="U2349" s="1116"/>
      <c r="V2349" s="1116"/>
      <c r="W2349" s="1116"/>
      <c r="X2349" s="1116"/>
      <c r="Y2349" s="1116"/>
      <c r="Z2349" s="1116"/>
      <c r="AA2349" s="1116"/>
      <c r="AB2349" s="1116"/>
      <c r="AC2349" s="1116"/>
      <c r="AD2349" s="1117"/>
      <c r="AF2349" s="69"/>
      <c r="AK2349" s="11"/>
      <c r="AL2349" s="70"/>
      <c r="AQ2349" s="71"/>
      <c r="AR2349" s="72"/>
    </row>
    <row r="2350" spans="1:44" ht="27" customHeight="1">
      <c r="A2350" s="911" t="str">
        <f t="shared" si="43"/>
        <v/>
      </c>
      <c r="B2350" s="65"/>
      <c r="E2350" s="66"/>
      <c r="F2350" s="67"/>
      <c r="H2350" s="657" t="s">
        <v>530</v>
      </c>
      <c r="I2350" s="17">
        <v>3</v>
      </c>
      <c r="J2350" s="1116" t="s">
        <v>1391</v>
      </c>
      <c r="K2350" s="1116"/>
      <c r="L2350" s="1116"/>
      <c r="M2350" s="1116"/>
      <c r="N2350" s="1116"/>
      <c r="O2350" s="1116"/>
      <c r="P2350" s="1116"/>
      <c r="Q2350" s="1116"/>
      <c r="R2350" s="1116"/>
      <c r="S2350" s="1116"/>
      <c r="T2350" s="1116"/>
      <c r="U2350" s="1116"/>
      <c r="V2350" s="1116"/>
      <c r="W2350" s="1116"/>
      <c r="X2350" s="1116"/>
      <c r="Y2350" s="1116"/>
      <c r="Z2350" s="1116"/>
      <c r="AA2350" s="1116"/>
      <c r="AB2350" s="1116"/>
      <c r="AC2350" s="1116"/>
      <c r="AD2350" s="1117"/>
      <c r="AF2350" s="69"/>
      <c r="AK2350" s="11"/>
      <c r="AL2350" s="70"/>
      <c r="AQ2350" s="71"/>
      <c r="AR2350" s="72"/>
    </row>
    <row r="2351" spans="1:44" ht="27" customHeight="1">
      <c r="A2351" s="911" t="str">
        <f t="shared" si="43"/>
        <v/>
      </c>
      <c r="B2351" s="65"/>
      <c r="E2351" s="66"/>
      <c r="F2351" s="67"/>
      <c r="H2351" s="657" t="s">
        <v>530</v>
      </c>
      <c r="I2351" s="17">
        <v>4</v>
      </c>
      <c r="J2351" s="1070" t="s">
        <v>1397</v>
      </c>
      <c r="K2351" s="1070"/>
      <c r="L2351" s="1070"/>
      <c r="M2351" s="1070"/>
      <c r="N2351" s="1070"/>
      <c r="O2351" s="1070"/>
      <c r="P2351" s="1070"/>
      <c r="Q2351" s="1070"/>
      <c r="R2351" s="1070"/>
      <c r="S2351" s="1070"/>
      <c r="T2351" s="1070"/>
      <c r="U2351" s="1070"/>
      <c r="V2351" s="1070"/>
      <c r="W2351" s="1070"/>
      <c r="X2351" s="1070"/>
      <c r="Y2351" s="1070"/>
      <c r="Z2351" s="1070"/>
      <c r="AA2351" s="1070"/>
      <c r="AB2351" s="1070"/>
      <c r="AC2351" s="1070"/>
      <c r="AD2351" s="1235"/>
      <c r="AF2351" s="69"/>
      <c r="AK2351" s="11"/>
      <c r="AL2351" s="70"/>
      <c r="AQ2351" s="71"/>
      <c r="AR2351" s="72"/>
    </row>
    <row r="2352" spans="1:44" ht="27" customHeight="1">
      <c r="A2352" s="911" t="str">
        <f t="shared" si="43"/>
        <v/>
      </c>
      <c r="B2352" s="65"/>
      <c r="E2352" s="66"/>
      <c r="F2352" s="67"/>
      <c r="H2352" s="67"/>
      <c r="J2352" s="1070"/>
      <c r="K2352" s="1070"/>
      <c r="L2352" s="1070"/>
      <c r="M2352" s="1070"/>
      <c r="N2352" s="1070"/>
      <c r="O2352" s="1070"/>
      <c r="P2352" s="1070"/>
      <c r="Q2352" s="1070"/>
      <c r="R2352" s="1070"/>
      <c r="S2352" s="1070"/>
      <c r="T2352" s="1070"/>
      <c r="U2352" s="1070"/>
      <c r="V2352" s="1070"/>
      <c r="W2352" s="1070"/>
      <c r="X2352" s="1070"/>
      <c r="Y2352" s="1070"/>
      <c r="Z2352" s="1070"/>
      <c r="AA2352" s="1070"/>
      <c r="AB2352" s="1070"/>
      <c r="AC2352" s="1070"/>
      <c r="AD2352" s="1235"/>
      <c r="AF2352" s="69"/>
      <c r="AK2352" s="11"/>
      <c r="AL2352" s="70"/>
      <c r="AQ2352" s="71"/>
      <c r="AR2352" s="72"/>
    </row>
    <row r="2353" spans="1:44" ht="27" customHeight="1">
      <c r="A2353" s="911" t="str">
        <f t="shared" si="43"/>
        <v/>
      </c>
      <c r="B2353" s="65"/>
      <c r="E2353" s="66"/>
      <c r="F2353" s="67"/>
      <c r="H2353" s="67"/>
      <c r="J2353" s="1070"/>
      <c r="K2353" s="1070"/>
      <c r="L2353" s="1070"/>
      <c r="M2353" s="1070"/>
      <c r="N2353" s="1070"/>
      <c r="O2353" s="1070"/>
      <c r="P2353" s="1070"/>
      <c r="Q2353" s="1070"/>
      <c r="R2353" s="1070"/>
      <c r="S2353" s="1070"/>
      <c r="T2353" s="1070"/>
      <c r="U2353" s="1070"/>
      <c r="V2353" s="1070"/>
      <c r="W2353" s="1070"/>
      <c r="X2353" s="1070"/>
      <c r="Y2353" s="1070"/>
      <c r="Z2353" s="1070"/>
      <c r="AA2353" s="1070"/>
      <c r="AB2353" s="1070"/>
      <c r="AC2353" s="1070"/>
      <c r="AD2353" s="1235"/>
      <c r="AF2353" s="69"/>
      <c r="AK2353" s="11"/>
      <c r="AL2353" s="70"/>
      <c r="AQ2353" s="71"/>
      <c r="AR2353" s="72"/>
    </row>
    <row r="2354" spans="1:44" ht="27" customHeight="1">
      <c r="A2354" s="911" t="str">
        <f t="shared" si="43"/>
        <v/>
      </c>
      <c r="B2354" s="65"/>
      <c r="E2354" s="66"/>
      <c r="F2354" s="67"/>
      <c r="H2354" s="657" t="s">
        <v>530</v>
      </c>
      <c r="I2354" s="17">
        <v>5</v>
      </c>
      <c r="J2354" s="1093" t="s">
        <v>1392</v>
      </c>
      <c r="K2354" s="1093"/>
      <c r="L2354" s="1093"/>
      <c r="M2354" s="1093"/>
      <c r="N2354" s="1093"/>
      <c r="O2354" s="1093"/>
      <c r="P2354" s="1093"/>
      <c r="Q2354" s="1093"/>
      <c r="R2354" s="1093"/>
      <c r="S2354" s="1093"/>
      <c r="T2354" s="1093"/>
      <c r="U2354" s="1093"/>
      <c r="V2354" s="1093"/>
      <c r="W2354" s="1093"/>
      <c r="X2354" s="1093"/>
      <c r="Y2354" s="1093"/>
      <c r="Z2354" s="1093"/>
      <c r="AA2354" s="1093"/>
      <c r="AB2354" s="1093"/>
      <c r="AC2354" s="1093"/>
      <c r="AD2354" s="1094"/>
      <c r="AF2354" s="69"/>
      <c r="AK2354" s="11"/>
      <c r="AL2354" s="70"/>
      <c r="AQ2354" s="71"/>
      <c r="AR2354" s="72"/>
    </row>
    <row r="2355" spans="1:44" ht="27" customHeight="1">
      <c r="A2355" s="911" t="str">
        <f t="shared" si="43"/>
        <v/>
      </c>
      <c r="B2355" s="65"/>
      <c r="E2355" s="66"/>
      <c r="F2355" s="67"/>
      <c r="H2355" s="67"/>
      <c r="J2355" s="1093"/>
      <c r="K2355" s="1093"/>
      <c r="L2355" s="1093"/>
      <c r="M2355" s="1093"/>
      <c r="N2355" s="1093"/>
      <c r="O2355" s="1093"/>
      <c r="P2355" s="1093"/>
      <c r="Q2355" s="1093"/>
      <c r="R2355" s="1093"/>
      <c r="S2355" s="1093"/>
      <c r="T2355" s="1093"/>
      <c r="U2355" s="1093"/>
      <c r="V2355" s="1093"/>
      <c r="W2355" s="1093"/>
      <c r="X2355" s="1093"/>
      <c r="Y2355" s="1093"/>
      <c r="Z2355" s="1093"/>
      <c r="AA2355" s="1093"/>
      <c r="AB2355" s="1093"/>
      <c r="AC2355" s="1093"/>
      <c r="AD2355" s="1094"/>
      <c r="AF2355" s="69"/>
      <c r="AK2355" s="11"/>
      <c r="AL2355" s="70"/>
      <c r="AQ2355" s="71"/>
      <c r="AR2355" s="72"/>
    </row>
    <row r="2356" spans="1:44" ht="27" customHeight="1">
      <c r="A2356" s="911" t="str">
        <f t="shared" si="43"/>
        <v/>
      </c>
      <c r="B2356" s="65"/>
      <c r="E2356" s="66"/>
      <c r="F2356" s="67"/>
      <c r="H2356" s="657" t="s">
        <v>530</v>
      </c>
      <c r="I2356" s="17">
        <v>6</v>
      </c>
      <c r="J2356" s="1116" t="s">
        <v>1393</v>
      </c>
      <c r="K2356" s="1116"/>
      <c r="L2356" s="1116"/>
      <c r="M2356" s="1116"/>
      <c r="N2356" s="1116"/>
      <c r="O2356" s="1116"/>
      <c r="P2356" s="1116"/>
      <c r="Q2356" s="1116"/>
      <c r="R2356" s="1116"/>
      <c r="S2356" s="1116"/>
      <c r="T2356" s="1116"/>
      <c r="U2356" s="1116"/>
      <c r="V2356" s="1116"/>
      <c r="W2356" s="1116"/>
      <c r="X2356" s="1116"/>
      <c r="Y2356" s="1116"/>
      <c r="Z2356" s="1116"/>
      <c r="AA2356" s="1116"/>
      <c r="AB2356" s="1116"/>
      <c r="AC2356" s="1116"/>
      <c r="AD2356" s="1117"/>
      <c r="AF2356" s="69"/>
      <c r="AK2356" s="11"/>
      <c r="AL2356" s="70"/>
      <c r="AQ2356" s="71"/>
      <c r="AR2356" s="72"/>
    </row>
    <row r="2357" spans="1:44" ht="27" customHeight="1">
      <c r="A2357" s="911" t="str">
        <f t="shared" si="43"/>
        <v/>
      </c>
      <c r="B2357" s="65"/>
      <c r="E2357" s="66"/>
      <c r="F2357" s="67"/>
      <c r="H2357" s="657" t="s">
        <v>530</v>
      </c>
      <c r="I2357" s="17">
        <v>7</v>
      </c>
      <c r="J2357" s="1116" t="s">
        <v>1388</v>
      </c>
      <c r="K2357" s="1116"/>
      <c r="L2357" s="1116"/>
      <c r="M2357" s="1116"/>
      <c r="N2357" s="1116"/>
      <c r="O2357" s="1116"/>
      <c r="P2357" s="1116"/>
      <c r="Q2357" s="1116"/>
      <c r="R2357" s="1116"/>
      <c r="S2357" s="1116"/>
      <c r="T2357" s="1116"/>
      <c r="U2357" s="1116"/>
      <c r="V2357" s="1116"/>
      <c r="W2357" s="1116"/>
      <c r="X2357" s="1116"/>
      <c r="Y2357" s="1116"/>
      <c r="Z2357" s="1116"/>
      <c r="AA2357" s="1116"/>
      <c r="AB2357" s="1116"/>
      <c r="AC2357" s="1116"/>
      <c r="AD2357" s="1117"/>
      <c r="AF2357" s="69"/>
      <c r="AK2357" s="11"/>
      <c r="AL2357" s="70"/>
      <c r="AQ2357" s="71"/>
      <c r="AR2357" s="72"/>
    </row>
    <row r="2358" spans="1:44" ht="27" customHeight="1">
      <c r="A2358" s="911" t="str">
        <f t="shared" si="43"/>
        <v/>
      </c>
      <c r="B2358" s="65"/>
      <c r="E2358" s="66"/>
      <c r="F2358" s="67"/>
      <c r="H2358" s="657" t="s">
        <v>530</v>
      </c>
      <c r="I2358" s="17">
        <v>8</v>
      </c>
      <c r="J2358" s="1116" t="s">
        <v>1394</v>
      </c>
      <c r="K2358" s="1116"/>
      <c r="L2358" s="1116"/>
      <c r="M2358" s="1116"/>
      <c r="N2358" s="1116"/>
      <c r="O2358" s="1116"/>
      <c r="P2358" s="1116"/>
      <c r="Q2358" s="1116"/>
      <c r="R2358" s="1116"/>
      <c r="S2358" s="1116"/>
      <c r="T2358" s="1116"/>
      <c r="U2358" s="1116"/>
      <c r="V2358" s="1116"/>
      <c r="W2358" s="1116"/>
      <c r="X2358" s="1116"/>
      <c r="Y2358" s="1116"/>
      <c r="Z2358" s="1116"/>
      <c r="AA2358" s="1116"/>
      <c r="AB2358" s="1116"/>
      <c r="AC2358" s="1116"/>
      <c r="AD2358" s="1117"/>
      <c r="AF2358" s="69"/>
      <c r="AK2358" s="11"/>
      <c r="AL2358" s="70"/>
      <c r="AQ2358" s="71"/>
      <c r="AR2358" s="72"/>
    </row>
    <row r="2359" spans="1:44" ht="27" customHeight="1">
      <c r="A2359" s="911" t="str">
        <f t="shared" si="43"/>
        <v/>
      </c>
      <c r="B2359" s="65"/>
      <c r="E2359" s="66"/>
      <c r="F2359" s="67"/>
      <c r="H2359" s="657" t="s">
        <v>530</v>
      </c>
      <c r="I2359" s="17">
        <v>9</v>
      </c>
      <c r="J2359" s="1116" t="s">
        <v>1395</v>
      </c>
      <c r="K2359" s="1116"/>
      <c r="L2359" s="1116"/>
      <c r="M2359" s="1116"/>
      <c r="N2359" s="1116"/>
      <c r="O2359" s="1116"/>
      <c r="P2359" s="1116"/>
      <c r="Q2359" s="1116"/>
      <c r="R2359" s="1116"/>
      <c r="S2359" s="1116"/>
      <c r="T2359" s="1116"/>
      <c r="U2359" s="1116"/>
      <c r="V2359" s="1116"/>
      <c r="W2359" s="1116"/>
      <c r="X2359" s="1116"/>
      <c r="Y2359" s="1116"/>
      <c r="Z2359" s="1116"/>
      <c r="AA2359" s="1116"/>
      <c r="AB2359" s="1116"/>
      <c r="AC2359" s="1116"/>
      <c r="AD2359" s="1117"/>
      <c r="AF2359" s="69"/>
      <c r="AK2359" s="11"/>
      <c r="AL2359" s="70"/>
      <c r="AQ2359" s="71"/>
      <c r="AR2359" s="72"/>
    </row>
    <row r="2360" spans="1:44" ht="24" customHeight="1">
      <c r="A2360" s="911" t="str">
        <f t="shared" si="43"/>
        <v/>
      </c>
      <c r="B2360" s="65"/>
      <c r="E2360" s="66"/>
      <c r="F2360" s="67"/>
      <c r="H2360" s="67"/>
      <c r="AD2360" s="11"/>
      <c r="AF2360" s="69"/>
      <c r="AK2360" s="11"/>
      <c r="AL2360" s="70"/>
      <c r="AQ2360" s="71"/>
      <c r="AR2360" s="72"/>
    </row>
    <row r="2361" spans="1:44" ht="24" customHeight="1">
      <c r="A2361" s="911" t="str">
        <f t="shared" si="43"/>
        <v/>
      </c>
      <c r="B2361" s="65"/>
      <c r="E2361" s="66"/>
      <c r="F2361" s="67"/>
      <c r="H2361" s="67"/>
      <c r="AD2361" s="11"/>
      <c r="AF2361" s="69"/>
      <c r="AK2361" s="11"/>
      <c r="AL2361" s="70"/>
      <c r="AQ2361" s="71"/>
      <c r="AR2361" s="72"/>
    </row>
    <row r="2362" spans="1:44" ht="27" customHeight="1">
      <c r="A2362" s="911" t="str">
        <f t="shared" si="43"/>
        <v/>
      </c>
      <c r="B2362" s="65"/>
      <c r="E2362" s="66"/>
      <c r="F2362" s="67"/>
      <c r="H2362" s="67"/>
      <c r="J2362" s="1106" t="s">
        <v>1396</v>
      </c>
      <c r="K2362" s="1106"/>
      <c r="L2362" s="1106"/>
      <c r="M2362" s="1106"/>
      <c r="N2362" s="1106"/>
      <c r="O2362" s="1106"/>
      <c r="P2362" s="1106"/>
      <c r="Q2362" s="1106"/>
      <c r="R2362" s="1106"/>
      <c r="S2362" s="1106"/>
      <c r="T2362" s="1106"/>
      <c r="U2362" s="1106"/>
      <c r="V2362" s="1106"/>
      <c r="W2362" s="1106"/>
      <c r="X2362" s="1106"/>
      <c r="Y2362" s="1106"/>
      <c r="Z2362" s="1106"/>
      <c r="AA2362" s="1106"/>
      <c r="AB2362" s="1106"/>
      <c r="AC2362" s="1106"/>
      <c r="AD2362" s="1107"/>
      <c r="AF2362" s="69"/>
      <c r="AK2362" s="11"/>
      <c r="AL2362" s="70"/>
      <c r="AQ2362" s="71"/>
      <c r="AR2362" s="72"/>
    </row>
    <row r="2363" spans="1:44" ht="27" customHeight="1">
      <c r="A2363" s="911" t="str">
        <f t="shared" si="43"/>
        <v/>
      </c>
      <c r="B2363" s="65"/>
      <c r="E2363" s="66"/>
      <c r="F2363" s="67"/>
      <c r="H2363" s="67"/>
      <c r="J2363" s="1106"/>
      <c r="K2363" s="1106"/>
      <c r="L2363" s="1106"/>
      <c r="M2363" s="1106"/>
      <c r="N2363" s="1106"/>
      <c r="O2363" s="1106"/>
      <c r="P2363" s="1106"/>
      <c r="Q2363" s="1106"/>
      <c r="R2363" s="1106"/>
      <c r="S2363" s="1106"/>
      <c r="T2363" s="1106"/>
      <c r="U2363" s="1106"/>
      <c r="V2363" s="1106"/>
      <c r="W2363" s="1106"/>
      <c r="X2363" s="1106"/>
      <c r="Y2363" s="1106"/>
      <c r="Z2363" s="1106"/>
      <c r="AA2363" s="1106"/>
      <c r="AB2363" s="1106"/>
      <c r="AC2363" s="1106"/>
      <c r="AD2363" s="1107"/>
      <c r="AF2363" s="69"/>
      <c r="AK2363" s="11"/>
      <c r="AL2363" s="70"/>
      <c r="AQ2363" s="71"/>
      <c r="AR2363" s="72"/>
    </row>
    <row r="2364" spans="1:44" ht="27" customHeight="1">
      <c r="A2364" s="911" t="str">
        <f t="shared" si="43"/>
        <v/>
      </c>
      <c r="B2364" s="65"/>
      <c r="E2364" s="66"/>
      <c r="F2364" s="67"/>
      <c r="H2364" s="67"/>
      <c r="J2364" s="1106"/>
      <c r="K2364" s="1106"/>
      <c r="L2364" s="1106"/>
      <c r="M2364" s="1106"/>
      <c r="N2364" s="1106"/>
      <c r="O2364" s="1106"/>
      <c r="P2364" s="1106"/>
      <c r="Q2364" s="1106"/>
      <c r="R2364" s="1106"/>
      <c r="S2364" s="1106"/>
      <c r="T2364" s="1106"/>
      <c r="U2364" s="1106"/>
      <c r="V2364" s="1106"/>
      <c r="W2364" s="1106"/>
      <c r="X2364" s="1106"/>
      <c r="Y2364" s="1106"/>
      <c r="Z2364" s="1106"/>
      <c r="AA2364" s="1106"/>
      <c r="AB2364" s="1106"/>
      <c r="AC2364" s="1106"/>
      <c r="AD2364" s="1107"/>
      <c r="AF2364" s="69"/>
      <c r="AK2364" s="11"/>
      <c r="AL2364" s="70"/>
      <c r="AQ2364" s="71"/>
      <c r="AR2364" s="72"/>
    </row>
    <row r="2365" spans="1:44" ht="24" customHeight="1" thickBot="1">
      <c r="A2365" s="911" t="str">
        <f t="shared" si="43"/>
        <v/>
      </c>
      <c r="B2365" s="65"/>
      <c r="E2365" s="66"/>
      <c r="F2365" s="67"/>
      <c r="H2365" s="82"/>
      <c r="I2365" s="60"/>
      <c r="J2365" s="60"/>
      <c r="K2365" s="60"/>
      <c r="L2365" s="60"/>
      <c r="M2365" s="60"/>
      <c r="N2365" s="60"/>
      <c r="O2365" s="60"/>
      <c r="P2365" s="60"/>
      <c r="Q2365" s="60"/>
      <c r="R2365" s="60"/>
      <c r="S2365" s="60"/>
      <c r="T2365" s="60"/>
      <c r="U2365" s="60"/>
      <c r="V2365" s="60"/>
      <c r="W2365" s="60"/>
      <c r="X2365" s="60"/>
      <c r="Y2365" s="60"/>
      <c r="Z2365" s="60"/>
      <c r="AA2365" s="60"/>
      <c r="AB2365" s="60"/>
      <c r="AC2365" s="60"/>
      <c r="AD2365" s="15"/>
      <c r="AF2365" s="69"/>
      <c r="AK2365" s="11"/>
      <c r="AL2365" s="70"/>
      <c r="AQ2365" s="71"/>
      <c r="AR2365" s="72"/>
    </row>
    <row r="2366" spans="1:44" ht="23.55" customHeight="1" thickBot="1">
      <c r="A2366" s="911" t="str">
        <f t="shared" si="43"/>
        <v/>
      </c>
      <c r="B2366" s="56"/>
      <c r="C2366" s="6"/>
      <c r="D2366" s="6"/>
      <c r="E2366" s="57"/>
      <c r="F2366" s="82"/>
      <c r="G2366" s="60"/>
      <c r="H2366" s="60"/>
      <c r="I2366" s="60"/>
      <c r="J2366" s="60"/>
      <c r="K2366" s="60"/>
      <c r="L2366" s="60"/>
      <c r="M2366" s="60"/>
      <c r="N2366" s="60"/>
      <c r="O2366" s="60"/>
      <c r="P2366" s="60"/>
      <c r="Q2366" s="60"/>
      <c r="R2366" s="60"/>
      <c r="S2366" s="60"/>
      <c r="T2366" s="60"/>
      <c r="U2366" s="60"/>
      <c r="V2366" s="60"/>
      <c r="W2366" s="60"/>
      <c r="X2366" s="60"/>
      <c r="Y2366" s="60"/>
      <c r="Z2366" s="60"/>
      <c r="AA2366" s="60"/>
      <c r="AB2366" s="60"/>
      <c r="AC2366" s="60"/>
      <c r="AD2366" s="60"/>
      <c r="AE2366" s="60"/>
      <c r="AF2366" s="58"/>
      <c r="AG2366" s="307"/>
      <c r="AH2366" s="59"/>
      <c r="AI2366" s="59"/>
      <c r="AJ2366" s="59"/>
      <c r="AK2366" s="15"/>
      <c r="AL2366" s="98"/>
      <c r="AM2366" s="99"/>
      <c r="AN2366" s="99"/>
      <c r="AO2366" s="99"/>
      <c r="AP2366" s="99"/>
      <c r="AQ2366" s="100"/>
      <c r="AR2366" s="72"/>
    </row>
    <row r="2367" spans="1:44" ht="24" customHeight="1">
      <c r="A2367" s="911" t="str">
        <f t="shared" si="43"/>
        <v/>
      </c>
      <c r="B2367" s="65"/>
      <c r="E2367" s="66"/>
      <c r="F2367" s="67"/>
      <c r="AF2367" s="69"/>
      <c r="AK2367" s="11"/>
      <c r="AL2367" s="70"/>
      <c r="AQ2367" s="71"/>
      <c r="AR2367" s="72"/>
    </row>
    <row r="2368" spans="1:44" ht="27" customHeight="1">
      <c r="A2368" s="911">
        <f t="shared" si="43"/>
        <v>324</v>
      </c>
      <c r="B2368" s="1078" t="s">
        <v>2668</v>
      </c>
      <c r="C2368" s="1079"/>
      <c r="D2368" s="1079"/>
      <c r="E2368" s="1080"/>
      <c r="F2368" s="1204" t="s">
        <v>157</v>
      </c>
      <c r="G2368" s="1205"/>
      <c r="H2368" s="1070" t="s">
        <v>2669</v>
      </c>
      <c r="I2368" s="1070"/>
      <c r="J2368" s="1070"/>
      <c r="K2368" s="1070"/>
      <c r="L2368" s="1070"/>
      <c r="M2368" s="1070"/>
      <c r="N2368" s="1070"/>
      <c r="O2368" s="1070"/>
      <c r="P2368" s="1070"/>
      <c r="Q2368" s="1070"/>
      <c r="R2368" s="1070"/>
      <c r="S2368" s="1070"/>
      <c r="T2368" s="1070"/>
      <c r="U2368" s="1070"/>
      <c r="V2368" s="1070"/>
      <c r="W2368" s="1070"/>
      <c r="X2368" s="1070"/>
      <c r="Y2368" s="1070"/>
      <c r="Z2368" s="1070"/>
      <c r="AA2368" s="1070"/>
      <c r="AB2368" s="1070"/>
      <c r="AC2368" s="1070"/>
      <c r="AD2368" s="1070"/>
      <c r="AF2368" s="69"/>
      <c r="AG2368" s="304">
        <v>324</v>
      </c>
      <c r="AH2368" s="1113" t="s">
        <v>109</v>
      </c>
      <c r="AI2368" s="1114"/>
      <c r="AJ2368" s="1115"/>
      <c r="AK2368" s="11"/>
      <c r="AL2368" s="1110" t="s">
        <v>1398</v>
      </c>
      <c r="AM2368" s="1111"/>
      <c r="AN2368" s="1111"/>
      <c r="AO2368" s="1111"/>
      <c r="AP2368" s="1111"/>
      <c r="AQ2368" s="1112"/>
      <c r="AR2368" s="1173">
        <f>VLOOKUP(AH2368,$CD$6:$CE$10,2,FALSE)</f>
        <v>0</v>
      </c>
    </row>
    <row r="2369" spans="1:44" ht="27" customHeight="1">
      <c r="A2369" s="911" t="str">
        <f t="shared" si="43"/>
        <v/>
      </c>
      <c r="B2369" s="1078"/>
      <c r="C2369" s="1079"/>
      <c r="D2369" s="1079"/>
      <c r="E2369" s="1080"/>
      <c r="F2369" s="67"/>
      <c r="H2369" s="1070"/>
      <c r="I2369" s="1070"/>
      <c r="J2369" s="1070"/>
      <c r="K2369" s="1070"/>
      <c r="L2369" s="1070"/>
      <c r="M2369" s="1070"/>
      <c r="N2369" s="1070"/>
      <c r="O2369" s="1070"/>
      <c r="P2369" s="1070"/>
      <c r="Q2369" s="1070"/>
      <c r="R2369" s="1070"/>
      <c r="S2369" s="1070"/>
      <c r="T2369" s="1070"/>
      <c r="U2369" s="1070"/>
      <c r="V2369" s="1070"/>
      <c r="W2369" s="1070"/>
      <c r="X2369" s="1070"/>
      <c r="Y2369" s="1070"/>
      <c r="Z2369" s="1070"/>
      <c r="AA2369" s="1070"/>
      <c r="AB2369" s="1070"/>
      <c r="AC2369" s="1070"/>
      <c r="AD2369" s="1070"/>
      <c r="AF2369" s="69"/>
      <c r="AK2369" s="11"/>
      <c r="AL2369" s="1110"/>
      <c r="AM2369" s="1111"/>
      <c r="AN2369" s="1111"/>
      <c r="AO2369" s="1111"/>
      <c r="AP2369" s="1111"/>
      <c r="AQ2369" s="1112"/>
      <c r="AR2369" s="1173"/>
    </row>
    <row r="2370" spans="1:44" ht="27" customHeight="1">
      <c r="A2370" s="911"/>
      <c r="B2370" s="1078"/>
      <c r="C2370" s="1079"/>
      <c r="D2370" s="1079"/>
      <c r="E2370" s="1080"/>
      <c r="F2370" s="67"/>
      <c r="H2370" s="1070"/>
      <c r="I2370" s="1070"/>
      <c r="J2370" s="1070"/>
      <c r="K2370" s="1070"/>
      <c r="L2370" s="1070"/>
      <c r="M2370" s="1070"/>
      <c r="N2370" s="1070"/>
      <c r="O2370" s="1070"/>
      <c r="P2370" s="1070"/>
      <c r="Q2370" s="1070"/>
      <c r="R2370" s="1070"/>
      <c r="S2370" s="1070"/>
      <c r="T2370" s="1070"/>
      <c r="U2370" s="1070"/>
      <c r="V2370" s="1070"/>
      <c r="W2370" s="1070"/>
      <c r="X2370" s="1070"/>
      <c r="Y2370" s="1070"/>
      <c r="Z2370" s="1070"/>
      <c r="AA2370" s="1070"/>
      <c r="AB2370" s="1070"/>
      <c r="AC2370" s="1070"/>
      <c r="AD2370" s="1070"/>
      <c r="AF2370" s="69"/>
      <c r="AK2370" s="11"/>
      <c r="AL2370" s="1110"/>
      <c r="AM2370" s="1111"/>
      <c r="AN2370" s="1111"/>
      <c r="AO2370" s="1111"/>
      <c r="AP2370" s="1111"/>
      <c r="AQ2370" s="1112"/>
      <c r="AR2370" s="213"/>
    </row>
    <row r="2371" spans="1:44" ht="27" customHeight="1">
      <c r="A2371" s="911" t="str">
        <f t="shared" si="43"/>
        <v/>
      </c>
      <c r="B2371" s="1078"/>
      <c r="C2371" s="1079"/>
      <c r="D2371" s="1079"/>
      <c r="E2371" s="1080"/>
      <c r="F2371" s="67"/>
      <c r="H2371" s="1070"/>
      <c r="I2371" s="1070"/>
      <c r="J2371" s="1070"/>
      <c r="K2371" s="1070"/>
      <c r="L2371" s="1070"/>
      <c r="M2371" s="1070"/>
      <c r="N2371" s="1070"/>
      <c r="O2371" s="1070"/>
      <c r="P2371" s="1070"/>
      <c r="Q2371" s="1070"/>
      <c r="R2371" s="1070"/>
      <c r="S2371" s="1070"/>
      <c r="T2371" s="1070"/>
      <c r="U2371" s="1070"/>
      <c r="V2371" s="1070"/>
      <c r="W2371" s="1070"/>
      <c r="X2371" s="1070"/>
      <c r="Y2371" s="1070"/>
      <c r="Z2371" s="1070"/>
      <c r="AA2371" s="1070"/>
      <c r="AB2371" s="1070"/>
      <c r="AC2371" s="1070"/>
      <c r="AD2371" s="1070"/>
      <c r="AF2371" s="69"/>
      <c r="AK2371" s="11"/>
      <c r="AL2371" s="1110"/>
      <c r="AM2371" s="1111"/>
      <c r="AN2371" s="1111"/>
      <c r="AO2371" s="1111"/>
      <c r="AP2371" s="1111"/>
      <c r="AQ2371" s="1112"/>
      <c r="AR2371" s="72"/>
    </row>
    <row r="2372" spans="1:44" ht="15" customHeight="1" thickBot="1">
      <c r="A2372" s="911" t="str">
        <f t="shared" si="43"/>
        <v/>
      </c>
      <c r="B2372" s="65"/>
      <c r="E2372" s="66"/>
      <c r="F2372" s="67"/>
      <c r="AF2372" s="69"/>
      <c r="AK2372" s="11"/>
      <c r="AL2372" s="1110"/>
      <c r="AM2372" s="1111"/>
      <c r="AN2372" s="1111"/>
      <c r="AO2372" s="1111"/>
      <c r="AP2372" s="1111"/>
      <c r="AQ2372" s="1112"/>
      <c r="AR2372" s="72"/>
    </row>
    <row r="2373" spans="1:44" ht="27" customHeight="1">
      <c r="A2373" s="911" t="str">
        <f t="shared" si="43"/>
        <v/>
      </c>
      <c r="B2373" s="65"/>
      <c r="E2373" s="66"/>
      <c r="F2373" s="67"/>
      <c r="H2373" s="1089" t="s">
        <v>2670</v>
      </c>
      <c r="I2373" s="1090"/>
      <c r="J2373" s="1090"/>
      <c r="K2373" s="1090"/>
      <c r="L2373" s="1090"/>
      <c r="M2373" s="1090"/>
      <c r="N2373" s="1090"/>
      <c r="O2373" s="1090"/>
      <c r="P2373" s="1090"/>
      <c r="Q2373" s="1090"/>
      <c r="R2373" s="1090"/>
      <c r="S2373" s="1090"/>
      <c r="T2373" s="1090"/>
      <c r="U2373" s="1090"/>
      <c r="V2373" s="1090"/>
      <c r="W2373" s="1090"/>
      <c r="X2373" s="1090"/>
      <c r="Y2373" s="1090"/>
      <c r="Z2373" s="1090"/>
      <c r="AA2373" s="1090"/>
      <c r="AB2373" s="1090"/>
      <c r="AC2373" s="1090"/>
      <c r="AD2373" s="1091"/>
      <c r="AF2373" s="69"/>
      <c r="AK2373" s="11"/>
      <c r="AL2373" s="1201" t="s">
        <v>2528</v>
      </c>
      <c r="AM2373" s="1202"/>
      <c r="AN2373" s="1202"/>
      <c r="AO2373" s="1202"/>
      <c r="AP2373" s="1202"/>
      <c r="AQ2373" s="1203"/>
      <c r="AR2373" s="72"/>
    </row>
    <row r="2374" spans="1:44" ht="27" customHeight="1">
      <c r="A2374" s="911" t="str">
        <f t="shared" si="43"/>
        <v/>
      </c>
      <c r="B2374" s="65"/>
      <c r="E2374" s="66"/>
      <c r="F2374" s="67"/>
      <c r="H2374" s="1092"/>
      <c r="I2374" s="1093"/>
      <c r="J2374" s="1093"/>
      <c r="K2374" s="1093"/>
      <c r="L2374" s="1093"/>
      <c r="M2374" s="1093"/>
      <c r="N2374" s="1093"/>
      <c r="O2374" s="1093"/>
      <c r="P2374" s="1093"/>
      <c r="Q2374" s="1093"/>
      <c r="R2374" s="1093"/>
      <c r="S2374" s="1093"/>
      <c r="T2374" s="1093"/>
      <c r="U2374" s="1093"/>
      <c r="V2374" s="1093"/>
      <c r="W2374" s="1093"/>
      <c r="X2374" s="1093"/>
      <c r="Y2374" s="1093"/>
      <c r="Z2374" s="1093"/>
      <c r="AA2374" s="1093"/>
      <c r="AB2374" s="1093"/>
      <c r="AC2374" s="1093"/>
      <c r="AD2374" s="1094"/>
      <c r="AF2374" s="69"/>
      <c r="AK2374" s="11"/>
      <c r="AL2374" s="1201"/>
      <c r="AM2374" s="1202"/>
      <c r="AN2374" s="1202"/>
      <c r="AO2374" s="1202"/>
      <c r="AP2374" s="1202"/>
      <c r="AQ2374" s="1203"/>
      <c r="AR2374" s="72"/>
    </row>
    <row r="2375" spans="1:44" ht="28.5" customHeight="1" thickBot="1">
      <c r="A2375" s="911" t="str">
        <f t="shared" si="43"/>
        <v/>
      </c>
      <c r="B2375" s="65"/>
      <c r="E2375" s="66"/>
      <c r="F2375" s="67"/>
      <c r="H2375" s="1095"/>
      <c r="I2375" s="1096"/>
      <c r="J2375" s="1096"/>
      <c r="K2375" s="1096"/>
      <c r="L2375" s="1096"/>
      <c r="M2375" s="1096"/>
      <c r="N2375" s="1096"/>
      <c r="O2375" s="1096"/>
      <c r="P2375" s="1096"/>
      <c r="Q2375" s="1096"/>
      <c r="R2375" s="1096"/>
      <c r="S2375" s="1096"/>
      <c r="T2375" s="1096"/>
      <c r="U2375" s="1096"/>
      <c r="V2375" s="1096"/>
      <c r="W2375" s="1096"/>
      <c r="X2375" s="1096"/>
      <c r="Y2375" s="1096"/>
      <c r="Z2375" s="1096"/>
      <c r="AA2375" s="1096"/>
      <c r="AB2375" s="1096"/>
      <c r="AC2375" s="1096"/>
      <c r="AD2375" s="1097"/>
      <c r="AF2375" s="69"/>
      <c r="AK2375" s="11"/>
      <c r="AL2375" s="70"/>
      <c r="AQ2375" s="71"/>
      <c r="AR2375" s="72"/>
    </row>
    <row r="2376" spans="1:44" ht="15" customHeight="1">
      <c r="A2376" s="911"/>
      <c r="B2376" s="65"/>
      <c r="E2376" s="66"/>
      <c r="F2376" s="67"/>
      <c r="H2376" s="653"/>
      <c r="I2376" s="653"/>
      <c r="J2376" s="653"/>
      <c r="K2376" s="653"/>
      <c r="L2376" s="653"/>
      <c r="M2376" s="653"/>
      <c r="N2376" s="653"/>
      <c r="O2376" s="653"/>
      <c r="P2376" s="653"/>
      <c r="Q2376" s="653"/>
      <c r="R2376" s="653"/>
      <c r="S2376" s="653"/>
      <c r="T2376" s="653"/>
      <c r="U2376" s="653"/>
      <c r="V2376" s="653"/>
      <c r="W2376" s="653"/>
      <c r="X2376" s="653"/>
      <c r="Y2376" s="653"/>
      <c r="Z2376" s="653"/>
      <c r="AA2376" s="653"/>
      <c r="AB2376" s="653"/>
      <c r="AC2376" s="653"/>
      <c r="AD2376" s="653"/>
      <c r="AF2376" s="69"/>
      <c r="AK2376" s="11"/>
      <c r="AL2376" s="70"/>
      <c r="AQ2376" s="71"/>
      <c r="AR2376" s="72"/>
    </row>
    <row r="2377" spans="1:44" ht="28.5" customHeight="1">
      <c r="A2377" s="911">
        <f t="shared" ref="A2377" si="44">_xlfn.IFS(AG2377=0,"",AG2377&gt;0,AG2377,AG2377&lt;&gt;"","")</f>
        <v>3241</v>
      </c>
      <c r="B2377" s="65"/>
      <c r="E2377" s="66"/>
      <c r="F2377" s="1270" t="s">
        <v>418</v>
      </c>
      <c r="G2377" s="1271"/>
      <c r="H2377" s="1122" t="s">
        <v>2482</v>
      </c>
      <c r="I2377" s="1122"/>
      <c r="J2377" s="1122"/>
      <c r="K2377" s="1122"/>
      <c r="L2377" s="1122"/>
      <c r="M2377" s="1122"/>
      <c r="N2377" s="1122"/>
      <c r="O2377" s="1122"/>
      <c r="P2377" s="1122"/>
      <c r="Q2377" s="1122"/>
      <c r="R2377" s="1122"/>
      <c r="S2377" s="1122"/>
      <c r="T2377" s="1122"/>
      <c r="U2377" s="1122"/>
      <c r="V2377" s="1122"/>
      <c r="W2377" s="1122"/>
      <c r="X2377" s="1122"/>
      <c r="Y2377" s="1122"/>
      <c r="Z2377" s="1122"/>
      <c r="AA2377" s="1122"/>
      <c r="AB2377" s="1122"/>
      <c r="AC2377" s="1122"/>
      <c r="AD2377" s="1122"/>
      <c r="AF2377" s="69"/>
      <c r="AG2377" s="974">
        <v>3241</v>
      </c>
      <c r="AH2377" s="1113" t="s">
        <v>109</v>
      </c>
      <c r="AI2377" s="1114"/>
      <c r="AJ2377" s="1115"/>
      <c r="AK2377" s="11"/>
      <c r="AL2377" s="1201" t="s">
        <v>2528</v>
      </c>
      <c r="AM2377" s="1202"/>
      <c r="AN2377" s="1202"/>
      <c r="AO2377" s="1202"/>
      <c r="AP2377" s="1202"/>
      <c r="AQ2377" s="1203"/>
      <c r="AR2377" s="1173">
        <f>VLOOKUP(AH2377,$CD$6:$CE$10,2,FALSE)</f>
        <v>0</v>
      </c>
    </row>
    <row r="2378" spans="1:44" ht="28.5" customHeight="1">
      <c r="A2378" s="911"/>
      <c r="B2378" s="65"/>
      <c r="E2378" s="66"/>
      <c r="F2378" s="67"/>
      <c r="H2378" s="1122"/>
      <c r="I2378" s="1122"/>
      <c r="J2378" s="1122"/>
      <c r="K2378" s="1122"/>
      <c r="L2378" s="1122"/>
      <c r="M2378" s="1122"/>
      <c r="N2378" s="1122"/>
      <c r="O2378" s="1122"/>
      <c r="P2378" s="1122"/>
      <c r="Q2378" s="1122"/>
      <c r="R2378" s="1122"/>
      <c r="S2378" s="1122"/>
      <c r="T2378" s="1122"/>
      <c r="U2378" s="1122"/>
      <c r="V2378" s="1122"/>
      <c r="W2378" s="1122"/>
      <c r="X2378" s="1122"/>
      <c r="Y2378" s="1122"/>
      <c r="Z2378" s="1122"/>
      <c r="AA2378" s="1122"/>
      <c r="AB2378" s="1122"/>
      <c r="AC2378" s="1122"/>
      <c r="AD2378" s="1122"/>
      <c r="AF2378" s="69"/>
      <c r="AK2378" s="11"/>
      <c r="AL2378" s="1201"/>
      <c r="AM2378" s="1202"/>
      <c r="AN2378" s="1202"/>
      <c r="AO2378" s="1202"/>
      <c r="AP2378" s="1202"/>
      <c r="AQ2378" s="1203"/>
      <c r="AR2378" s="1173"/>
    </row>
    <row r="2379" spans="1:44" ht="14.1" customHeight="1">
      <c r="A2379" s="911"/>
      <c r="B2379" s="65"/>
      <c r="E2379" s="66"/>
      <c r="F2379" s="67"/>
      <c r="H2379" s="854"/>
      <c r="I2379" s="854"/>
      <c r="J2379" s="854"/>
      <c r="K2379" s="854"/>
      <c r="L2379" s="854"/>
      <c r="M2379" s="854"/>
      <c r="N2379" s="854"/>
      <c r="O2379" s="854"/>
      <c r="P2379" s="854"/>
      <c r="Q2379" s="854"/>
      <c r="R2379" s="854"/>
      <c r="S2379" s="854"/>
      <c r="T2379" s="854"/>
      <c r="U2379" s="854"/>
      <c r="V2379" s="854"/>
      <c r="W2379" s="854"/>
      <c r="X2379" s="854"/>
      <c r="Y2379" s="854"/>
      <c r="Z2379" s="854"/>
      <c r="AA2379" s="854"/>
      <c r="AB2379" s="854"/>
      <c r="AC2379" s="854"/>
      <c r="AD2379" s="854"/>
      <c r="AF2379" s="69"/>
      <c r="AK2379" s="11"/>
      <c r="AL2379" s="848"/>
      <c r="AM2379" s="849"/>
      <c r="AN2379" s="849"/>
      <c r="AO2379" s="849"/>
      <c r="AP2379" s="849"/>
      <c r="AQ2379" s="850"/>
      <c r="AR2379" s="213"/>
    </row>
    <row r="2380" spans="1:44" ht="28.5" customHeight="1">
      <c r="A2380" s="911"/>
      <c r="B2380" s="65"/>
      <c r="E2380" s="66"/>
      <c r="F2380" s="67"/>
      <c r="H2380" s="1122" t="s">
        <v>2483</v>
      </c>
      <c r="I2380" s="1122"/>
      <c r="J2380" s="1122"/>
      <c r="K2380" s="1122"/>
      <c r="L2380" s="1122"/>
      <c r="M2380" s="1122"/>
      <c r="N2380" s="1122"/>
      <c r="O2380" s="1122"/>
      <c r="P2380" s="1122"/>
      <c r="Q2380" s="1122"/>
      <c r="R2380" s="1122"/>
      <c r="S2380" s="1122"/>
      <c r="T2380" s="1122"/>
      <c r="U2380" s="1122"/>
      <c r="V2380" s="1122"/>
      <c r="W2380" s="1122"/>
      <c r="X2380" s="1122"/>
      <c r="Y2380" s="1122"/>
      <c r="Z2380" s="1122"/>
      <c r="AA2380" s="1122"/>
      <c r="AB2380" s="1122"/>
      <c r="AC2380" s="1122"/>
      <c r="AD2380" s="1122"/>
      <c r="AF2380" s="69"/>
      <c r="AK2380" s="11"/>
      <c r="AL2380" s="70"/>
      <c r="AQ2380" s="71"/>
      <c r="AR2380" s="72"/>
    </row>
    <row r="2381" spans="1:44" ht="28.5" customHeight="1">
      <c r="A2381" s="911"/>
      <c r="B2381" s="65"/>
      <c r="E2381" s="66"/>
      <c r="F2381" s="67"/>
      <c r="H2381" s="1122"/>
      <c r="I2381" s="1122"/>
      <c r="J2381" s="1122"/>
      <c r="K2381" s="1122"/>
      <c r="L2381" s="1122"/>
      <c r="M2381" s="1122"/>
      <c r="N2381" s="1122"/>
      <c r="O2381" s="1122"/>
      <c r="P2381" s="1122"/>
      <c r="Q2381" s="1122"/>
      <c r="R2381" s="1122"/>
      <c r="S2381" s="1122"/>
      <c r="T2381" s="1122"/>
      <c r="U2381" s="1122"/>
      <c r="V2381" s="1122"/>
      <c r="W2381" s="1122"/>
      <c r="X2381" s="1122"/>
      <c r="Y2381" s="1122"/>
      <c r="Z2381" s="1122"/>
      <c r="AA2381" s="1122"/>
      <c r="AB2381" s="1122"/>
      <c r="AC2381" s="1122"/>
      <c r="AD2381" s="1122"/>
      <c r="AF2381" s="69"/>
      <c r="AK2381" s="11"/>
      <c r="AL2381" s="70"/>
      <c r="AQ2381" s="71"/>
      <c r="AR2381" s="72"/>
    </row>
    <row r="2382" spans="1:44" ht="19.350000000000001" customHeight="1" thickBot="1">
      <c r="A2382" s="911"/>
      <c r="B2382" s="65"/>
      <c r="E2382" s="66"/>
      <c r="F2382" s="67"/>
      <c r="H2382" s="854"/>
      <c r="I2382" s="854"/>
      <c r="J2382" s="854"/>
      <c r="K2382" s="854"/>
      <c r="L2382" s="854"/>
      <c r="M2382" s="854"/>
      <c r="N2382" s="854"/>
      <c r="O2382" s="854"/>
      <c r="P2382" s="854"/>
      <c r="Q2382" s="854"/>
      <c r="R2382" s="854"/>
      <c r="S2382" s="854"/>
      <c r="T2382" s="854"/>
      <c r="U2382" s="854"/>
      <c r="V2382" s="854"/>
      <c r="W2382" s="854"/>
      <c r="X2382" s="854"/>
      <c r="Y2382" s="854"/>
      <c r="Z2382" s="854"/>
      <c r="AA2382" s="854"/>
      <c r="AB2382" s="854"/>
      <c r="AC2382" s="854"/>
      <c r="AD2382" s="854"/>
      <c r="AF2382" s="69"/>
      <c r="AK2382" s="11"/>
      <c r="AL2382" s="70"/>
      <c r="AQ2382" s="71"/>
      <c r="AR2382" s="72"/>
    </row>
    <row r="2383" spans="1:44" ht="28.5" customHeight="1">
      <c r="A2383" s="911"/>
      <c r="B2383" s="65"/>
      <c r="E2383" s="66"/>
      <c r="F2383" s="67"/>
      <c r="G2383" s="975" t="s">
        <v>2484</v>
      </c>
      <c r="H2383" s="1118" t="s">
        <v>2485</v>
      </c>
      <c r="I2383" s="1119"/>
      <c r="J2383" s="1119"/>
      <c r="K2383" s="1119"/>
      <c r="L2383" s="1119"/>
      <c r="M2383" s="1119"/>
      <c r="N2383" s="1119"/>
      <c r="O2383" s="1119"/>
      <c r="P2383" s="1119"/>
      <c r="Q2383" s="1119"/>
      <c r="R2383" s="1119"/>
      <c r="S2383" s="1119"/>
      <c r="T2383" s="1119"/>
      <c r="U2383" s="1119"/>
      <c r="V2383" s="1119"/>
      <c r="W2383" s="1119"/>
      <c r="X2383" s="1119"/>
      <c r="Y2383" s="1119"/>
      <c r="Z2383" s="1119"/>
      <c r="AA2383" s="1119"/>
      <c r="AB2383" s="1119"/>
      <c r="AC2383" s="1119"/>
      <c r="AD2383" s="1120"/>
      <c r="AF2383" s="69"/>
      <c r="AK2383" s="11"/>
      <c r="AL2383" s="70"/>
      <c r="AQ2383" s="71"/>
      <c r="AR2383" s="72"/>
    </row>
    <row r="2384" spans="1:44" ht="28.5" customHeight="1">
      <c r="A2384" s="911"/>
      <c r="B2384" s="65"/>
      <c r="E2384" s="66"/>
      <c r="F2384" s="67"/>
      <c r="H2384" s="1121"/>
      <c r="I2384" s="1122"/>
      <c r="J2384" s="1122"/>
      <c r="K2384" s="1122"/>
      <c r="L2384" s="1122"/>
      <c r="M2384" s="1122"/>
      <c r="N2384" s="1122"/>
      <c r="O2384" s="1122"/>
      <c r="P2384" s="1122"/>
      <c r="Q2384" s="1122"/>
      <c r="R2384" s="1122"/>
      <c r="S2384" s="1122"/>
      <c r="T2384" s="1122"/>
      <c r="U2384" s="1122"/>
      <c r="V2384" s="1122"/>
      <c r="W2384" s="1122"/>
      <c r="X2384" s="1122"/>
      <c r="Y2384" s="1122"/>
      <c r="Z2384" s="1122"/>
      <c r="AA2384" s="1122"/>
      <c r="AB2384" s="1122"/>
      <c r="AC2384" s="1122"/>
      <c r="AD2384" s="1123"/>
      <c r="AF2384" s="69"/>
      <c r="AK2384" s="11"/>
      <c r="AL2384" s="70"/>
      <c r="AQ2384" s="71"/>
      <c r="AR2384" s="72"/>
    </row>
    <row r="2385" spans="1:44" ht="28.5" customHeight="1" thickBot="1">
      <c r="A2385" s="911"/>
      <c r="B2385" s="65"/>
      <c r="E2385" s="66"/>
      <c r="F2385" s="67"/>
      <c r="H2385" s="1124"/>
      <c r="I2385" s="1125"/>
      <c r="J2385" s="1125"/>
      <c r="K2385" s="1125"/>
      <c r="L2385" s="1125"/>
      <c r="M2385" s="1125"/>
      <c r="N2385" s="1125"/>
      <c r="O2385" s="1125"/>
      <c r="P2385" s="1125"/>
      <c r="Q2385" s="1125"/>
      <c r="R2385" s="1125"/>
      <c r="S2385" s="1125"/>
      <c r="T2385" s="1125"/>
      <c r="U2385" s="1125"/>
      <c r="V2385" s="1125"/>
      <c r="W2385" s="1125"/>
      <c r="X2385" s="1125"/>
      <c r="Y2385" s="1125"/>
      <c r="Z2385" s="1125"/>
      <c r="AA2385" s="1125"/>
      <c r="AB2385" s="1125"/>
      <c r="AC2385" s="1125"/>
      <c r="AD2385" s="1126"/>
      <c r="AF2385" s="69"/>
      <c r="AK2385" s="11"/>
      <c r="AL2385" s="70"/>
      <c r="AQ2385" s="71"/>
      <c r="AR2385" s="72"/>
    </row>
    <row r="2386" spans="1:44" ht="20.7" customHeight="1">
      <c r="A2386" s="911"/>
      <c r="B2386" s="65"/>
      <c r="E2386" s="66"/>
      <c r="F2386" s="67"/>
      <c r="H2386" s="653"/>
      <c r="I2386" s="653"/>
      <c r="J2386" s="653"/>
      <c r="K2386" s="653"/>
      <c r="L2386" s="653"/>
      <c r="M2386" s="653"/>
      <c r="N2386" s="653"/>
      <c r="O2386" s="653"/>
      <c r="P2386" s="653"/>
      <c r="Q2386" s="653"/>
      <c r="R2386" s="653"/>
      <c r="S2386" s="653"/>
      <c r="T2386" s="653"/>
      <c r="U2386" s="653"/>
      <c r="V2386" s="653"/>
      <c r="W2386" s="653"/>
      <c r="X2386" s="653"/>
      <c r="Y2386" s="653"/>
      <c r="Z2386" s="653"/>
      <c r="AA2386" s="653"/>
      <c r="AB2386" s="653"/>
      <c r="AC2386" s="653"/>
      <c r="AD2386" s="653"/>
      <c r="AF2386" s="69"/>
      <c r="AK2386" s="11"/>
      <c r="AL2386" s="70"/>
      <c r="AQ2386" s="71"/>
      <c r="AR2386" s="72"/>
    </row>
    <row r="2387" spans="1:44" ht="27" customHeight="1">
      <c r="A2387" s="911">
        <f t="shared" si="43"/>
        <v>325</v>
      </c>
      <c r="B2387" s="65"/>
      <c r="E2387" s="66"/>
      <c r="F2387" s="1204" t="s">
        <v>2671</v>
      </c>
      <c r="G2387" s="1205"/>
      <c r="H2387" s="1087" t="s">
        <v>2672</v>
      </c>
      <c r="I2387" s="1087"/>
      <c r="J2387" s="1087"/>
      <c r="K2387" s="1087"/>
      <c r="L2387" s="1087"/>
      <c r="M2387" s="1087"/>
      <c r="N2387" s="1087"/>
      <c r="O2387" s="1087"/>
      <c r="P2387" s="1087"/>
      <c r="Q2387" s="1087"/>
      <c r="R2387" s="1087"/>
      <c r="S2387" s="1087"/>
      <c r="T2387" s="1087"/>
      <c r="U2387" s="1087"/>
      <c r="V2387" s="1087"/>
      <c r="W2387" s="1087"/>
      <c r="X2387" s="1087"/>
      <c r="Y2387" s="1087"/>
      <c r="Z2387" s="1087"/>
      <c r="AA2387" s="1087"/>
      <c r="AB2387" s="1087"/>
      <c r="AC2387" s="1087"/>
      <c r="AD2387" s="1087"/>
      <c r="AF2387" s="69"/>
      <c r="AG2387" s="304">
        <v>325</v>
      </c>
      <c r="AH2387" s="1113" t="s">
        <v>109</v>
      </c>
      <c r="AI2387" s="1114"/>
      <c r="AJ2387" s="1115"/>
      <c r="AK2387" s="11"/>
      <c r="AL2387" s="1110" t="s">
        <v>1399</v>
      </c>
      <c r="AM2387" s="1111"/>
      <c r="AN2387" s="1111"/>
      <c r="AO2387" s="1111"/>
      <c r="AP2387" s="1111"/>
      <c r="AQ2387" s="1112"/>
      <c r="AR2387" s="1173">
        <f>VLOOKUP(AH2387,$CD$6:$CE$10,2,FALSE)</f>
        <v>0</v>
      </c>
    </row>
    <row r="2388" spans="1:44" ht="24" customHeight="1">
      <c r="A2388" s="911" t="str">
        <f t="shared" si="43"/>
        <v/>
      </c>
      <c r="B2388" s="65"/>
      <c r="E2388" s="66"/>
      <c r="F2388" s="67"/>
      <c r="AF2388" s="69"/>
      <c r="AK2388" s="11"/>
      <c r="AL2388" s="1110"/>
      <c r="AM2388" s="1111"/>
      <c r="AN2388" s="1111"/>
      <c r="AO2388" s="1111"/>
      <c r="AP2388" s="1111"/>
      <c r="AQ2388" s="1112"/>
      <c r="AR2388" s="1173"/>
    </row>
    <row r="2389" spans="1:44" ht="24" customHeight="1" thickBot="1">
      <c r="A2389" s="911" t="str">
        <f t="shared" si="43"/>
        <v/>
      </c>
      <c r="B2389" s="56"/>
      <c r="C2389" s="6"/>
      <c r="D2389" s="6"/>
      <c r="E2389" s="57"/>
      <c r="F2389" s="82"/>
      <c r="G2389" s="60"/>
      <c r="H2389" s="60"/>
      <c r="I2389" s="60"/>
      <c r="J2389" s="60"/>
      <c r="K2389" s="60"/>
      <c r="L2389" s="60"/>
      <c r="M2389" s="60"/>
      <c r="N2389" s="60"/>
      <c r="O2389" s="60"/>
      <c r="P2389" s="60"/>
      <c r="Q2389" s="60"/>
      <c r="R2389" s="60"/>
      <c r="S2389" s="60"/>
      <c r="T2389" s="60"/>
      <c r="U2389" s="60"/>
      <c r="V2389" s="60"/>
      <c r="W2389" s="60"/>
      <c r="X2389" s="60"/>
      <c r="Y2389" s="60"/>
      <c r="Z2389" s="60"/>
      <c r="AA2389" s="60"/>
      <c r="AB2389" s="60"/>
      <c r="AC2389" s="60"/>
      <c r="AD2389" s="60"/>
      <c r="AE2389" s="60"/>
      <c r="AF2389" s="58"/>
      <c r="AG2389" s="307"/>
      <c r="AH2389" s="59"/>
      <c r="AI2389" s="59"/>
      <c r="AJ2389" s="59"/>
      <c r="AK2389" s="15"/>
      <c r="AL2389" s="1414"/>
      <c r="AM2389" s="1415"/>
      <c r="AN2389" s="1415"/>
      <c r="AO2389" s="1415"/>
      <c r="AP2389" s="1415"/>
      <c r="AQ2389" s="1416"/>
      <c r="AR2389" s="72"/>
    </row>
    <row r="2390" spans="1:44" ht="24" customHeight="1">
      <c r="A2390" s="911" t="str">
        <f t="shared" ref="A2390:A2453" si="45">_xlfn.IFS(AG2390=0,"",AG2390&gt;0,AG2390,AG2390&lt;&gt;"","")</f>
        <v/>
      </c>
      <c r="B2390" s="65"/>
      <c r="E2390" s="66"/>
      <c r="F2390" s="67"/>
      <c r="AF2390" s="69"/>
      <c r="AK2390" s="11"/>
      <c r="AL2390" s="70"/>
      <c r="AQ2390" s="71"/>
      <c r="AR2390" s="72"/>
    </row>
    <row r="2391" spans="1:44" ht="27" customHeight="1">
      <c r="A2391" s="911" t="str">
        <f t="shared" si="45"/>
        <v/>
      </c>
      <c r="B2391" s="1078" t="s">
        <v>2673</v>
      </c>
      <c r="C2391" s="1079"/>
      <c r="D2391" s="1079"/>
      <c r="E2391" s="1080"/>
      <c r="F2391" s="67"/>
      <c r="H2391" s="1317" t="s">
        <v>2733</v>
      </c>
      <c r="I2391" s="1317"/>
      <c r="J2391" s="1317"/>
      <c r="K2391" s="1317"/>
      <c r="L2391" s="1317"/>
      <c r="M2391" s="1317"/>
      <c r="N2391" s="1317"/>
      <c r="O2391" s="1317"/>
      <c r="P2391" s="1317"/>
      <c r="Q2391" s="1317"/>
      <c r="R2391" s="1317"/>
      <c r="S2391" s="1317"/>
      <c r="T2391" s="1317"/>
      <c r="U2391" s="1317"/>
      <c r="V2391" s="1317"/>
      <c r="W2391" s="1317"/>
      <c r="X2391" s="1317"/>
      <c r="Y2391" s="1317"/>
      <c r="Z2391" s="1317"/>
      <c r="AA2391" s="1317"/>
      <c r="AB2391" s="1317"/>
      <c r="AC2391" s="1317"/>
      <c r="AD2391" s="1317"/>
      <c r="AF2391" s="69"/>
      <c r="AK2391" s="11"/>
      <c r="AL2391" s="70"/>
      <c r="AQ2391" s="71"/>
      <c r="AR2391" s="72"/>
    </row>
    <row r="2392" spans="1:44" ht="27" customHeight="1">
      <c r="A2392" s="911" t="str">
        <f t="shared" si="45"/>
        <v/>
      </c>
      <c r="B2392" s="1078"/>
      <c r="C2392" s="1079"/>
      <c r="D2392" s="1079"/>
      <c r="E2392" s="1080"/>
      <c r="F2392" s="67"/>
      <c r="AF2392" s="69"/>
      <c r="AK2392" s="11"/>
      <c r="AL2392" s="70"/>
      <c r="AQ2392" s="71"/>
      <c r="AR2392" s="72"/>
    </row>
    <row r="2393" spans="1:44" ht="27" customHeight="1">
      <c r="A2393" s="911" t="str">
        <f t="shared" si="45"/>
        <v/>
      </c>
      <c r="B2393" s="1078"/>
      <c r="C2393" s="1079"/>
      <c r="D2393" s="1079"/>
      <c r="E2393" s="1080"/>
      <c r="F2393" s="67"/>
      <c r="AF2393" s="69"/>
      <c r="AK2393" s="11"/>
      <c r="AL2393" s="70"/>
      <c r="AQ2393" s="71"/>
      <c r="AR2393" s="72"/>
    </row>
    <row r="2394" spans="1:44" ht="7.35" customHeight="1" thickBot="1">
      <c r="A2394" s="911" t="str">
        <f t="shared" si="45"/>
        <v/>
      </c>
      <c r="B2394" s="56"/>
      <c r="C2394" s="6"/>
      <c r="D2394" s="6"/>
      <c r="E2394" s="57"/>
      <c r="F2394" s="82"/>
      <c r="G2394" s="60"/>
      <c r="H2394" s="60"/>
      <c r="I2394" s="60"/>
      <c r="J2394" s="60"/>
      <c r="K2394" s="60"/>
      <c r="L2394" s="60"/>
      <c r="M2394" s="60"/>
      <c r="N2394" s="60"/>
      <c r="O2394" s="60"/>
      <c r="P2394" s="60"/>
      <c r="Q2394" s="60"/>
      <c r="R2394" s="60"/>
      <c r="S2394" s="60"/>
      <c r="T2394" s="60"/>
      <c r="U2394" s="60"/>
      <c r="V2394" s="60"/>
      <c r="W2394" s="60"/>
      <c r="X2394" s="60"/>
      <c r="Y2394" s="60"/>
      <c r="Z2394" s="60"/>
      <c r="AA2394" s="60"/>
      <c r="AB2394" s="60"/>
      <c r="AC2394" s="60"/>
      <c r="AD2394" s="60"/>
      <c r="AE2394" s="60"/>
      <c r="AF2394" s="58"/>
      <c r="AG2394" s="307"/>
      <c r="AH2394" s="59"/>
      <c r="AI2394" s="59"/>
      <c r="AJ2394" s="59"/>
      <c r="AK2394" s="15"/>
      <c r="AL2394" s="98"/>
      <c r="AM2394" s="99"/>
      <c r="AN2394" s="99"/>
      <c r="AO2394" s="99"/>
      <c r="AP2394" s="99"/>
      <c r="AQ2394" s="100"/>
      <c r="AR2394" s="72"/>
    </row>
    <row r="2395" spans="1:44" ht="27" customHeight="1">
      <c r="A2395" s="911" t="str">
        <f t="shared" si="45"/>
        <v/>
      </c>
      <c r="B2395" s="65"/>
      <c r="E2395" s="66"/>
      <c r="F2395" s="67"/>
      <c r="AF2395" s="69"/>
      <c r="AK2395" s="11"/>
      <c r="AL2395" s="70"/>
      <c r="AQ2395" s="71"/>
      <c r="AR2395" s="72"/>
    </row>
    <row r="2396" spans="1:44" ht="27" customHeight="1">
      <c r="A2396" s="911">
        <f t="shared" si="45"/>
        <v>326</v>
      </c>
      <c r="B2396" s="1078" t="s">
        <v>2674</v>
      </c>
      <c r="C2396" s="1079"/>
      <c r="D2396" s="1079"/>
      <c r="E2396" s="1080"/>
      <c r="F2396" s="67"/>
      <c r="H2396" s="1070" t="s">
        <v>1400</v>
      </c>
      <c r="I2396" s="1070"/>
      <c r="J2396" s="1070"/>
      <c r="K2396" s="1070"/>
      <c r="L2396" s="1070"/>
      <c r="M2396" s="1070"/>
      <c r="N2396" s="1070"/>
      <c r="O2396" s="1070"/>
      <c r="P2396" s="1070"/>
      <c r="Q2396" s="1070"/>
      <c r="R2396" s="1070"/>
      <c r="S2396" s="1070"/>
      <c r="T2396" s="1070"/>
      <c r="U2396" s="1070"/>
      <c r="V2396" s="1070"/>
      <c r="W2396" s="1070"/>
      <c r="X2396" s="1070"/>
      <c r="Y2396" s="1070"/>
      <c r="Z2396" s="1070"/>
      <c r="AA2396" s="1070"/>
      <c r="AB2396" s="1070"/>
      <c r="AC2396" s="1070"/>
      <c r="AD2396" s="1070"/>
      <c r="AF2396" s="69"/>
      <c r="AG2396" s="304">
        <v>326</v>
      </c>
      <c r="AH2396" s="1389" t="s">
        <v>307</v>
      </c>
      <c r="AI2396" s="1390"/>
      <c r="AJ2396" s="1391"/>
      <c r="AK2396" s="11"/>
      <c r="AL2396" s="1131" t="s">
        <v>1401</v>
      </c>
      <c r="AM2396" s="1132"/>
      <c r="AN2396" s="1132"/>
      <c r="AO2396" s="1132"/>
      <c r="AP2396" s="1132"/>
      <c r="AQ2396" s="1133"/>
      <c r="AR2396" s="213">
        <f>VLOOKUP(AH2396,$CD$12:$CE$16,2,FALSE)</f>
        <v>0</v>
      </c>
    </row>
    <row r="2397" spans="1:44" ht="27" customHeight="1">
      <c r="A2397" s="911" t="str">
        <f t="shared" si="45"/>
        <v/>
      </c>
      <c r="B2397" s="1078"/>
      <c r="C2397" s="1079"/>
      <c r="D2397" s="1079"/>
      <c r="E2397" s="1080"/>
      <c r="F2397" s="67"/>
      <c r="H2397" s="1070"/>
      <c r="I2397" s="1070"/>
      <c r="J2397" s="1070"/>
      <c r="K2397" s="1070"/>
      <c r="L2397" s="1070"/>
      <c r="M2397" s="1070"/>
      <c r="N2397" s="1070"/>
      <c r="O2397" s="1070"/>
      <c r="P2397" s="1070"/>
      <c r="Q2397" s="1070"/>
      <c r="R2397" s="1070"/>
      <c r="S2397" s="1070"/>
      <c r="T2397" s="1070"/>
      <c r="U2397" s="1070"/>
      <c r="V2397" s="1070"/>
      <c r="W2397" s="1070"/>
      <c r="X2397" s="1070"/>
      <c r="Y2397" s="1070"/>
      <c r="Z2397" s="1070"/>
      <c r="AA2397" s="1070"/>
      <c r="AB2397" s="1070"/>
      <c r="AC2397" s="1070"/>
      <c r="AD2397" s="1070"/>
      <c r="AF2397" s="69"/>
      <c r="AK2397" s="11"/>
      <c r="AL2397" s="1131"/>
      <c r="AM2397" s="1132"/>
      <c r="AN2397" s="1132"/>
      <c r="AO2397" s="1132"/>
      <c r="AP2397" s="1132"/>
      <c r="AQ2397" s="1133"/>
      <c r="AR2397" s="120"/>
    </row>
    <row r="2398" spans="1:44" ht="22.95" customHeight="1">
      <c r="A2398" s="911" t="str">
        <f t="shared" si="45"/>
        <v/>
      </c>
      <c r="B2398" s="65"/>
      <c r="E2398" s="66"/>
      <c r="F2398" s="67"/>
      <c r="AF2398" s="69"/>
      <c r="AK2398" s="11"/>
      <c r="AL2398" s="1131"/>
      <c r="AM2398" s="1132"/>
      <c r="AN2398" s="1132"/>
      <c r="AO2398" s="1132"/>
      <c r="AP2398" s="1132"/>
      <c r="AQ2398" s="1133"/>
      <c r="AR2398" s="72"/>
    </row>
    <row r="2399" spans="1:44" ht="27" customHeight="1">
      <c r="A2399" s="911" t="str">
        <f t="shared" si="45"/>
        <v/>
      </c>
      <c r="B2399" s="65"/>
      <c r="E2399" s="66"/>
      <c r="F2399" s="67"/>
      <c r="H2399" s="1093" t="s">
        <v>1402</v>
      </c>
      <c r="I2399" s="1093"/>
      <c r="J2399" s="1093"/>
      <c r="K2399" s="1093"/>
      <c r="L2399" s="1093"/>
      <c r="M2399" s="1093"/>
      <c r="N2399" s="1093"/>
      <c r="O2399" s="1093"/>
      <c r="P2399" s="1093"/>
      <c r="Q2399" s="1093"/>
      <c r="R2399" s="1093"/>
      <c r="S2399" s="1093"/>
      <c r="T2399" s="1093"/>
      <c r="U2399" s="1093"/>
      <c r="V2399" s="1093"/>
      <c r="W2399" s="1093"/>
      <c r="X2399" s="1093"/>
      <c r="Y2399" s="1093"/>
      <c r="Z2399" s="1093"/>
      <c r="AA2399" s="1093"/>
      <c r="AB2399" s="1093"/>
      <c r="AC2399" s="1093"/>
      <c r="AD2399" s="1093"/>
      <c r="AF2399" s="69"/>
      <c r="AK2399" s="11"/>
      <c r="AL2399" s="1110" t="s">
        <v>1403</v>
      </c>
      <c r="AM2399" s="1111"/>
      <c r="AN2399" s="1111"/>
      <c r="AO2399" s="1111"/>
      <c r="AP2399" s="1111"/>
      <c r="AQ2399" s="1112"/>
      <c r="AR2399" s="72"/>
    </row>
    <row r="2400" spans="1:44" ht="27" customHeight="1">
      <c r="A2400" s="911" t="str">
        <f t="shared" si="45"/>
        <v/>
      </c>
      <c r="B2400" s="65"/>
      <c r="E2400" s="66"/>
      <c r="F2400" s="67"/>
      <c r="H2400" s="1093"/>
      <c r="I2400" s="1093"/>
      <c r="J2400" s="1093"/>
      <c r="K2400" s="1093"/>
      <c r="L2400" s="1093"/>
      <c r="M2400" s="1093"/>
      <c r="N2400" s="1093"/>
      <c r="O2400" s="1093"/>
      <c r="P2400" s="1093"/>
      <c r="Q2400" s="1093"/>
      <c r="R2400" s="1093"/>
      <c r="S2400" s="1093"/>
      <c r="T2400" s="1093"/>
      <c r="U2400" s="1093"/>
      <c r="V2400" s="1093"/>
      <c r="W2400" s="1093"/>
      <c r="X2400" s="1093"/>
      <c r="Y2400" s="1093"/>
      <c r="Z2400" s="1093"/>
      <c r="AA2400" s="1093"/>
      <c r="AB2400" s="1093"/>
      <c r="AC2400" s="1093"/>
      <c r="AD2400" s="1093"/>
      <c r="AF2400" s="69"/>
      <c r="AK2400" s="11"/>
      <c r="AL2400" s="1110"/>
      <c r="AM2400" s="1111"/>
      <c r="AN2400" s="1111"/>
      <c r="AO2400" s="1111"/>
      <c r="AP2400" s="1111"/>
      <c r="AQ2400" s="1112"/>
      <c r="AR2400" s="72"/>
    </row>
    <row r="2401" spans="1:44" ht="27" customHeight="1">
      <c r="A2401" s="911" t="str">
        <f t="shared" si="45"/>
        <v/>
      </c>
      <c r="B2401" s="65"/>
      <c r="E2401" s="66"/>
      <c r="F2401" s="67"/>
      <c r="H2401" s="1093"/>
      <c r="I2401" s="1093"/>
      <c r="J2401" s="1093"/>
      <c r="K2401" s="1093"/>
      <c r="L2401" s="1093"/>
      <c r="M2401" s="1093"/>
      <c r="N2401" s="1093"/>
      <c r="O2401" s="1093"/>
      <c r="P2401" s="1093"/>
      <c r="Q2401" s="1093"/>
      <c r="R2401" s="1093"/>
      <c r="S2401" s="1093"/>
      <c r="T2401" s="1093"/>
      <c r="U2401" s="1093"/>
      <c r="V2401" s="1093"/>
      <c r="W2401" s="1093"/>
      <c r="X2401" s="1093"/>
      <c r="Y2401" s="1093"/>
      <c r="Z2401" s="1093"/>
      <c r="AA2401" s="1093"/>
      <c r="AB2401" s="1093"/>
      <c r="AC2401" s="1093"/>
      <c r="AD2401" s="1093"/>
      <c r="AF2401" s="69"/>
      <c r="AK2401" s="11"/>
      <c r="AL2401" s="70"/>
      <c r="AQ2401" s="71"/>
      <c r="AR2401" s="72"/>
    </row>
    <row r="2402" spans="1:44" ht="45.6" customHeight="1">
      <c r="A2402" s="911" t="str">
        <f t="shared" si="45"/>
        <v/>
      </c>
      <c r="B2402" s="65"/>
      <c r="E2402" s="66"/>
      <c r="F2402" s="67"/>
      <c r="H2402" s="1381" t="s">
        <v>2756</v>
      </c>
      <c r="I2402" s="1381"/>
      <c r="J2402" s="1381"/>
      <c r="K2402" s="1381"/>
      <c r="L2402" s="1381"/>
      <c r="M2402" s="1381"/>
      <c r="N2402" s="1381"/>
      <c r="O2402" s="1381"/>
      <c r="P2402" s="1381"/>
      <c r="Q2402" s="1381"/>
      <c r="R2402" s="1381"/>
      <c r="S2402" s="1381"/>
      <c r="T2402" s="1381"/>
      <c r="U2402" s="1381"/>
      <c r="V2402" s="1381"/>
      <c r="W2402" s="1381"/>
      <c r="X2402" s="1381"/>
      <c r="Y2402" s="1381"/>
      <c r="Z2402" s="1381"/>
      <c r="AA2402" s="1381"/>
      <c r="AB2402" s="1381"/>
      <c r="AC2402" s="1381"/>
      <c r="AD2402" s="1381"/>
      <c r="AF2402" s="69"/>
      <c r="AK2402" s="11"/>
      <c r="AL2402" s="1110" t="s">
        <v>1408</v>
      </c>
      <c r="AM2402" s="1111"/>
      <c r="AN2402" s="1111"/>
      <c r="AO2402" s="1111"/>
      <c r="AP2402" s="1111"/>
      <c r="AQ2402" s="1112"/>
      <c r="AR2402" s="72"/>
    </row>
    <row r="2403" spans="1:44" ht="27" customHeight="1">
      <c r="A2403" s="911" t="str">
        <f t="shared" si="45"/>
        <v/>
      </c>
      <c r="B2403" s="65"/>
      <c r="E2403" s="66"/>
      <c r="F2403" s="67"/>
      <c r="I2403" s="280" t="s">
        <v>507</v>
      </c>
      <c r="J2403" s="1895" t="s">
        <v>1404</v>
      </c>
      <c r="K2403" s="1895"/>
      <c r="L2403" s="1895"/>
      <c r="M2403" s="1895"/>
      <c r="N2403" s="1895"/>
      <c r="O2403" s="1895"/>
      <c r="P2403" s="1895"/>
      <c r="Q2403" s="1895"/>
      <c r="R2403" s="1895"/>
      <c r="S2403" s="1895"/>
      <c r="T2403" s="1895"/>
      <c r="U2403" s="1896"/>
      <c r="V2403" s="281"/>
      <c r="W2403" s="281"/>
      <c r="X2403" s="281"/>
      <c r="Y2403" s="281"/>
      <c r="Z2403" s="281"/>
      <c r="AA2403" s="281"/>
      <c r="AB2403" s="281"/>
      <c r="AC2403" s="281"/>
      <c r="AD2403" s="282"/>
      <c r="AF2403" s="69"/>
      <c r="AK2403" s="11"/>
      <c r="AL2403" s="1110"/>
      <c r="AM2403" s="1111"/>
      <c r="AN2403" s="1111"/>
      <c r="AO2403" s="1111"/>
      <c r="AP2403" s="1111"/>
      <c r="AQ2403" s="1112"/>
      <c r="AR2403" s="72"/>
    </row>
    <row r="2404" spans="1:44" ht="27" customHeight="1">
      <c r="A2404" s="911" t="str">
        <f t="shared" si="45"/>
        <v/>
      </c>
      <c r="B2404" s="65"/>
      <c r="E2404" s="66"/>
      <c r="F2404" s="67"/>
      <c r="I2404" s="283"/>
      <c r="J2404" s="1093"/>
      <c r="K2404" s="1093"/>
      <c r="L2404" s="1093"/>
      <c r="M2404" s="1093"/>
      <c r="N2404" s="1093"/>
      <c r="O2404" s="1093"/>
      <c r="P2404" s="1093"/>
      <c r="Q2404" s="1093"/>
      <c r="R2404" s="1093"/>
      <c r="S2404" s="1093"/>
      <c r="T2404" s="1093"/>
      <c r="U2404" s="1897"/>
      <c r="W2404" s="1093" t="s">
        <v>1406</v>
      </c>
      <c r="X2404" s="1093"/>
      <c r="Y2404" s="1093"/>
      <c r="Z2404" s="1093"/>
      <c r="AA2404" s="1093"/>
      <c r="AB2404" s="1093"/>
      <c r="AC2404" s="1093"/>
      <c r="AD2404" s="1897"/>
      <c r="AF2404" s="69"/>
      <c r="AK2404" s="11"/>
      <c r="AL2404" s="70"/>
      <c r="AQ2404" s="71"/>
      <c r="AR2404" s="72"/>
    </row>
    <row r="2405" spans="1:44" ht="27" customHeight="1">
      <c r="A2405" s="911" t="str">
        <f t="shared" si="45"/>
        <v/>
      </c>
      <c r="B2405" s="65"/>
      <c r="E2405" s="66"/>
      <c r="F2405" s="67"/>
      <c r="I2405" s="283"/>
      <c r="J2405" s="1093"/>
      <c r="K2405" s="1093"/>
      <c r="L2405" s="1093"/>
      <c r="M2405" s="1093"/>
      <c r="N2405" s="1093"/>
      <c r="O2405" s="1093"/>
      <c r="P2405" s="1093"/>
      <c r="Q2405" s="1093"/>
      <c r="R2405" s="1093"/>
      <c r="S2405" s="1093"/>
      <c r="T2405" s="1093"/>
      <c r="U2405" s="1897"/>
      <c r="W2405" s="1093"/>
      <c r="X2405" s="1093"/>
      <c r="Y2405" s="1093"/>
      <c r="Z2405" s="1093"/>
      <c r="AA2405" s="1093"/>
      <c r="AB2405" s="1093"/>
      <c r="AC2405" s="1093"/>
      <c r="AD2405" s="1897"/>
      <c r="AF2405" s="69"/>
      <c r="AK2405" s="11"/>
      <c r="AL2405" s="70"/>
      <c r="AQ2405" s="71"/>
      <c r="AR2405" s="72"/>
    </row>
    <row r="2406" spans="1:44" ht="27" customHeight="1">
      <c r="A2406" s="911" t="str">
        <f t="shared" si="45"/>
        <v/>
      </c>
      <c r="B2406" s="65"/>
      <c r="E2406" s="66"/>
      <c r="F2406" s="67"/>
      <c r="I2406" s="283"/>
      <c r="J2406" s="1093"/>
      <c r="K2406" s="1093"/>
      <c r="L2406" s="1093"/>
      <c r="M2406" s="1093"/>
      <c r="N2406" s="1093"/>
      <c r="O2406" s="1093"/>
      <c r="P2406" s="1093"/>
      <c r="Q2406" s="1093"/>
      <c r="R2406" s="1093"/>
      <c r="S2406" s="1093"/>
      <c r="T2406" s="1093"/>
      <c r="U2406" s="1897"/>
      <c r="AD2406" s="284"/>
      <c r="AF2406" s="69"/>
      <c r="AK2406" s="11"/>
      <c r="AL2406" s="70"/>
      <c r="AQ2406" s="71"/>
      <c r="AR2406" s="72"/>
    </row>
    <row r="2407" spans="1:44" ht="27" customHeight="1">
      <c r="A2407" s="911" t="str">
        <f t="shared" si="45"/>
        <v/>
      </c>
      <c r="B2407" s="65"/>
      <c r="E2407" s="66"/>
      <c r="F2407" s="67"/>
      <c r="I2407" s="285"/>
      <c r="J2407" s="1898"/>
      <c r="K2407" s="1898"/>
      <c r="L2407" s="1898"/>
      <c r="M2407" s="1898"/>
      <c r="N2407" s="1898"/>
      <c r="O2407" s="1898"/>
      <c r="P2407" s="1898"/>
      <c r="Q2407" s="1898"/>
      <c r="R2407" s="1898"/>
      <c r="S2407" s="1898"/>
      <c r="T2407" s="1898"/>
      <c r="U2407" s="1899"/>
      <c r="W2407" s="1070" t="s">
        <v>1407</v>
      </c>
      <c r="X2407" s="1070"/>
      <c r="Y2407" s="1070"/>
      <c r="Z2407" s="1070"/>
      <c r="AA2407" s="1070"/>
      <c r="AB2407" s="1070"/>
      <c r="AC2407" s="1070"/>
      <c r="AD2407" s="1920"/>
      <c r="AF2407" s="69"/>
      <c r="AK2407" s="11"/>
      <c r="AL2407" s="70"/>
      <c r="AQ2407" s="71"/>
      <c r="AR2407" s="72"/>
    </row>
    <row r="2408" spans="1:44" ht="27" customHeight="1">
      <c r="A2408" s="911" t="str">
        <f t="shared" si="45"/>
        <v/>
      </c>
      <c r="B2408" s="65"/>
      <c r="E2408" s="66"/>
      <c r="F2408" s="67"/>
      <c r="I2408" s="280" t="s">
        <v>508</v>
      </c>
      <c r="J2408" s="1895" t="s">
        <v>1404</v>
      </c>
      <c r="K2408" s="1895"/>
      <c r="L2408" s="1895"/>
      <c r="M2408" s="1895"/>
      <c r="N2408" s="1895"/>
      <c r="O2408" s="1895"/>
      <c r="P2408" s="1895"/>
      <c r="Q2408" s="1895"/>
      <c r="R2408" s="1895"/>
      <c r="S2408" s="1895"/>
      <c r="T2408" s="1895"/>
      <c r="U2408" s="1896"/>
      <c r="W2408" s="1070"/>
      <c r="X2408" s="1070"/>
      <c r="Y2408" s="1070"/>
      <c r="Z2408" s="1070"/>
      <c r="AA2408" s="1070"/>
      <c r="AB2408" s="1070"/>
      <c r="AC2408" s="1070"/>
      <c r="AD2408" s="1920"/>
      <c r="AF2408" s="69"/>
      <c r="AK2408" s="11"/>
      <c r="AL2408" s="70"/>
      <c r="AQ2408" s="71"/>
      <c r="AR2408" s="72"/>
    </row>
    <row r="2409" spans="1:44" ht="27" customHeight="1">
      <c r="A2409" s="911" t="str">
        <f t="shared" si="45"/>
        <v/>
      </c>
      <c r="B2409" s="65"/>
      <c r="E2409" s="66"/>
      <c r="F2409" s="67"/>
      <c r="I2409" s="283"/>
      <c r="J2409" s="1093"/>
      <c r="K2409" s="1093"/>
      <c r="L2409" s="1093"/>
      <c r="M2409" s="1093"/>
      <c r="N2409" s="1093"/>
      <c r="O2409" s="1093"/>
      <c r="P2409" s="1093"/>
      <c r="Q2409" s="1093"/>
      <c r="R2409" s="1093"/>
      <c r="S2409" s="1093"/>
      <c r="T2409" s="1093"/>
      <c r="U2409" s="1897"/>
      <c r="W2409" s="1070"/>
      <c r="X2409" s="1070"/>
      <c r="Y2409" s="1070"/>
      <c r="Z2409" s="1070"/>
      <c r="AA2409" s="1070"/>
      <c r="AB2409" s="1070"/>
      <c r="AC2409" s="1070"/>
      <c r="AD2409" s="1920"/>
      <c r="AF2409" s="69"/>
      <c r="AK2409" s="11"/>
      <c r="AL2409" s="70"/>
      <c r="AQ2409" s="71"/>
      <c r="AR2409" s="72"/>
    </row>
    <row r="2410" spans="1:44" ht="27" customHeight="1">
      <c r="A2410" s="911" t="str">
        <f t="shared" si="45"/>
        <v/>
      </c>
      <c r="B2410" s="65"/>
      <c r="E2410" s="66"/>
      <c r="F2410" s="67"/>
      <c r="I2410" s="283"/>
      <c r="J2410" s="1093"/>
      <c r="K2410" s="1093"/>
      <c r="L2410" s="1093"/>
      <c r="M2410" s="1093"/>
      <c r="N2410" s="1093"/>
      <c r="O2410" s="1093"/>
      <c r="P2410" s="1093"/>
      <c r="Q2410" s="1093"/>
      <c r="R2410" s="1093"/>
      <c r="S2410" s="1093"/>
      <c r="T2410" s="1093"/>
      <c r="U2410" s="1897"/>
      <c r="W2410" s="1070"/>
      <c r="X2410" s="1070"/>
      <c r="Y2410" s="1070"/>
      <c r="Z2410" s="1070"/>
      <c r="AA2410" s="1070"/>
      <c r="AB2410" s="1070"/>
      <c r="AC2410" s="1070"/>
      <c r="AD2410" s="1920"/>
      <c r="AF2410" s="69"/>
      <c r="AK2410" s="11"/>
      <c r="AL2410" s="70"/>
      <c r="AQ2410" s="71"/>
      <c r="AR2410" s="72"/>
    </row>
    <row r="2411" spans="1:44" ht="27" customHeight="1">
      <c r="A2411" s="911" t="str">
        <f t="shared" si="45"/>
        <v/>
      </c>
      <c r="B2411" s="65"/>
      <c r="E2411" s="66"/>
      <c r="F2411" s="67"/>
      <c r="I2411" s="283"/>
      <c r="J2411" s="1093"/>
      <c r="K2411" s="1093"/>
      <c r="L2411" s="1093"/>
      <c r="M2411" s="1093"/>
      <c r="N2411" s="1093"/>
      <c r="O2411" s="1093"/>
      <c r="P2411" s="1093"/>
      <c r="Q2411" s="1093"/>
      <c r="R2411" s="1093"/>
      <c r="S2411" s="1093"/>
      <c r="T2411" s="1093"/>
      <c r="U2411" s="1897"/>
      <c r="AD2411" s="284"/>
      <c r="AF2411" s="69"/>
      <c r="AK2411" s="11"/>
      <c r="AL2411" s="70"/>
      <c r="AQ2411" s="71"/>
      <c r="AR2411" s="72"/>
    </row>
    <row r="2412" spans="1:44" ht="27" customHeight="1">
      <c r="A2412" s="911" t="str">
        <f t="shared" si="45"/>
        <v/>
      </c>
      <c r="B2412" s="65"/>
      <c r="E2412" s="66"/>
      <c r="F2412" s="67"/>
      <c r="I2412" s="285"/>
      <c r="J2412" s="1898"/>
      <c r="K2412" s="1898"/>
      <c r="L2412" s="1898"/>
      <c r="M2412" s="1898"/>
      <c r="N2412" s="1898"/>
      <c r="O2412" s="1898"/>
      <c r="P2412" s="1898"/>
      <c r="Q2412" s="1898"/>
      <c r="R2412" s="1898"/>
      <c r="S2412" s="1898"/>
      <c r="T2412" s="1898"/>
      <c r="U2412" s="1899"/>
      <c r="AD2412" s="284"/>
      <c r="AF2412" s="69"/>
      <c r="AK2412" s="11"/>
      <c r="AL2412" s="70"/>
      <c r="AQ2412" s="71"/>
      <c r="AR2412" s="72"/>
    </row>
    <row r="2413" spans="1:44" ht="27" customHeight="1">
      <c r="A2413" s="911" t="str">
        <f t="shared" si="45"/>
        <v/>
      </c>
      <c r="B2413" s="65"/>
      <c r="E2413" s="66"/>
      <c r="F2413" s="67"/>
      <c r="I2413" s="280" t="s">
        <v>643</v>
      </c>
      <c r="J2413" s="1895" t="s">
        <v>1405</v>
      </c>
      <c r="K2413" s="1895"/>
      <c r="L2413" s="1895"/>
      <c r="M2413" s="1895"/>
      <c r="N2413" s="1895"/>
      <c r="O2413" s="1895"/>
      <c r="P2413" s="1895"/>
      <c r="Q2413" s="1895"/>
      <c r="R2413" s="1895"/>
      <c r="S2413" s="1895"/>
      <c r="T2413" s="1895"/>
      <c r="U2413" s="1896"/>
      <c r="V2413" s="280"/>
      <c r="W2413" s="281"/>
      <c r="X2413" s="281"/>
      <c r="Y2413" s="281"/>
      <c r="Z2413" s="281"/>
      <c r="AA2413" s="281"/>
      <c r="AB2413" s="281"/>
      <c r="AC2413" s="281"/>
      <c r="AD2413" s="282"/>
      <c r="AF2413" s="69"/>
      <c r="AK2413" s="11"/>
      <c r="AL2413" s="70"/>
      <c r="AQ2413" s="71"/>
      <c r="AR2413" s="72"/>
    </row>
    <row r="2414" spans="1:44" ht="27" customHeight="1">
      <c r="A2414" s="911" t="str">
        <f t="shared" si="45"/>
        <v/>
      </c>
      <c r="B2414" s="65"/>
      <c r="E2414" s="66"/>
      <c r="F2414" s="67"/>
      <c r="I2414" s="283"/>
      <c r="J2414" s="1093"/>
      <c r="K2414" s="1093"/>
      <c r="L2414" s="1093"/>
      <c r="M2414" s="1093"/>
      <c r="N2414" s="1093"/>
      <c r="O2414" s="1093"/>
      <c r="P2414" s="1093"/>
      <c r="Q2414" s="1093"/>
      <c r="R2414" s="1093"/>
      <c r="S2414" s="1093"/>
      <c r="T2414" s="1093"/>
      <c r="U2414" s="1897"/>
      <c r="V2414" s="283"/>
      <c r="W2414" s="1093" t="s">
        <v>1406</v>
      </c>
      <c r="X2414" s="1093"/>
      <c r="Y2414" s="1093"/>
      <c r="Z2414" s="1093"/>
      <c r="AA2414" s="1093"/>
      <c r="AB2414" s="1093"/>
      <c r="AC2414" s="1093"/>
      <c r="AD2414" s="1897"/>
      <c r="AF2414" s="69"/>
      <c r="AK2414" s="11"/>
      <c r="AL2414" s="70"/>
      <c r="AQ2414" s="71"/>
      <c r="AR2414" s="72"/>
    </row>
    <row r="2415" spans="1:44" ht="27" customHeight="1">
      <c r="A2415" s="911" t="str">
        <f t="shared" si="45"/>
        <v/>
      </c>
      <c r="B2415" s="65"/>
      <c r="E2415" s="66"/>
      <c r="F2415" s="67"/>
      <c r="I2415" s="283"/>
      <c r="J2415" s="1093"/>
      <c r="K2415" s="1093"/>
      <c r="L2415" s="1093"/>
      <c r="M2415" s="1093"/>
      <c r="N2415" s="1093"/>
      <c r="O2415" s="1093"/>
      <c r="P2415" s="1093"/>
      <c r="Q2415" s="1093"/>
      <c r="R2415" s="1093"/>
      <c r="S2415" s="1093"/>
      <c r="T2415" s="1093"/>
      <c r="U2415" s="1897"/>
      <c r="V2415" s="283"/>
      <c r="W2415" s="1093"/>
      <c r="X2415" s="1093"/>
      <c r="Y2415" s="1093"/>
      <c r="Z2415" s="1093"/>
      <c r="AA2415" s="1093"/>
      <c r="AB2415" s="1093"/>
      <c r="AC2415" s="1093"/>
      <c r="AD2415" s="1897"/>
      <c r="AF2415" s="69"/>
      <c r="AK2415" s="11"/>
      <c r="AL2415" s="70"/>
      <c r="AQ2415" s="71"/>
      <c r="AR2415" s="72"/>
    </row>
    <row r="2416" spans="1:44" ht="27" customHeight="1">
      <c r="A2416" s="911" t="str">
        <f t="shared" si="45"/>
        <v/>
      </c>
      <c r="B2416" s="65"/>
      <c r="E2416" s="66"/>
      <c r="F2416" s="67"/>
      <c r="I2416" s="285"/>
      <c r="J2416" s="1898"/>
      <c r="K2416" s="1898"/>
      <c r="L2416" s="1898"/>
      <c r="M2416" s="1898"/>
      <c r="N2416" s="1898"/>
      <c r="O2416" s="1898"/>
      <c r="P2416" s="1898"/>
      <c r="Q2416" s="1898"/>
      <c r="R2416" s="1898"/>
      <c r="S2416" s="1898"/>
      <c r="T2416" s="1898"/>
      <c r="U2416" s="1899"/>
      <c r="V2416" s="285"/>
      <c r="W2416" s="266"/>
      <c r="X2416" s="266"/>
      <c r="Y2416" s="266"/>
      <c r="Z2416" s="266"/>
      <c r="AA2416" s="266"/>
      <c r="AB2416" s="266"/>
      <c r="AC2416" s="266"/>
      <c r="AD2416" s="286"/>
      <c r="AF2416" s="69"/>
      <c r="AK2416" s="11"/>
      <c r="AL2416" s="70"/>
      <c r="AQ2416" s="71"/>
      <c r="AR2416" s="72"/>
    </row>
    <row r="2417" spans="1:44" ht="24" customHeight="1" thickBot="1">
      <c r="A2417" s="911" t="str">
        <f t="shared" si="45"/>
        <v/>
      </c>
      <c r="B2417" s="65"/>
      <c r="E2417" s="66"/>
      <c r="F2417" s="67"/>
      <c r="J2417" s="109"/>
      <c r="K2417" s="109"/>
      <c r="L2417" s="109"/>
      <c r="M2417" s="109"/>
      <c r="N2417" s="109"/>
      <c r="O2417" s="109"/>
      <c r="P2417" s="109"/>
      <c r="Q2417" s="109"/>
      <c r="R2417" s="109"/>
      <c r="S2417" s="109"/>
      <c r="T2417" s="109"/>
      <c r="U2417" s="109"/>
      <c r="AF2417" s="69"/>
      <c r="AK2417" s="11"/>
      <c r="AL2417" s="70"/>
      <c r="AQ2417" s="71"/>
      <c r="AR2417" s="72"/>
    </row>
    <row r="2418" spans="1:44" ht="27" customHeight="1">
      <c r="A2418" s="911" t="str">
        <f t="shared" si="45"/>
        <v/>
      </c>
      <c r="B2418" s="65"/>
      <c r="E2418" s="66"/>
      <c r="F2418" s="67"/>
      <c r="H2418" s="1089" t="s">
        <v>1409</v>
      </c>
      <c r="I2418" s="1090"/>
      <c r="J2418" s="1090"/>
      <c r="K2418" s="1090"/>
      <c r="L2418" s="1090"/>
      <c r="M2418" s="1090"/>
      <c r="N2418" s="1090"/>
      <c r="O2418" s="1090"/>
      <c r="P2418" s="1090"/>
      <c r="Q2418" s="1090"/>
      <c r="R2418" s="1090"/>
      <c r="S2418" s="1090"/>
      <c r="T2418" s="1090"/>
      <c r="U2418" s="1090"/>
      <c r="V2418" s="1090"/>
      <c r="W2418" s="1090"/>
      <c r="X2418" s="1090"/>
      <c r="Y2418" s="1090"/>
      <c r="Z2418" s="1090"/>
      <c r="AA2418" s="1090"/>
      <c r="AB2418" s="1090"/>
      <c r="AC2418" s="1090"/>
      <c r="AD2418" s="1091"/>
      <c r="AF2418" s="69"/>
      <c r="AK2418" s="11"/>
      <c r="AL2418" s="70"/>
      <c r="AQ2418" s="71"/>
      <c r="AR2418" s="72"/>
    </row>
    <row r="2419" spans="1:44" ht="27" customHeight="1">
      <c r="A2419" s="911" t="str">
        <f t="shared" si="45"/>
        <v/>
      </c>
      <c r="B2419" s="65"/>
      <c r="E2419" s="66"/>
      <c r="F2419" s="67"/>
      <c r="H2419" s="1092"/>
      <c r="I2419" s="1093"/>
      <c r="J2419" s="1093"/>
      <c r="K2419" s="1093"/>
      <c r="L2419" s="1093"/>
      <c r="M2419" s="1093"/>
      <c r="N2419" s="1093"/>
      <c r="O2419" s="1093"/>
      <c r="P2419" s="1093"/>
      <c r="Q2419" s="1093"/>
      <c r="R2419" s="1093"/>
      <c r="S2419" s="1093"/>
      <c r="T2419" s="1093"/>
      <c r="U2419" s="1093"/>
      <c r="V2419" s="1093"/>
      <c r="W2419" s="1093"/>
      <c r="X2419" s="1093"/>
      <c r="Y2419" s="1093"/>
      <c r="Z2419" s="1093"/>
      <c r="AA2419" s="1093"/>
      <c r="AB2419" s="1093"/>
      <c r="AC2419" s="1093"/>
      <c r="AD2419" s="1094"/>
      <c r="AF2419" s="69"/>
      <c r="AK2419" s="11"/>
      <c r="AL2419" s="70"/>
      <c r="AQ2419" s="71"/>
      <c r="AR2419" s="72"/>
    </row>
    <row r="2420" spans="1:44" ht="27" customHeight="1">
      <c r="A2420" s="911" t="str">
        <f t="shared" si="45"/>
        <v/>
      </c>
      <c r="B2420" s="65"/>
      <c r="E2420" s="66"/>
      <c r="F2420" s="67"/>
      <c r="H2420" s="1092"/>
      <c r="I2420" s="1093"/>
      <c r="J2420" s="1093"/>
      <c r="K2420" s="1093"/>
      <c r="L2420" s="1093"/>
      <c r="M2420" s="1093"/>
      <c r="N2420" s="1093"/>
      <c r="O2420" s="1093"/>
      <c r="P2420" s="1093"/>
      <c r="Q2420" s="1093"/>
      <c r="R2420" s="1093"/>
      <c r="S2420" s="1093"/>
      <c r="T2420" s="1093"/>
      <c r="U2420" s="1093"/>
      <c r="V2420" s="1093"/>
      <c r="W2420" s="1093"/>
      <c r="X2420" s="1093"/>
      <c r="Y2420" s="1093"/>
      <c r="Z2420" s="1093"/>
      <c r="AA2420" s="1093"/>
      <c r="AB2420" s="1093"/>
      <c r="AC2420" s="1093"/>
      <c r="AD2420" s="1094"/>
      <c r="AF2420" s="69"/>
      <c r="AK2420" s="11"/>
      <c r="AL2420" s="70"/>
      <c r="AQ2420" s="71"/>
      <c r="AR2420" s="72"/>
    </row>
    <row r="2421" spans="1:44" ht="27" customHeight="1">
      <c r="A2421" s="911" t="str">
        <f t="shared" si="45"/>
        <v/>
      </c>
      <c r="B2421" s="65"/>
      <c r="E2421" s="66"/>
      <c r="F2421" s="67"/>
      <c r="H2421" s="1092"/>
      <c r="I2421" s="1093"/>
      <c r="J2421" s="1093"/>
      <c r="K2421" s="1093"/>
      <c r="L2421" s="1093"/>
      <c r="M2421" s="1093"/>
      <c r="N2421" s="1093"/>
      <c r="O2421" s="1093"/>
      <c r="P2421" s="1093"/>
      <c r="Q2421" s="1093"/>
      <c r="R2421" s="1093"/>
      <c r="S2421" s="1093"/>
      <c r="T2421" s="1093"/>
      <c r="U2421" s="1093"/>
      <c r="V2421" s="1093"/>
      <c r="W2421" s="1093"/>
      <c r="X2421" s="1093"/>
      <c r="Y2421" s="1093"/>
      <c r="Z2421" s="1093"/>
      <c r="AA2421" s="1093"/>
      <c r="AB2421" s="1093"/>
      <c r="AC2421" s="1093"/>
      <c r="AD2421" s="1094"/>
      <c r="AF2421" s="69"/>
      <c r="AK2421" s="11"/>
      <c r="AL2421" s="70"/>
      <c r="AQ2421" s="71"/>
      <c r="AR2421" s="72"/>
    </row>
    <row r="2422" spans="1:44" ht="27" customHeight="1" thickBot="1">
      <c r="A2422" s="911" t="str">
        <f t="shared" si="45"/>
        <v/>
      </c>
      <c r="B2422" s="65"/>
      <c r="E2422" s="66"/>
      <c r="F2422" s="67"/>
      <c r="H2422" s="1095"/>
      <c r="I2422" s="1096"/>
      <c r="J2422" s="1096"/>
      <c r="K2422" s="1096"/>
      <c r="L2422" s="1096"/>
      <c r="M2422" s="1096"/>
      <c r="N2422" s="1096"/>
      <c r="O2422" s="1096"/>
      <c r="P2422" s="1096"/>
      <c r="Q2422" s="1096"/>
      <c r="R2422" s="1096"/>
      <c r="S2422" s="1096"/>
      <c r="T2422" s="1096"/>
      <c r="U2422" s="1096"/>
      <c r="V2422" s="1096"/>
      <c r="W2422" s="1096"/>
      <c r="X2422" s="1096"/>
      <c r="Y2422" s="1096"/>
      <c r="Z2422" s="1096"/>
      <c r="AA2422" s="1096"/>
      <c r="AB2422" s="1096"/>
      <c r="AC2422" s="1096"/>
      <c r="AD2422" s="1097"/>
      <c r="AF2422" s="69"/>
      <c r="AK2422" s="11"/>
      <c r="AL2422" s="70"/>
      <c r="AQ2422" s="71"/>
      <c r="AR2422" s="72"/>
    </row>
    <row r="2423" spans="1:44" ht="24" customHeight="1" thickBot="1">
      <c r="A2423" s="911" t="str">
        <f t="shared" si="45"/>
        <v/>
      </c>
      <c r="B2423" s="56"/>
      <c r="C2423" s="6"/>
      <c r="D2423" s="6"/>
      <c r="E2423" s="57"/>
      <c r="F2423" s="82"/>
      <c r="G2423" s="60"/>
      <c r="H2423" s="60"/>
      <c r="I2423" s="60"/>
      <c r="J2423" s="60"/>
      <c r="K2423" s="60"/>
      <c r="L2423" s="60"/>
      <c r="M2423" s="60"/>
      <c r="N2423" s="60"/>
      <c r="O2423" s="60"/>
      <c r="P2423" s="60"/>
      <c r="Q2423" s="60"/>
      <c r="R2423" s="60"/>
      <c r="S2423" s="60"/>
      <c r="T2423" s="60"/>
      <c r="U2423" s="60"/>
      <c r="V2423" s="60"/>
      <c r="W2423" s="60"/>
      <c r="X2423" s="60"/>
      <c r="Y2423" s="60"/>
      <c r="Z2423" s="60"/>
      <c r="AA2423" s="60"/>
      <c r="AB2423" s="60"/>
      <c r="AC2423" s="60"/>
      <c r="AD2423" s="60"/>
      <c r="AE2423" s="60"/>
      <c r="AF2423" s="58"/>
      <c r="AG2423" s="307"/>
      <c r="AH2423" s="59"/>
      <c r="AI2423" s="59"/>
      <c r="AJ2423" s="59"/>
      <c r="AK2423" s="15"/>
      <c r="AL2423" s="98"/>
      <c r="AM2423" s="99"/>
      <c r="AN2423" s="99"/>
      <c r="AO2423" s="99"/>
      <c r="AP2423" s="99"/>
      <c r="AQ2423" s="100"/>
      <c r="AR2423" s="72"/>
    </row>
    <row r="2424" spans="1:44" ht="24" customHeight="1">
      <c r="A2424" s="911" t="str">
        <f t="shared" si="45"/>
        <v/>
      </c>
      <c r="B2424" s="65"/>
      <c r="E2424" s="66"/>
      <c r="F2424" s="67"/>
      <c r="AF2424" s="69"/>
      <c r="AK2424" s="11"/>
      <c r="AL2424" s="70"/>
      <c r="AQ2424" s="71"/>
      <c r="AR2424" s="72"/>
    </row>
    <row r="2425" spans="1:44" ht="27" customHeight="1">
      <c r="A2425" s="911">
        <f t="shared" si="45"/>
        <v>327</v>
      </c>
      <c r="B2425" s="1078" t="s">
        <v>2675</v>
      </c>
      <c r="C2425" s="1079"/>
      <c r="D2425" s="1079"/>
      <c r="E2425" s="1080"/>
      <c r="F2425" s="67"/>
      <c r="H2425" s="1093" t="s">
        <v>1410</v>
      </c>
      <c r="I2425" s="1093"/>
      <c r="J2425" s="1093"/>
      <c r="K2425" s="1093"/>
      <c r="L2425" s="1093"/>
      <c r="M2425" s="1093"/>
      <c r="N2425" s="1093"/>
      <c r="O2425" s="1093"/>
      <c r="P2425" s="1093"/>
      <c r="Q2425" s="1093"/>
      <c r="R2425" s="1093"/>
      <c r="S2425" s="1093"/>
      <c r="T2425" s="1093"/>
      <c r="U2425" s="1093"/>
      <c r="V2425" s="1093"/>
      <c r="W2425" s="1093"/>
      <c r="X2425" s="1093"/>
      <c r="Y2425" s="1093"/>
      <c r="Z2425" s="1093"/>
      <c r="AA2425" s="1093"/>
      <c r="AB2425" s="1093"/>
      <c r="AC2425" s="1093"/>
      <c r="AD2425" s="1093"/>
      <c r="AF2425" s="69"/>
      <c r="AG2425" s="304">
        <v>327</v>
      </c>
      <c r="AH2425" s="1113" t="s">
        <v>109</v>
      </c>
      <c r="AI2425" s="1114"/>
      <c r="AJ2425" s="1115"/>
      <c r="AK2425" s="11"/>
      <c r="AL2425" s="1110" t="s">
        <v>1412</v>
      </c>
      <c r="AM2425" s="1111"/>
      <c r="AN2425" s="1111"/>
      <c r="AO2425" s="1111"/>
      <c r="AP2425" s="1111"/>
      <c r="AQ2425" s="1112"/>
      <c r="AR2425" s="1173">
        <f>VLOOKUP(AH2425,$CD$6:$CE$10,2,FALSE)</f>
        <v>0</v>
      </c>
    </row>
    <row r="2426" spans="1:44" ht="27" customHeight="1">
      <c r="A2426" s="911" t="str">
        <f t="shared" si="45"/>
        <v/>
      </c>
      <c r="B2426" s="1078"/>
      <c r="C2426" s="1079"/>
      <c r="D2426" s="1079"/>
      <c r="E2426" s="1080"/>
      <c r="F2426" s="67"/>
      <c r="H2426" s="1093"/>
      <c r="I2426" s="1093"/>
      <c r="J2426" s="1093"/>
      <c r="K2426" s="1093"/>
      <c r="L2426" s="1093"/>
      <c r="M2426" s="1093"/>
      <c r="N2426" s="1093"/>
      <c r="O2426" s="1093"/>
      <c r="P2426" s="1093"/>
      <c r="Q2426" s="1093"/>
      <c r="R2426" s="1093"/>
      <c r="S2426" s="1093"/>
      <c r="T2426" s="1093"/>
      <c r="U2426" s="1093"/>
      <c r="V2426" s="1093"/>
      <c r="W2426" s="1093"/>
      <c r="X2426" s="1093"/>
      <c r="Y2426" s="1093"/>
      <c r="Z2426" s="1093"/>
      <c r="AA2426" s="1093"/>
      <c r="AB2426" s="1093"/>
      <c r="AC2426" s="1093"/>
      <c r="AD2426" s="1093"/>
      <c r="AF2426" s="69"/>
      <c r="AK2426" s="11"/>
      <c r="AL2426" s="1110"/>
      <c r="AM2426" s="1111"/>
      <c r="AN2426" s="1111"/>
      <c r="AO2426" s="1111"/>
      <c r="AP2426" s="1111"/>
      <c r="AQ2426" s="1112"/>
      <c r="AR2426" s="1173"/>
    </row>
    <row r="2427" spans="1:44" ht="27" customHeight="1">
      <c r="A2427" s="911" t="str">
        <f t="shared" si="45"/>
        <v/>
      </c>
      <c r="B2427" s="1078"/>
      <c r="C2427" s="1079"/>
      <c r="D2427" s="1079"/>
      <c r="E2427" s="1080"/>
      <c r="F2427" s="67"/>
      <c r="H2427" s="1093"/>
      <c r="I2427" s="1093"/>
      <c r="J2427" s="1093"/>
      <c r="K2427" s="1093"/>
      <c r="L2427" s="1093"/>
      <c r="M2427" s="1093"/>
      <c r="N2427" s="1093"/>
      <c r="O2427" s="1093"/>
      <c r="P2427" s="1093"/>
      <c r="Q2427" s="1093"/>
      <c r="R2427" s="1093"/>
      <c r="S2427" s="1093"/>
      <c r="T2427" s="1093"/>
      <c r="U2427" s="1093"/>
      <c r="V2427" s="1093"/>
      <c r="W2427" s="1093"/>
      <c r="X2427" s="1093"/>
      <c r="Y2427" s="1093"/>
      <c r="Z2427" s="1093"/>
      <c r="AA2427" s="1093"/>
      <c r="AB2427" s="1093"/>
      <c r="AC2427" s="1093"/>
      <c r="AD2427" s="1093"/>
      <c r="AF2427" s="69"/>
      <c r="AK2427" s="11"/>
      <c r="AL2427" s="1110"/>
      <c r="AM2427" s="1111"/>
      <c r="AN2427" s="1111"/>
      <c r="AO2427" s="1111"/>
      <c r="AP2427" s="1111"/>
      <c r="AQ2427" s="1112"/>
      <c r="AR2427" s="72"/>
    </row>
    <row r="2428" spans="1:44" ht="24" customHeight="1">
      <c r="A2428" s="911" t="str">
        <f t="shared" si="45"/>
        <v/>
      </c>
      <c r="B2428" s="65"/>
      <c r="E2428" s="66"/>
      <c r="F2428" s="67"/>
      <c r="AF2428" s="69"/>
      <c r="AK2428" s="11"/>
      <c r="AL2428" s="70"/>
      <c r="AQ2428" s="71"/>
      <c r="AR2428" s="72"/>
    </row>
    <row r="2429" spans="1:44" ht="27" customHeight="1">
      <c r="A2429" s="911">
        <f t="shared" si="45"/>
        <v>328</v>
      </c>
      <c r="B2429" s="65"/>
      <c r="E2429" s="66"/>
      <c r="F2429" s="67"/>
      <c r="H2429" s="1093" t="s">
        <v>1411</v>
      </c>
      <c r="I2429" s="1093"/>
      <c r="J2429" s="1093"/>
      <c r="K2429" s="1093"/>
      <c r="L2429" s="1093"/>
      <c r="M2429" s="1093"/>
      <c r="N2429" s="1093"/>
      <c r="O2429" s="1093"/>
      <c r="P2429" s="1093"/>
      <c r="Q2429" s="1093"/>
      <c r="R2429" s="1093"/>
      <c r="S2429" s="1093"/>
      <c r="T2429" s="1093"/>
      <c r="U2429" s="1093"/>
      <c r="V2429" s="1093"/>
      <c r="W2429" s="1093"/>
      <c r="X2429" s="1093"/>
      <c r="Y2429" s="1093"/>
      <c r="Z2429" s="1093"/>
      <c r="AA2429" s="1093"/>
      <c r="AB2429" s="1093"/>
      <c r="AC2429" s="1093"/>
      <c r="AD2429" s="1093"/>
      <c r="AF2429" s="69"/>
      <c r="AG2429" s="304">
        <v>328</v>
      </c>
      <c r="AH2429" s="1113" t="s">
        <v>109</v>
      </c>
      <c r="AI2429" s="1114"/>
      <c r="AJ2429" s="1115"/>
      <c r="AK2429" s="11"/>
      <c r="AL2429" s="1110" t="s">
        <v>1413</v>
      </c>
      <c r="AM2429" s="1111"/>
      <c r="AN2429" s="1111"/>
      <c r="AO2429" s="1111"/>
      <c r="AP2429" s="1111"/>
      <c r="AQ2429" s="1112"/>
      <c r="AR2429" s="1173">
        <f>VLOOKUP(AH2429,$CD$6:$CE$10,2,FALSE)</f>
        <v>0</v>
      </c>
    </row>
    <row r="2430" spans="1:44" ht="27" customHeight="1">
      <c r="A2430" s="911" t="str">
        <f t="shared" si="45"/>
        <v/>
      </c>
      <c r="B2430" s="65"/>
      <c r="E2430" s="66"/>
      <c r="F2430" s="67"/>
      <c r="H2430" s="1093"/>
      <c r="I2430" s="1093"/>
      <c r="J2430" s="1093"/>
      <c r="K2430" s="1093"/>
      <c r="L2430" s="1093"/>
      <c r="M2430" s="1093"/>
      <c r="N2430" s="1093"/>
      <c r="O2430" s="1093"/>
      <c r="P2430" s="1093"/>
      <c r="Q2430" s="1093"/>
      <c r="R2430" s="1093"/>
      <c r="S2430" s="1093"/>
      <c r="T2430" s="1093"/>
      <c r="U2430" s="1093"/>
      <c r="V2430" s="1093"/>
      <c r="W2430" s="1093"/>
      <c r="X2430" s="1093"/>
      <c r="Y2430" s="1093"/>
      <c r="Z2430" s="1093"/>
      <c r="AA2430" s="1093"/>
      <c r="AB2430" s="1093"/>
      <c r="AC2430" s="1093"/>
      <c r="AD2430" s="1093"/>
      <c r="AF2430" s="69"/>
      <c r="AK2430" s="11"/>
      <c r="AL2430" s="1110"/>
      <c r="AM2430" s="1111"/>
      <c r="AN2430" s="1111"/>
      <c r="AO2430" s="1111"/>
      <c r="AP2430" s="1111"/>
      <c r="AQ2430" s="1112"/>
      <c r="AR2430" s="1173"/>
    </row>
    <row r="2431" spans="1:44" ht="24" customHeight="1" thickBot="1">
      <c r="A2431" s="911" t="str">
        <f t="shared" si="45"/>
        <v/>
      </c>
      <c r="B2431" s="56"/>
      <c r="C2431" s="6"/>
      <c r="D2431" s="6"/>
      <c r="E2431" s="57"/>
      <c r="F2431" s="82"/>
      <c r="G2431" s="60"/>
      <c r="H2431" s="60"/>
      <c r="I2431" s="60"/>
      <c r="J2431" s="60"/>
      <c r="K2431" s="60"/>
      <c r="L2431" s="60"/>
      <c r="M2431" s="60"/>
      <c r="N2431" s="60"/>
      <c r="O2431" s="60"/>
      <c r="P2431" s="60"/>
      <c r="Q2431" s="60"/>
      <c r="R2431" s="60"/>
      <c r="S2431" s="60"/>
      <c r="T2431" s="60"/>
      <c r="U2431" s="60"/>
      <c r="V2431" s="60"/>
      <c r="W2431" s="60"/>
      <c r="X2431" s="60"/>
      <c r="Y2431" s="60"/>
      <c r="Z2431" s="60"/>
      <c r="AA2431" s="60"/>
      <c r="AB2431" s="60"/>
      <c r="AC2431" s="60"/>
      <c r="AD2431" s="60"/>
      <c r="AE2431" s="60"/>
      <c r="AF2431" s="58"/>
      <c r="AG2431" s="307"/>
      <c r="AH2431" s="59"/>
      <c r="AI2431" s="59"/>
      <c r="AJ2431" s="59"/>
      <c r="AK2431" s="15"/>
      <c r="AL2431" s="1206"/>
      <c r="AM2431" s="1207"/>
      <c r="AN2431" s="1207"/>
      <c r="AO2431" s="1207"/>
      <c r="AP2431" s="1207"/>
      <c r="AQ2431" s="1208"/>
      <c r="AR2431" s="72"/>
    </row>
    <row r="2432" spans="1:44" ht="27" customHeight="1">
      <c r="A2432" s="911" t="str">
        <f t="shared" si="45"/>
        <v/>
      </c>
      <c r="B2432" s="65"/>
      <c r="E2432" s="66"/>
      <c r="F2432" s="67"/>
      <c r="AF2432" s="69"/>
      <c r="AK2432" s="11"/>
      <c r="AL2432" s="70"/>
      <c r="AQ2432" s="71"/>
      <c r="AR2432" s="72"/>
    </row>
    <row r="2433" spans="1:44" ht="27" customHeight="1">
      <c r="A2433" s="911">
        <f t="shared" si="45"/>
        <v>329</v>
      </c>
      <c r="B2433" s="1078" t="s">
        <v>2676</v>
      </c>
      <c r="C2433" s="1079"/>
      <c r="D2433" s="1079"/>
      <c r="E2433" s="1080"/>
      <c r="F2433" s="67"/>
      <c r="H2433" s="1116" t="s">
        <v>1414</v>
      </c>
      <c r="I2433" s="1116"/>
      <c r="J2433" s="1116"/>
      <c r="K2433" s="1116"/>
      <c r="L2433" s="1116"/>
      <c r="M2433" s="1116"/>
      <c r="N2433" s="1116"/>
      <c r="O2433" s="1116"/>
      <c r="P2433" s="1116"/>
      <c r="Q2433" s="1116"/>
      <c r="R2433" s="1116"/>
      <c r="S2433" s="1116"/>
      <c r="T2433" s="1116"/>
      <c r="U2433" s="1116"/>
      <c r="V2433" s="1116"/>
      <c r="W2433" s="1116"/>
      <c r="X2433" s="1116"/>
      <c r="Y2433" s="1116"/>
      <c r="Z2433" s="1116"/>
      <c r="AA2433" s="1116"/>
      <c r="AB2433" s="1116"/>
      <c r="AC2433" s="1116"/>
      <c r="AD2433" s="1116"/>
      <c r="AF2433" s="69"/>
      <c r="AG2433" s="304">
        <v>329</v>
      </c>
      <c r="AH2433" s="1113" t="s">
        <v>109</v>
      </c>
      <c r="AI2433" s="1114"/>
      <c r="AJ2433" s="1115"/>
      <c r="AK2433" s="11"/>
      <c r="AL2433" s="1110" t="s">
        <v>1416</v>
      </c>
      <c r="AM2433" s="1111"/>
      <c r="AN2433" s="1111"/>
      <c r="AO2433" s="1111"/>
      <c r="AP2433" s="1111"/>
      <c r="AQ2433" s="1112"/>
      <c r="AR2433" s="1173">
        <f>VLOOKUP(AH2433,$CD$6:$CE$10,2,FALSE)</f>
        <v>0</v>
      </c>
    </row>
    <row r="2434" spans="1:44" ht="24" customHeight="1">
      <c r="A2434" s="911" t="str">
        <f t="shared" si="45"/>
        <v/>
      </c>
      <c r="B2434" s="1078"/>
      <c r="C2434" s="1079"/>
      <c r="D2434" s="1079"/>
      <c r="E2434" s="1080"/>
      <c r="F2434" s="67"/>
      <c r="AF2434" s="69"/>
      <c r="AK2434" s="11"/>
      <c r="AL2434" s="1110"/>
      <c r="AM2434" s="1111"/>
      <c r="AN2434" s="1111"/>
      <c r="AO2434" s="1111"/>
      <c r="AP2434" s="1111"/>
      <c r="AQ2434" s="1112"/>
      <c r="AR2434" s="1173"/>
    </row>
    <row r="2435" spans="1:44" ht="24" customHeight="1">
      <c r="A2435" s="911" t="str">
        <f t="shared" si="45"/>
        <v/>
      </c>
      <c r="B2435" s="1078"/>
      <c r="C2435" s="1079"/>
      <c r="D2435" s="1079"/>
      <c r="E2435" s="1080"/>
      <c r="F2435" s="67"/>
      <c r="AF2435" s="69"/>
      <c r="AK2435" s="11"/>
      <c r="AL2435" s="92"/>
      <c r="AM2435" s="93"/>
      <c r="AN2435" s="93"/>
      <c r="AO2435" s="93"/>
      <c r="AP2435" s="93"/>
      <c r="AQ2435" s="94"/>
      <c r="AR2435" s="72"/>
    </row>
    <row r="2436" spans="1:44" ht="27" customHeight="1">
      <c r="A2436" s="911">
        <f t="shared" si="45"/>
        <v>330</v>
      </c>
      <c r="B2436" s="1078"/>
      <c r="C2436" s="1079"/>
      <c r="D2436" s="1079"/>
      <c r="E2436" s="1080"/>
      <c r="F2436" s="67"/>
      <c r="H2436" s="1070" t="s">
        <v>1415</v>
      </c>
      <c r="I2436" s="1070"/>
      <c r="J2436" s="1070"/>
      <c r="K2436" s="1070"/>
      <c r="L2436" s="1070"/>
      <c r="M2436" s="1070"/>
      <c r="N2436" s="1070"/>
      <c r="O2436" s="1070"/>
      <c r="P2436" s="1070"/>
      <c r="Q2436" s="1070"/>
      <c r="R2436" s="1070"/>
      <c r="S2436" s="1070"/>
      <c r="T2436" s="1070"/>
      <c r="U2436" s="1070"/>
      <c r="V2436" s="1070"/>
      <c r="W2436" s="1070"/>
      <c r="X2436" s="1070"/>
      <c r="Y2436" s="1070"/>
      <c r="Z2436" s="1070"/>
      <c r="AA2436" s="1070"/>
      <c r="AB2436" s="1070"/>
      <c r="AC2436" s="1070"/>
      <c r="AD2436" s="1070"/>
      <c r="AF2436" s="69"/>
      <c r="AG2436" s="304">
        <v>330</v>
      </c>
      <c r="AH2436" s="1113" t="s">
        <v>109</v>
      </c>
      <c r="AI2436" s="1114"/>
      <c r="AJ2436" s="1115"/>
      <c r="AK2436" s="11"/>
      <c r="AL2436" s="92"/>
      <c r="AM2436" s="93"/>
      <c r="AN2436" s="93"/>
      <c r="AO2436" s="93"/>
      <c r="AP2436" s="93"/>
      <c r="AQ2436" s="94"/>
      <c r="AR2436" s="1173">
        <f>VLOOKUP(AH2436,$CD$6:$CE$10,2,FALSE)</f>
        <v>0</v>
      </c>
    </row>
    <row r="2437" spans="1:44" ht="27" customHeight="1">
      <c r="A2437" s="911" t="str">
        <f t="shared" si="45"/>
        <v/>
      </c>
      <c r="B2437" s="1078"/>
      <c r="C2437" s="1079"/>
      <c r="D2437" s="1079"/>
      <c r="E2437" s="1080"/>
      <c r="F2437" s="67"/>
      <c r="H2437" s="1070"/>
      <c r="I2437" s="1070"/>
      <c r="J2437" s="1070"/>
      <c r="K2437" s="1070"/>
      <c r="L2437" s="1070"/>
      <c r="M2437" s="1070"/>
      <c r="N2437" s="1070"/>
      <c r="O2437" s="1070"/>
      <c r="P2437" s="1070"/>
      <c r="Q2437" s="1070"/>
      <c r="R2437" s="1070"/>
      <c r="S2437" s="1070"/>
      <c r="T2437" s="1070"/>
      <c r="U2437" s="1070"/>
      <c r="V2437" s="1070"/>
      <c r="W2437" s="1070"/>
      <c r="X2437" s="1070"/>
      <c r="Y2437" s="1070"/>
      <c r="Z2437" s="1070"/>
      <c r="AA2437" s="1070"/>
      <c r="AB2437" s="1070"/>
      <c r="AC2437" s="1070"/>
      <c r="AD2437" s="1070"/>
      <c r="AF2437" s="69"/>
      <c r="AK2437" s="11"/>
      <c r="AL2437" s="92"/>
      <c r="AM2437" s="93"/>
      <c r="AN2437" s="93"/>
      <c r="AO2437" s="93"/>
      <c r="AP2437" s="93"/>
      <c r="AQ2437" s="94"/>
      <c r="AR2437" s="1173"/>
    </row>
    <row r="2438" spans="1:44" ht="27" customHeight="1">
      <c r="A2438" s="911" t="str">
        <f t="shared" si="45"/>
        <v/>
      </c>
      <c r="B2438" s="65"/>
      <c r="E2438" s="66"/>
      <c r="F2438" s="67"/>
      <c r="AF2438" s="69"/>
      <c r="AK2438" s="11"/>
      <c r="AL2438" s="92"/>
      <c r="AM2438" s="93"/>
      <c r="AN2438" s="93"/>
      <c r="AO2438" s="93"/>
      <c r="AP2438" s="93"/>
      <c r="AQ2438" s="94"/>
      <c r="AR2438" s="72"/>
    </row>
    <row r="2439" spans="1:44" ht="27" customHeight="1">
      <c r="A2439" s="911">
        <f t="shared" si="45"/>
        <v>331</v>
      </c>
      <c r="B2439" s="65"/>
      <c r="E2439" s="66"/>
      <c r="F2439" s="67"/>
      <c r="H2439" s="1093" t="s">
        <v>2426</v>
      </c>
      <c r="I2439" s="1093"/>
      <c r="J2439" s="1093"/>
      <c r="K2439" s="1093"/>
      <c r="L2439" s="1093"/>
      <c r="M2439" s="1093"/>
      <c r="N2439" s="1093"/>
      <c r="O2439" s="1093"/>
      <c r="P2439" s="1093"/>
      <c r="Q2439" s="1093"/>
      <c r="R2439" s="1093"/>
      <c r="S2439" s="1093"/>
      <c r="T2439" s="1093"/>
      <c r="U2439" s="1093"/>
      <c r="V2439" s="1093"/>
      <c r="W2439" s="1093"/>
      <c r="X2439" s="1093"/>
      <c r="Y2439" s="1093"/>
      <c r="Z2439" s="1093"/>
      <c r="AA2439" s="1093"/>
      <c r="AB2439" s="1093"/>
      <c r="AC2439" s="1093"/>
      <c r="AD2439" s="1093"/>
      <c r="AF2439" s="69"/>
      <c r="AG2439" s="304">
        <v>331</v>
      </c>
      <c r="AH2439" s="1113" t="s">
        <v>109</v>
      </c>
      <c r="AI2439" s="1114"/>
      <c r="AJ2439" s="1115"/>
      <c r="AK2439" s="11"/>
      <c r="AL2439" s="92"/>
      <c r="AM2439" s="93"/>
      <c r="AN2439" s="93"/>
      <c r="AO2439" s="93"/>
      <c r="AP2439" s="93"/>
      <c r="AQ2439" s="94"/>
      <c r="AR2439" s="1173">
        <f>VLOOKUP(AH2439,$CD$6:$CE$10,2,FALSE)</f>
        <v>0</v>
      </c>
    </row>
    <row r="2440" spans="1:44" ht="27" customHeight="1">
      <c r="A2440" s="911" t="str">
        <f t="shared" si="45"/>
        <v/>
      </c>
      <c r="B2440" s="65"/>
      <c r="E2440" s="66"/>
      <c r="F2440" s="67"/>
      <c r="H2440" s="1093"/>
      <c r="I2440" s="1093"/>
      <c r="J2440" s="1093"/>
      <c r="K2440" s="1093"/>
      <c r="L2440" s="1093"/>
      <c r="M2440" s="1093"/>
      <c r="N2440" s="1093"/>
      <c r="O2440" s="1093"/>
      <c r="P2440" s="1093"/>
      <c r="Q2440" s="1093"/>
      <c r="R2440" s="1093"/>
      <c r="S2440" s="1093"/>
      <c r="T2440" s="1093"/>
      <c r="U2440" s="1093"/>
      <c r="V2440" s="1093"/>
      <c r="W2440" s="1093"/>
      <c r="X2440" s="1093"/>
      <c r="Y2440" s="1093"/>
      <c r="Z2440" s="1093"/>
      <c r="AA2440" s="1093"/>
      <c r="AB2440" s="1093"/>
      <c r="AC2440" s="1093"/>
      <c r="AD2440" s="1093"/>
      <c r="AF2440" s="69"/>
      <c r="AK2440" s="11"/>
      <c r="AL2440" s="92"/>
      <c r="AM2440" s="93"/>
      <c r="AN2440" s="93"/>
      <c r="AO2440" s="93"/>
      <c r="AP2440" s="93"/>
      <c r="AQ2440" s="94"/>
      <c r="AR2440" s="1173"/>
    </row>
    <row r="2441" spans="1:44" ht="27" customHeight="1">
      <c r="A2441" s="911" t="str">
        <f t="shared" si="45"/>
        <v/>
      </c>
      <c r="B2441" s="65"/>
      <c r="E2441" s="66"/>
      <c r="F2441" s="67"/>
      <c r="H2441" s="1093"/>
      <c r="I2441" s="1093"/>
      <c r="J2441" s="1093"/>
      <c r="K2441" s="1093"/>
      <c r="L2441" s="1093"/>
      <c r="M2441" s="1093"/>
      <c r="N2441" s="1093"/>
      <c r="O2441" s="1093"/>
      <c r="P2441" s="1093"/>
      <c r="Q2441" s="1093"/>
      <c r="R2441" s="1093"/>
      <c r="S2441" s="1093"/>
      <c r="T2441" s="1093"/>
      <c r="U2441" s="1093"/>
      <c r="V2441" s="1093"/>
      <c r="W2441" s="1093"/>
      <c r="X2441" s="1093"/>
      <c r="Y2441" s="1093"/>
      <c r="Z2441" s="1093"/>
      <c r="AA2441" s="1093"/>
      <c r="AB2441" s="1093"/>
      <c r="AC2441" s="1093"/>
      <c r="AD2441" s="1093"/>
      <c r="AF2441" s="69"/>
      <c r="AK2441" s="11"/>
      <c r="AL2441" s="70"/>
      <c r="AQ2441" s="71"/>
      <c r="AR2441" s="72"/>
    </row>
    <row r="2442" spans="1:44" ht="27" customHeight="1">
      <c r="A2442" s="911" t="str">
        <f t="shared" si="45"/>
        <v/>
      </c>
      <c r="B2442" s="65"/>
      <c r="E2442" s="66"/>
      <c r="F2442" s="67"/>
      <c r="H2442" s="17" t="s">
        <v>1417</v>
      </c>
      <c r="AF2442" s="69"/>
      <c r="AK2442" s="11"/>
      <c r="AL2442" s="70"/>
      <c r="AQ2442" s="71"/>
      <c r="AR2442" s="72"/>
    </row>
    <row r="2443" spans="1:44" ht="24" customHeight="1">
      <c r="A2443" s="911" t="str">
        <f t="shared" si="45"/>
        <v/>
      </c>
      <c r="B2443" s="65"/>
      <c r="E2443" s="66"/>
      <c r="F2443" s="67"/>
      <c r="AF2443" s="69"/>
      <c r="AK2443" s="11"/>
      <c r="AL2443" s="70"/>
      <c r="AQ2443" s="71"/>
      <c r="AR2443" s="72"/>
    </row>
    <row r="2444" spans="1:44" ht="27" customHeight="1">
      <c r="A2444" s="911">
        <f t="shared" si="45"/>
        <v>332</v>
      </c>
      <c r="B2444" s="1078" t="s">
        <v>1418</v>
      </c>
      <c r="C2444" s="1079"/>
      <c r="D2444" s="1079"/>
      <c r="E2444" s="1080"/>
      <c r="F2444" s="1064" t="s">
        <v>157</v>
      </c>
      <c r="G2444" s="1065"/>
      <c r="H2444" s="1087" t="s">
        <v>1419</v>
      </c>
      <c r="I2444" s="1087"/>
      <c r="J2444" s="1087"/>
      <c r="K2444" s="1087"/>
      <c r="L2444" s="1087"/>
      <c r="M2444" s="1087"/>
      <c r="N2444" s="1087"/>
      <c r="O2444" s="1087"/>
      <c r="P2444" s="1087"/>
      <c r="Q2444" s="1087"/>
      <c r="R2444" s="1087"/>
      <c r="S2444" s="1087"/>
      <c r="T2444" s="1087"/>
      <c r="U2444" s="1087"/>
      <c r="V2444" s="1087"/>
      <c r="W2444" s="1087"/>
      <c r="X2444" s="1087"/>
      <c r="Y2444" s="1087"/>
      <c r="Z2444" s="1087"/>
      <c r="AA2444" s="1087"/>
      <c r="AB2444" s="1087"/>
      <c r="AC2444" s="1087"/>
      <c r="AD2444" s="1087"/>
      <c r="AF2444" s="69"/>
      <c r="AG2444" s="304">
        <v>332</v>
      </c>
      <c r="AH2444" s="1113" t="s">
        <v>109</v>
      </c>
      <c r="AI2444" s="1114"/>
      <c r="AJ2444" s="1115"/>
      <c r="AK2444" s="11"/>
      <c r="AL2444" s="1110" t="s">
        <v>1420</v>
      </c>
      <c r="AM2444" s="1111"/>
      <c r="AN2444" s="1111"/>
      <c r="AO2444" s="1111"/>
      <c r="AP2444" s="1111"/>
      <c r="AQ2444" s="1112"/>
      <c r="AR2444" s="1173">
        <f>VLOOKUP(AH2444,$CD$6:$CE$10,2,FALSE)</f>
        <v>0</v>
      </c>
    </row>
    <row r="2445" spans="1:44" ht="27" customHeight="1">
      <c r="A2445" s="911" t="str">
        <f t="shared" si="45"/>
        <v/>
      </c>
      <c r="B2445" s="1078"/>
      <c r="C2445" s="1079"/>
      <c r="D2445" s="1079"/>
      <c r="E2445" s="1080"/>
      <c r="F2445" s="67"/>
      <c r="AF2445" s="69"/>
      <c r="AK2445" s="11"/>
      <c r="AL2445" s="1110"/>
      <c r="AM2445" s="1111"/>
      <c r="AN2445" s="1111"/>
      <c r="AO2445" s="1111"/>
      <c r="AP2445" s="1111"/>
      <c r="AQ2445" s="1112"/>
      <c r="AR2445" s="1173"/>
    </row>
    <row r="2446" spans="1:44" ht="24" customHeight="1">
      <c r="A2446" s="911" t="str">
        <f t="shared" si="45"/>
        <v/>
      </c>
      <c r="B2446" s="1078"/>
      <c r="C2446" s="1079"/>
      <c r="D2446" s="1079"/>
      <c r="E2446" s="1080"/>
      <c r="F2446" s="67"/>
      <c r="AF2446" s="69"/>
      <c r="AK2446" s="11"/>
      <c r="AL2446" s="1110"/>
      <c r="AM2446" s="1111"/>
      <c r="AN2446" s="1111"/>
      <c r="AO2446" s="1111"/>
      <c r="AP2446" s="1111"/>
      <c r="AQ2446" s="1112"/>
      <c r="AR2446" s="72"/>
    </row>
    <row r="2447" spans="1:44" ht="27" customHeight="1">
      <c r="A2447" s="911">
        <f t="shared" si="45"/>
        <v>333</v>
      </c>
      <c r="B2447" s="65"/>
      <c r="E2447" s="66"/>
      <c r="F2447" s="1064" t="s">
        <v>6</v>
      </c>
      <c r="G2447" s="1065"/>
      <c r="H2447" s="1093" t="s">
        <v>1421</v>
      </c>
      <c r="I2447" s="1093"/>
      <c r="J2447" s="1093"/>
      <c r="K2447" s="1093"/>
      <c r="L2447" s="1093"/>
      <c r="M2447" s="1093"/>
      <c r="N2447" s="1093"/>
      <c r="O2447" s="1093"/>
      <c r="P2447" s="1093"/>
      <c r="Q2447" s="1093"/>
      <c r="R2447" s="1093"/>
      <c r="S2447" s="1093"/>
      <c r="T2447" s="1093"/>
      <c r="U2447" s="1093"/>
      <c r="V2447" s="1093"/>
      <c r="W2447" s="1093"/>
      <c r="X2447" s="1093"/>
      <c r="Y2447" s="1093"/>
      <c r="Z2447" s="1093"/>
      <c r="AA2447" s="1093"/>
      <c r="AB2447" s="1093"/>
      <c r="AC2447" s="1093"/>
      <c r="AD2447" s="1093"/>
      <c r="AF2447" s="69"/>
      <c r="AG2447" s="304">
        <v>333</v>
      </c>
      <c r="AH2447" s="1113" t="s">
        <v>109</v>
      </c>
      <c r="AI2447" s="1114"/>
      <c r="AJ2447" s="1115"/>
      <c r="AK2447" s="11"/>
      <c r="AL2447" s="1110" t="s">
        <v>1422</v>
      </c>
      <c r="AM2447" s="1111"/>
      <c r="AN2447" s="1111"/>
      <c r="AO2447" s="1111"/>
      <c r="AP2447" s="1111"/>
      <c r="AQ2447" s="1112"/>
      <c r="AR2447" s="1173">
        <f>VLOOKUP(AH2447,$CD$6:$CE$10,2,FALSE)</f>
        <v>0</v>
      </c>
    </row>
    <row r="2448" spans="1:44" ht="27" customHeight="1">
      <c r="A2448" s="911" t="str">
        <f t="shared" si="45"/>
        <v/>
      </c>
      <c r="B2448" s="65"/>
      <c r="E2448" s="66"/>
      <c r="F2448" s="67"/>
      <c r="H2448" s="1093"/>
      <c r="I2448" s="1093"/>
      <c r="J2448" s="1093"/>
      <c r="K2448" s="1093"/>
      <c r="L2448" s="1093"/>
      <c r="M2448" s="1093"/>
      <c r="N2448" s="1093"/>
      <c r="O2448" s="1093"/>
      <c r="P2448" s="1093"/>
      <c r="Q2448" s="1093"/>
      <c r="R2448" s="1093"/>
      <c r="S2448" s="1093"/>
      <c r="T2448" s="1093"/>
      <c r="U2448" s="1093"/>
      <c r="V2448" s="1093"/>
      <c r="W2448" s="1093"/>
      <c r="X2448" s="1093"/>
      <c r="Y2448" s="1093"/>
      <c r="Z2448" s="1093"/>
      <c r="AA2448" s="1093"/>
      <c r="AB2448" s="1093"/>
      <c r="AC2448" s="1093"/>
      <c r="AD2448" s="1093"/>
      <c r="AF2448" s="69"/>
      <c r="AK2448" s="11"/>
      <c r="AL2448" s="1110"/>
      <c r="AM2448" s="1111"/>
      <c r="AN2448" s="1111"/>
      <c r="AO2448" s="1111"/>
      <c r="AP2448" s="1111"/>
      <c r="AQ2448" s="1112"/>
      <c r="AR2448" s="1173"/>
    </row>
    <row r="2449" spans="1:44" ht="27" customHeight="1">
      <c r="A2449" s="911" t="str">
        <f t="shared" si="45"/>
        <v/>
      </c>
      <c r="B2449" s="65"/>
      <c r="E2449" s="66"/>
      <c r="F2449" s="67"/>
      <c r="H2449" s="1093"/>
      <c r="I2449" s="1093"/>
      <c r="J2449" s="1093"/>
      <c r="K2449" s="1093"/>
      <c r="L2449" s="1093"/>
      <c r="M2449" s="1093"/>
      <c r="N2449" s="1093"/>
      <c r="O2449" s="1093"/>
      <c r="P2449" s="1093"/>
      <c r="Q2449" s="1093"/>
      <c r="R2449" s="1093"/>
      <c r="S2449" s="1093"/>
      <c r="T2449" s="1093"/>
      <c r="U2449" s="1093"/>
      <c r="V2449" s="1093"/>
      <c r="W2449" s="1093"/>
      <c r="X2449" s="1093"/>
      <c r="Y2449" s="1093"/>
      <c r="Z2449" s="1093"/>
      <c r="AA2449" s="1093"/>
      <c r="AB2449" s="1093"/>
      <c r="AC2449" s="1093"/>
      <c r="AD2449" s="1093"/>
      <c r="AF2449" s="69"/>
      <c r="AK2449" s="11"/>
      <c r="AL2449" s="92"/>
      <c r="AM2449" s="93"/>
      <c r="AN2449" s="93"/>
      <c r="AO2449" s="93"/>
      <c r="AP2449" s="93"/>
      <c r="AQ2449" s="94"/>
      <c r="AR2449" s="72"/>
    </row>
    <row r="2450" spans="1:44" ht="24" customHeight="1">
      <c r="A2450" s="911" t="str">
        <f t="shared" si="45"/>
        <v/>
      </c>
      <c r="B2450" s="65"/>
      <c r="E2450" s="66"/>
      <c r="F2450" s="67"/>
      <c r="AF2450" s="69"/>
      <c r="AK2450" s="11"/>
      <c r="AL2450" s="70"/>
      <c r="AQ2450" s="71"/>
      <c r="AR2450" s="72"/>
    </row>
    <row r="2451" spans="1:44" ht="27" customHeight="1">
      <c r="A2451" s="911">
        <f t="shared" si="45"/>
        <v>334</v>
      </c>
      <c r="B2451" s="65"/>
      <c r="E2451" s="66"/>
      <c r="F2451" s="1064" t="s">
        <v>7</v>
      </c>
      <c r="G2451" s="1065"/>
      <c r="H2451" s="1070" t="s">
        <v>1423</v>
      </c>
      <c r="I2451" s="1070"/>
      <c r="J2451" s="1070"/>
      <c r="K2451" s="1070"/>
      <c r="L2451" s="1070"/>
      <c r="M2451" s="1070"/>
      <c r="N2451" s="1070"/>
      <c r="O2451" s="1070"/>
      <c r="P2451" s="1070"/>
      <c r="Q2451" s="1070"/>
      <c r="R2451" s="1070"/>
      <c r="S2451" s="1070"/>
      <c r="T2451" s="1070"/>
      <c r="U2451" s="1070"/>
      <c r="V2451" s="1070"/>
      <c r="W2451" s="1070"/>
      <c r="X2451" s="1070"/>
      <c r="Y2451" s="1070"/>
      <c r="Z2451" s="1070"/>
      <c r="AA2451" s="1070"/>
      <c r="AB2451" s="1070"/>
      <c r="AC2451" s="1070"/>
      <c r="AD2451" s="1070"/>
      <c r="AF2451" s="69"/>
      <c r="AG2451" s="304">
        <v>334</v>
      </c>
      <c r="AH2451" s="1113" t="s">
        <v>109</v>
      </c>
      <c r="AI2451" s="1114"/>
      <c r="AJ2451" s="1115"/>
      <c r="AK2451" s="11"/>
      <c r="AL2451" s="1110" t="s">
        <v>1428</v>
      </c>
      <c r="AM2451" s="1111"/>
      <c r="AN2451" s="1111"/>
      <c r="AO2451" s="1111"/>
      <c r="AP2451" s="1111"/>
      <c r="AQ2451" s="1112"/>
      <c r="AR2451" s="1173">
        <f>VLOOKUP(AH2451,$CD$6:$CE$10,2,FALSE)</f>
        <v>0</v>
      </c>
    </row>
    <row r="2452" spans="1:44" ht="27" customHeight="1">
      <c r="A2452" s="911" t="str">
        <f t="shared" si="45"/>
        <v/>
      </c>
      <c r="B2452" s="65"/>
      <c r="E2452" s="66"/>
      <c r="F2452" s="67"/>
      <c r="H2452" s="1070"/>
      <c r="I2452" s="1070"/>
      <c r="J2452" s="1070"/>
      <c r="K2452" s="1070"/>
      <c r="L2452" s="1070"/>
      <c r="M2452" s="1070"/>
      <c r="N2452" s="1070"/>
      <c r="O2452" s="1070"/>
      <c r="P2452" s="1070"/>
      <c r="Q2452" s="1070"/>
      <c r="R2452" s="1070"/>
      <c r="S2452" s="1070"/>
      <c r="T2452" s="1070"/>
      <c r="U2452" s="1070"/>
      <c r="V2452" s="1070"/>
      <c r="W2452" s="1070"/>
      <c r="X2452" s="1070"/>
      <c r="Y2452" s="1070"/>
      <c r="Z2452" s="1070"/>
      <c r="AA2452" s="1070"/>
      <c r="AB2452" s="1070"/>
      <c r="AC2452" s="1070"/>
      <c r="AD2452" s="1070"/>
      <c r="AF2452" s="69"/>
      <c r="AK2452" s="11"/>
      <c r="AL2452" s="1110"/>
      <c r="AM2452" s="1111"/>
      <c r="AN2452" s="1111"/>
      <c r="AO2452" s="1111"/>
      <c r="AP2452" s="1111"/>
      <c r="AQ2452" s="1112"/>
      <c r="AR2452" s="1173"/>
    </row>
    <row r="2453" spans="1:44" ht="24" customHeight="1">
      <c r="A2453" s="911" t="str">
        <f t="shared" si="45"/>
        <v/>
      </c>
      <c r="B2453" s="65"/>
      <c r="E2453" s="66"/>
      <c r="F2453" s="67"/>
      <c r="AF2453" s="69"/>
      <c r="AK2453" s="11"/>
      <c r="AL2453" s="92"/>
      <c r="AM2453" s="93"/>
      <c r="AN2453" s="93"/>
      <c r="AO2453" s="93"/>
      <c r="AP2453" s="93"/>
      <c r="AQ2453" s="94"/>
      <c r="AR2453" s="72"/>
    </row>
    <row r="2454" spans="1:44" ht="27" customHeight="1">
      <c r="A2454" s="911">
        <f t="shared" ref="A2454:A2528" si="46">_xlfn.IFS(AG2454=0,"",AG2454&gt;0,AG2454,AG2454&lt;&gt;"","")</f>
        <v>335</v>
      </c>
      <c r="B2454" s="65"/>
      <c r="E2454" s="66"/>
      <c r="F2454" s="1064" t="s">
        <v>8</v>
      </c>
      <c r="G2454" s="1065"/>
      <c r="H2454" s="1093" t="s">
        <v>1424</v>
      </c>
      <c r="I2454" s="1093"/>
      <c r="J2454" s="1093"/>
      <c r="K2454" s="1093"/>
      <c r="L2454" s="1093"/>
      <c r="M2454" s="1093"/>
      <c r="N2454" s="1093"/>
      <c r="O2454" s="1093"/>
      <c r="P2454" s="1093"/>
      <c r="Q2454" s="1093"/>
      <c r="R2454" s="1093"/>
      <c r="S2454" s="1093"/>
      <c r="T2454" s="1093"/>
      <c r="U2454" s="1093"/>
      <c r="V2454" s="1093"/>
      <c r="W2454" s="1093"/>
      <c r="X2454" s="1093"/>
      <c r="Y2454" s="1093"/>
      <c r="Z2454" s="1093"/>
      <c r="AA2454" s="1093"/>
      <c r="AB2454" s="1093"/>
      <c r="AC2454" s="1093"/>
      <c r="AD2454" s="1093"/>
      <c r="AF2454" s="69"/>
      <c r="AG2454" s="304">
        <v>335</v>
      </c>
      <c r="AH2454" s="1113" t="s">
        <v>109</v>
      </c>
      <c r="AI2454" s="1114"/>
      <c r="AJ2454" s="1115"/>
      <c r="AK2454" s="11"/>
      <c r="AL2454" s="1110" t="s">
        <v>1428</v>
      </c>
      <c r="AM2454" s="1111"/>
      <c r="AN2454" s="1111"/>
      <c r="AO2454" s="1111"/>
      <c r="AP2454" s="1111"/>
      <c r="AQ2454" s="1112"/>
      <c r="AR2454" s="1173">
        <f>VLOOKUP(AH2454,$CD$6:$CE$10,2,FALSE)</f>
        <v>0</v>
      </c>
    </row>
    <row r="2455" spans="1:44" ht="27" customHeight="1">
      <c r="A2455" s="911" t="str">
        <f t="shared" si="46"/>
        <v/>
      </c>
      <c r="B2455" s="65"/>
      <c r="E2455" s="66"/>
      <c r="F2455" s="67"/>
      <c r="H2455" s="1093"/>
      <c r="I2455" s="1093"/>
      <c r="J2455" s="1093"/>
      <c r="K2455" s="1093"/>
      <c r="L2455" s="1093"/>
      <c r="M2455" s="1093"/>
      <c r="N2455" s="1093"/>
      <c r="O2455" s="1093"/>
      <c r="P2455" s="1093"/>
      <c r="Q2455" s="1093"/>
      <c r="R2455" s="1093"/>
      <c r="S2455" s="1093"/>
      <c r="T2455" s="1093"/>
      <c r="U2455" s="1093"/>
      <c r="V2455" s="1093"/>
      <c r="W2455" s="1093"/>
      <c r="X2455" s="1093"/>
      <c r="Y2455" s="1093"/>
      <c r="Z2455" s="1093"/>
      <c r="AA2455" s="1093"/>
      <c r="AB2455" s="1093"/>
      <c r="AC2455" s="1093"/>
      <c r="AD2455" s="1093"/>
      <c r="AF2455" s="69"/>
      <c r="AK2455" s="11"/>
      <c r="AL2455" s="1110"/>
      <c r="AM2455" s="1111"/>
      <c r="AN2455" s="1111"/>
      <c r="AO2455" s="1111"/>
      <c r="AP2455" s="1111"/>
      <c r="AQ2455" s="1112"/>
      <c r="AR2455" s="1173"/>
    </row>
    <row r="2456" spans="1:44" ht="24" customHeight="1">
      <c r="A2456" s="911" t="str">
        <f t="shared" si="46"/>
        <v/>
      </c>
      <c r="B2456" s="65"/>
      <c r="E2456" s="66"/>
      <c r="F2456" s="67"/>
      <c r="AF2456" s="69"/>
      <c r="AK2456" s="11"/>
      <c r="AL2456" s="70"/>
      <c r="AQ2456" s="71"/>
      <c r="AR2456" s="72"/>
    </row>
    <row r="2457" spans="1:44" ht="27" customHeight="1">
      <c r="A2457" s="911" t="str">
        <f t="shared" si="46"/>
        <v/>
      </c>
      <c r="B2457" s="65"/>
      <c r="E2457" s="66"/>
      <c r="F2457" s="67"/>
      <c r="H2457" s="1093" t="s">
        <v>1425</v>
      </c>
      <c r="I2457" s="1093"/>
      <c r="J2457" s="1093"/>
      <c r="K2457" s="1093"/>
      <c r="L2457" s="1093"/>
      <c r="M2457" s="1093"/>
      <c r="N2457" s="1093"/>
      <c r="O2457" s="1093"/>
      <c r="P2457" s="1093"/>
      <c r="Q2457" s="1093"/>
      <c r="R2457" s="1093"/>
      <c r="S2457" s="1093"/>
      <c r="T2457" s="1093"/>
      <c r="U2457" s="1093"/>
      <c r="V2457" s="1093"/>
      <c r="W2457" s="1093"/>
      <c r="X2457" s="1093"/>
      <c r="Y2457" s="1093"/>
      <c r="Z2457" s="1093"/>
      <c r="AA2457" s="1093"/>
      <c r="AB2457" s="1093"/>
      <c r="AC2457" s="1093"/>
      <c r="AD2457" s="1093"/>
      <c r="AF2457" s="69"/>
      <c r="AK2457" s="11"/>
      <c r="AL2457" s="1110" t="s">
        <v>1429</v>
      </c>
      <c r="AM2457" s="1111"/>
      <c r="AN2457" s="1111"/>
      <c r="AO2457" s="1111"/>
      <c r="AP2457" s="1111"/>
      <c r="AQ2457" s="1112"/>
      <c r="AR2457" s="72"/>
    </row>
    <row r="2458" spans="1:44" ht="27" customHeight="1">
      <c r="A2458" s="911" t="str">
        <f t="shared" si="46"/>
        <v/>
      </c>
      <c r="B2458" s="65"/>
      <c r="E2458" s="66"/>
      <c r="F2458" s="67"/>
      <c r="H2458" s="1093"/>
      <c r="I2458" s="1093"/>
      <c r="J2458" s="1093"/>
      <c r="K2458" s="1093"/>
      <c r="L2458" s="1093"/>
      <c r="M2458" s="1093"/>
      <c r="N2458" s="1093"/>
      <c r="O2458" s="1093"/>
      <c r="P2458" s="1093"/>
      <c r="Q2458" s="1093"/>
      <c r="R2458" s="1093"/>
      <c r="S2458" s="1093"/>
      <c r="T2458" s="1093"/>
      <c r="U2458" s="1093"/>
      <c r="V2458" s="1093"/>
      <c r="W2458" s="1093"/>
      <c r="X2458" s="1093"/>
      <c r="Y2458" s="1093"/>
      <c r="Z2458" s="1093"/>
      <c r="AA2458" s="1093"/>
      <c r="AB2458" s="1093"/>
      <c r="AC2458" s="1093"/>
      <c r="AD2458" s="1093"/>
      <c r="AF2458" s="69"/>
      <c r="AK2458" s="11"/>
      <c r="AL2458" s="1110"/>
      <c r="AM2458" s="1111"/>
      <c r="AN2458" s="1111"/>
      <c r="AO2458" s="1111"/>
      <c r="AP2458" s="1111"/>
      <c r="AQ2458" s="1112"/>
      <c r="AR2458" s="72"/>
    </row>
    <row r="2459" spans="1:44" ht="24" customHeight="1">
      <c r="A2459" s="911" t="str">
        <f t="shared" si="46"/>
        <v/>
      </c>
      <c r="B2459" s="65"/>
      <c r="E2459" s="66"/>
      <c r="F2459" s="67"/>
      <c r="AF2459" s="69"/>
      <c r="AK2459" s="11"/>
      <c r="AL2459" s="70"/>
      <c r="AQ2459" s="71"/>
      <c r="AR2459" s="72"/>
    </row>
    <row r="2460" spans="1:44" ht="27" customHeight="1">
      <c r="A2460" s="911">
        <f t="shared" si="46"/>
        <v>336</v>
      </c>
      <c r="B2460" s="65"/>
      <c r="E2460" s="66"/>
      <c r="F2460" s="1064" t="s">
        <v>9</v>
      </c>
      <c r="G2460" s="1065"/>
      <c r="H2460" s="1093" t="s">
        <v>1426</v>
      </c>
      <c r="I2460" s="1093"/>
      <c r="J2460" s="1093"/>
      <c r="K2460" s="1093"/>
      <c r="L2460" s="1093"/>
      <c r="M2460" s="1093"/>
      <c r="N2460" s="1093"/>
      <c r="O2460" s="1093"/>
      <c r="P2460" s="1093"/>
      <c r="Q2460" s="1093"/>
      <c r="R2460" s="1093"/>
      <c r="S2460" s="1093"/>
      <c r="T2460" s="1093"/>
      <c r="U2460" s="1093"/>
      <c r="V2460" s="1093"/>
      <c r="W2460" s="1093"/>
      <c r="X2460" s="1093"/>
      <c r="Y2460" s="1093"/>
      <c r="Z2460" s="1093"/>
      <c r="AA2460" s="1093"/>
      <c r="AB2460" s="1093"/>
      <c r="AC2460" s="1093"/>
      <c r="AD2460" s="1093"/>
      <c r="AF2460" s="69"/>
      <c r="AG2460" s="304">
        <v>336</v>
      </c>
      <c r="AH2460" s="1113" t="s">
        <v>109</v>
      </c>
      <c r="AI2460" s="1114"/>
      <c r="AJ2460" s="1115"/>
      <c r="AK2460" s="11"/>
      <c r="AL2460" s="1110" t="s">
        <v>1430</v>
      </c>
      <c r="AM2460" s="1111"/>
      <c r="AN2460" s="1111"/>
      <c r="AO2460" s="1111"/>
      <c r="AP2460" s="1111"/>
      <c r="AQ2460" s="1112"/>
      <c r="AR2460" s="1173">
        <f>VLOOKUP(AH2460,$CD$6:$CE$10,2,FALSE)</f>
        <v>0</v>
      </c>
    </row>
    <row r="2461" spans="1:44" ht="27" customHeight="1">
      <c r="A2461" s="911" t="str">
        <f t="shared" si="46"/>
        <v/>
      </c>
      <c r="B2461" s="65"/>
      <c r="E2461" s="66"/>
      <c r="F2461" s="67"/>
      <c r="H2461" s="1093"/>
      <c r="I2461" s="1093"/>
      <c r="J2461" s="1093"/>
      <c r="K2461" s="1093"/>
      <c r="L2461" s="1093"/>
      <c r="M2461" s="1093"/>
      <c r="N2461" s="1093"/>
      <c r="O2461" s="1093"/>
      <c r="P2461" s="1093"/>
      <c r="Q2461" s="1093"/>
      <c r="R2461" s="1093"/>
      <c r="S2461" s="1093"/>
      <c r="T2461" s="1093"/>
      <c r="U2461" s="1093"/>
      <c r="V2461" s="1093"/>
      <c r="W2461" s="1093"/>
      <c r="X2461" s="1093"/>
      <c r="Y2461" s="1093"/>
      <c r="Z2461" s="1093"/>
      <c r="AA2461" s="1093"/>
      <c r="AB2461" s="1093"/>
      <c r="AC2461" s="1093"/>
      <c r="AD2461" s="1093"/>
      <c r="AF2461" s="69"/>
      <c r="AK2461" s="11"/>
      <c r="AL2461" s="1110"/>
      <c r="AM2461" s="1111"/>
      <c r="AN2461" s="1111"/>
      <c r="AO2461" s="1111"/>
      <c r="AP2461" s="1111"/>
      <c r="AQ2461" s="1112"/>
      <c r="AR2461" s="1173"/>
    </row>
    <row r="2462" spans="1:44" ht="27" customHeight="1">
      <c r="A2462" s="911" t="str">
        <f t="shared" si="46"/>
        <v/>
      </c>
      <c r="B2462" s="65"/>
      <c r="E2462" s="66"/>
      <c r="F2462" s="67"/>
      <c r="H2462" s="1093"/>
      <c r="I2462" s="1093"/>
      <c r="J2462" s="1093"/>
      <c r="K2462" s="1093"/>
      <c r="L2462" s="1093"/>
      <c r="M2462" s="1093"/>
      <c r="N2462" s="1093"/>
      <c r="O2462" s="1093"/>
      <c r="P2462" s="1093"/>
      <c r="Q2462" s="1093"/>
      <c r="R2462" s="1093"/>
      <c r="S2462" s="1093"/>
      <c r="T2462" s="1093"/>
      <c r="U2462" s="1093"/>
      <c r="V2462" s="1093"/>
      <c r="W2462" s="1093"/>
      <c r="X2462" s="1093"/>
      <c r="Y2462" s="1093"/>
      <c r="Z2462" s="1093"/>
      <c r="AA2462" s="1093"/>
      <c r="AB2462" s="1093"/>
      <c r="AC2462" s="1093"/>
      <c r="AD2462" s="1093"/>
      <c r="AF2462" s="69"/>
      <c r="AK2462" s="11"/>
      <c r="AL2462" s="1110"/>
      <c r="AM2462" s="1111"/>
      <c r="AN2462" s="1111"/>
      <c r="AO2462" s="1111"/>
      <c r="AP2462" s="1111"/>
      <c r="AQ2462" s="1112"/>
      <c r="AR2462" s="72"/>
    </row>
    <row r="2463" spans="1:44" ht="27" customHeight="1">
      <c r="A2463" s="911" t="str">
        <f t="shared" si="46"/>
        <v/>
      </c>
      <c r="B2463" s="65"/>
      <c r="E2463" s="66"/>
      <c r="F2463" s="67"/>
      <c r="H2463" s="1093"/>
      <c r="I2463" s="1093"/>
      <c r="J2463" s="1093"/>
      <c r="K2463" s="1093"/>
      <c r="L2463" s="1093"/>
      <c r="M2463" s="1093"/>
      <c r="N2463" s="1093"/>
      <c r="O2463" s="1093"/>
      <c r="P2463" s="1093"/>
      <c r="Q2463" s="1093"/>
      <c r="R2463" s="1093"/>
      <c r="S2463" s="1093"/>
      <c r="T2463" s="1093"/>
      <c r="U2463" s="1093"/>
      <c r="V2463" s="1093"/>
      <c r="W2463" s="1093"/>
      <c r="X2463" s="1093"/>
      <c r="Y2463" s="1093"/>
      <c r="Z2463" s="1093"/>
      <c r="AA2463" s="1093"/>
      <c r="AB2463" s="1093"/>
      <c r="AC2463" s="1093"/>
      <c r="AD2463" s="1093"/>
      <c r="AF2463" s="69"/>
      <c r="AK2463" s="11"/>
      <c r="AL2463" s="70"/>
      <c r="AQ2463" s="71"/>
      <c r="AR2463" s="72"/>
    </row>
    <row r="2464" spans="1:44" ht="24" customHeight="1">
      <c r="A2464" s="911" t="str">
        <f t="shared" si="46"/>
        <v/>
      </c>
      <c r="B2464" s="65"/>
      <c r="E2464" s="66"/>
      <c r="F2464" s="67"/>
      <c r="AF2464" s="69"/>
      <c r="AK2464" s="11"/>
      <c r="AL2464" s="70"/>
      <c r="AQ2464" s="71"/>
      <c r="AR2464" s="72"/>
    </row>
    <row r="2465" spans="1:44" ht="27" customHeight="1">
      <c r="A2465" s="911" t="str">
        <f t="shared" si="46"/>
        <v/>
      </c>
      <c r="B2465" s="65"/>
      <c r="E2465" s="66"/>
      <c r="F2465" s="67"/>
      <c r="G2465" s="17" t="s">
        <v>340</v>
      </c>
      <c r="H2465" s="1093" t="s">
        <v>1427</v>
      </c>
      <c r="I2465" s="1093"/>
      <c r="J2465" s="1093"/>
      <c r="K2465" s="1093"/>
      <c r="L2465" s="1093"/>
      <c r="M2465" s="1093"/>
      <c r="N2465" s="1093"/>
      <c r="O2465" s="1093"/>
      <c r="P2465" s="1093"/>
      <c r="Q2465" s="1093"/>
      <c r="R2465" s="1093"/>
      <c r="S2465" s="1093"/>
      <c r="T2465" s="1093"/>
      <c r="U2465" s="1093"/>
      <c r="V2465" s="1093"/>
      <c r="W2465" s="1093"/>
      <c r="X2465" s="1093"/>
      <c r="Y2465" s="1093"/>
      <c r="Z2465" s="1093"/>
      <c r="AA2465" s="1093"/>
      <c r="AB2465" s="1093"/>
      <c r="AC2465" s="1093"/>
      <c r="AD2465" s="1093"/>
      <c r="AF2465" s="69"/>
      <c r="AK2465" s="11"/>
      <c r="AL2465" s="1110" t="s">
        <v>1431</v>
      </c>
      <c r="AM2465" s="1111"/>
      <c r="AN2465" s="1111"/>
      <c r="AO2465" s="1111"/>
      <c r="AP2465" s="1111"/>
      <c r="AQ2465" s="1112"/>
      <c r="AR2465" s="72"/>
    </row>
    <row r="2466" spans="1:44" ht="27" customHeight="1">
      <c r="A2466" s="911" t="str">
        <f t="shared" si="46"/>
        <v/>
      </c>
      <c r="B2466" s="65"/>
      <c r="E2466" s="66"/>
      <c r="F2466" s="67"/>
      <c r="H2466" s="1093"/>
      <c r="I2466" s="1093"/>
      <c r="J2466" s="1093"/>
      <c r="K2466" s="1093"/>
      <c r="L2466" s="1093"/>
      <c r="M2466" s="1093"/>
      <c r="N2466" s="1093"/>
      <c r="O2466" s="1093"/>
      <c r="P2466" s="1093"/>
      <c r="Q2466" s="1093"/>
      <c r="R2466" s="1093"/>
      <c r="S2466" s="1093"/>
      <c r="T2466" s="1093"/>
      <c r="U2466" s="1093"/>
      <c r="V2466" s="1093"/>
      <c r="W2466" s="1093"/>
      <c r="X2466" s="1093"/>
      <c r="Y2466" s="1093"/>
      <c r="Z2466" s="1093"/>
      <c r="AA2466" s="1093"/>
      <c r="AB2466" s="1093"/>
      <c r="AC2466" s="1093"/>
      <c r="AD2466" s="1093"/>
      <c r="AF2466" s="69"/>
      <c r="AK2466" s="11"/>
      <c r="AL2466" s="1110"/>
      <c r="AM2466" s="1111"/>
      <c r="AN2466" s="1111"/>
      <c r="AO2466" s="1111"/>
      <c r="AP2466" s="1111"/>
      <c r="AQ2466" s="1112"/>
      <c r="AR2466" s="72"/>
    </row>
    <row r="2467" spans="1:44" ht="27" customHeight="1">
      <c r="A2467" s="911" t="str">
        <f t="shared" si="46"/>
        <v/>
      </c>
      <c r="B2467" s="65"/>
      <c r="E2467" s="66"/>
      <c r="F2467" s="67"/>
      <c r="AF2467" s="69"/>
      <c r="AK2467" s="11"/>
      <c r="AL2467" s="1110"/>
      <c r="AM2467" s="1111"/>
      <c r="AN2467" s="1111"/>
      <c r="AO2467" s="1111"/>
      <c r="AP2467" s="1111"/>
      <c r="AQ2467" s="1112"/>
      <c r="AR2467" s="72"/>
    </row>
    <row r="2468" spans="1:44" ht="27" customHeight="1">
      <c r="A2468" s="911" t="str">
        <f t="shared" si="46"/>
        <v/>
      </c>
      <c r="B2468" s="65"/>
      <c r="E2468" s="66"/>
      <c r="F2468" s="67"/>
      <c r="H2468" s="1908" t="s">
        <v>1432</v>
      </c>
      <c r="I2468" s="1909"/>
      <c r="J2468" s="1909"/>
      <c r="K2468" s="1909"/>
      <c r="L2468" s="1909"/>
      <c r="M2468" s="1909"/>
      <c r="N2468" s="1909"/>
      <c r="O2468" s="1909"/>
      <c r="P2468" s="1909"/>
      <c r="Q2468" s="1909"/>
      <c r="R2468" s="1909"/>
      <c r="S2468" s="1909"/>
      <c r="T2468" s="1909"/>
      <c r="U2468" s="1909"/>
      <c r="V2468" s="1909"/>
      <c r="W2468" s="1909"/>
      <c r="X2468" s="1909"/>
      <c r="Y2468" s="1909"/>
      <c r="Z2468" s="1909"/>
      <c r="AA2468" s="1909"/>
      <c r="AB2468" s="1909"/>
      <c r="AC2468" s="1909"/>
      <c r="AD2468" s="1910"/>
      <c r="AF2468" s="69"/>
      <c r="AK2468" s="11"/>
      <c r="AL2468" s="70"/>
      <c r="AQ2468" s="71"/>
      <c r="AR2468" s="72"/>
    </row>
    <row r="2469" spans="1:44" ht="27" customHeight="1">
      <c r="A2469" s="911" t="str">
        <f t="shared" si="46"/>
        <v/>
      </c>
      <c r="B2469" s="65"/>
      <c r="E2469" s="66"/>
      <c r="F2469" s="67"/>
      <c r="H2469" s="1911"/>
      <c r="I2469" s="1912"/>
      <c r="J2469" s="1912"/>
      <c r="K2469" s="1912"/>
      <c r="L2469" s="1912"/>
      <c r="M2469" s="1912"/>
      <c r="N2469" s="1912"/>
      <c r="O2469" s="1912"/>
      <c r="P2469" s="1912"/>
      <c r="Q2469" s="1912"/>
      <c r="R2469" s="1912"/>
      <c r="S2469" s="1912"/>
      <c r="T2469" s="1912"/>
      <c r="U2469" s="1912"/>
      <c r="V2469" s="1912"/>
      <c r="W2469" s="1912"/>
      <c r="X2469" s="1912"/>
      <c r="Y2469" s="1912"/>
      <c r="Z2469" s="1912"/>
      <c r="AA2469" s="1912"/>
      <c r="AB2469" s="1912"/>
      <c r="AC2469" s="1912"/>
      <c r="AD2469" s="1913"/>
      <c r="AF2469" s="69"/>
      <c r="AK2469" s="11"/>
      <c r="AL2469" s="70"/>
      <c r="AQ2469" s="71"/>
      <c r="AR2469" s="72"/>
    </row>
    <row r="2470" spans="1:44" ht="17.100000000000001" customHeight="1">
      <c r="A2470" s="911" t="str">
        <f t="shared" si="46"/>
        <v/>
      </c>
      <c r="B2470" s="65"/>
      <c r="E2470" s="66"/>
      <c r="F2470" s="67"/>
      <c r="AF2470" s="69"/>
      <c r="AK2470" s="11"/>
      <c r="AL2470" s="70"/>
      <c r="AQ2470" s="71"/>
      <c r="AR2470" s="72"/>
    </row>
    <row r="2471" spans="1:44" ht="17.100000000000001" customHeight="1" thickBot="1">
      <c r="A2471" s="911"/>
      <c r="B2471" s="65"/>
      <c r="E2471" s="66"/>
      <c r="F2471" s="67"/>
      <c r="H2471" s="833"/>
      <c r="I2471" s="833"/>
      <c r="J2471" s="833"/>
      <c r="K2471" s="833"/>
      <c r="L2471" s="833"/>
      <c r="M2471" s="833"/>
      <c r="N2471" s="833"/>
      <c r="O2471" s="833"/>
      <c r="P2471" s="833"/>
      <c r="Q2471" s="833"/>
      <c r="R2471" s="833"/>
      <c r="S2471" s="833"/>
      <c r="T2471" s="833"/>
      <c r="U2471" s="833"/>
      <c r="V2471" s="833"/>
      <c r="W2471" s="833"/>
      <c r="X2471" s="833"/>
      <c r="Y2471" s="833"/>
      <c r="Z2471" s="833"/>
      <c r="AA2471" s="833"/>
      <c r="AB2471" s="833"/>
      <c r="AC2471" s="833"/>
      <c r="AD2471" s="833"/>
      <c r="AF2471" s="69"/>
      <c r="AK2471" s="11"/>
      <c r="AL2471" s="88"/>
      <c r="AM2471" s="89"/>
      <c r="AN2471" s="89"/>
      <c r="AO2471" s="89"/>
      <c r="AP2471" s="89"/>
      <c r="AQ2471" s="90"/>
      <c r="AR2471" s="213"/>
    </row>
    <row r="2472" spans="1:44" ht="27" customHeight="1" thickBot="1">
      <c r="A2472" s="911" t="str">
        <f t="shared" si="46"/>
        <v>実 施 月</v>
      </c>
      <c r="B2472" s="65"/>
      <c r="E2472" s="66"/>
      <c r="F2472" s="67"/>
      <c r="G2472" s="17" t="s">
        <v>340</v>
      </c>
      <c r="H2472" s="1296" t="s">
        <v>1553</v>
      </c>
      <c r="I2472" s="1296"/>
      <c r="J2472" s="1296"/>
      <c r="K2472" s="1296"/>
      <c r="L2472" s="1296"/>
      <c r="M2472" s="1296"/>
      <c r="N2472" s="1296"/>
      <c r="O2472" s="1296"/>
      <c r="P2472" s="1296"/>
      <c r="Q2472" s="1296"/>
      <c r="R2472" s="1296"/>
      <c r="S2472" s="1296"/>
      <c r="T2472" s="1296"/>
      <c r="U2472" s="1296"/>
      <c r="V2472" s="1296"/>
      <c r="W2472" s="1296"/>
      <c r="X2472" s="1296"/>
      <c r="Y2472" s="1296"/>
      <c r="Z2472" s="1296"/>
      <c r="AA2472" s="1296"/>
      <c r="AB2472" s="1296"/>
      <c r="AC2472" s="1296"/>
      <c r="AD2472" s="1296"/>
      <c r="AE2472" s="838"/>
      <c r="AF2472" s="839"/>
      <c r="AG2472" s="1250" t="s">
        <v>2381</v>
      </c>
      <c r="AH2472" s="1251"/>
      <c r="AI2472" s="1251"/>
      <c r="AJ2472" s="1252"/>
      <c r="AK2472" s="11"/>
      <c r="AL2472" s="209"/>
      <c r="AM2472" s="20"/>
      <c r="AN2472" s="20"/>
      <c r="AO2472" s="20"/>
      <c r="AP2472" s="20"/>
      <c r="AQ2472" s="210"/>
      <c r="AR2472" s="72"/>
    </row>
    <row r="2473" spans="1:44" ht="27" customHeight="1" thickBot="1">
      <c r="A2473" s="911" t="str">
        <f t="shared" si="46"/>
        <v>　</v>
      </c>
      <c r="B2473" s="65"/>
      <c r="E2473" s="66"/>
      <c r="F2473" s="67"/>
      <c r="H2473" s="1195" t="s">
        <v>875</v>
      </c>
      <c r="I2473" s="1196"/>
      <c r="J2473" s="1196"/>
      <c r="K2473" s="1196"/>
      <c r="L2473" s="1196"/>
      <c r="M2473" s="1297"/>
      <c r="N2473" s="1392"/>
      <c r="O2473" s="1315"/>
      <c r="P2473" s="1315"/>
      <c r="Q2473" s="1315"/>
      <c r="R2473" s="1315"/>
      <c r="S2473" s="1315"/>
      <c r="T2473" s="1315"/>
      <c r="U2473" s="1315"/>
      <c r="V2473" s="1315"/>
      <c r="W2473" s="1315"/>
      <c r="X2473" s="1315"/>
      <c r="Y2473" s="1315"/>
      <c r="Z2473" s="1315"/>
      <c r="AA2473" s="1315"/>
      <c r="AB2473" s="1315"/>
      <c r="AC2473" s="1315"/>
      <c r="AD2473" s="1316"/>
      <c r="AE2473" s="838"/>
      <c r="AF2473" s="839"/>
      <c r="AG2473" s="834" t="s">
        <v>530</v>
      </c>
      <c r="AH2473" s="835" t="s">
        <v>37</v>
      </c>
      <c r="AI2473" s="836" t="s">
        <v>530</v>
      </c>
      <c r="AJ2473" s="837" t="s">
        <v>37</v>
      </c>
      <c r="AK2473" s="11"/>
      <c r="AL2473" s="209"/>
      <c r="AM2473" s="20"/>
      <c r="AN2473" s="20"/>
      <c r="AO2473" s="20"/>
      <c r="AP2473" s="20"/>
      <c r="AQ2473" s="210"/>
      <c r="AR2473" s="72"/>
    </row>
    <row r="2474" spans="1:44" ht="27" customHeight="1" thickBot="1">
      <c r="A2474" s="911" t="str">
        <f t="shared" si="46"/>
        <v>　</v>
      </c>
      <c r="B2474" s="65"/>
      <c r="E2474" s="66"/>
      <c r="F2474" s="67"/>
      <c r="H2474" s="1308" t="s">
        <v>876</v>
      </c>
      <c r="I2474" s="1309"/>
      <c r="J2474" s="1309"/>
      <c r="K2474" s="1309"/>
      <c r="L2474" s="1309"/>
      <c r="M2474" s="1310"/>
      <c r="N2474" s="1195" t="s">
        <v>877</v>
      </c>
      <c r="O2474" s="1196"/>
      <c r="P2474" s="1196"/>
      <c r="Q2474" s="1197"/>
      <c r="R2474" s="1314"/>
      <c r="S2474" s="1315"/>
      <c r="T2474" s="1315"/>
      <c r="U2474" s="1315"/>
      <c r="V2474" s="1315"/>
      <c r="W2474" s="1315"/>
      <c r="X2474" s="1315"/>
      <c r="Y2474" s="1315"/>
      <c r="Z2474" s="1315"/>
      <c r="AA2474" s="1315"/>
      <c r="AB2474" s="1315"/>
      <c r="AC2474" s="1315"/>
      <c r="AD2474" s="1316"/>
      <c r="AE2474" s="838"/>
      <c r="AF2474" s="839"/>
      <c r="AG2474" s="834" t="s">
        <v>530</v>
      </c>
      <c r="AH2474" s="835" t="s">
        <v>37</v>
      </c>
      <c r="AI2474" s="836" t="s">
        <v>530</v>
      </c>
      <c r="AJ2474" s="837" t="s">
        <v>37</v>
      </c>
      <c r="AK2474" s="11"/>
      <c r="AL2474" s="209"/>
      <c r="AM2474" s="20"/>
      <c r="AN2474" s="20"/>
      <c r="AO2474" s="20"/>
      <c r="AP2474" s="20"/>
      <c r="AQ2474" s="210"/>
      <c r="AR2474" s="72"/>
    </row>
    <row r="2475" spans="1:44" ht="27" customHeight="1" thickBot="1">
      <c r="A2475" s="911" t="str">
        <f t="shared" si="46"/>
        <v>　</v>
      </c>
      <c r="B2475" s="65"/>
      <c r="E2475" s="66"/>
      <c r="F2475" s="67"/>
      <c r="H2475" s="1311"/>
      <c r="I2475" s="1312"/>
      <c r="J2475" s="1312"/>
      <c r="K2475" s="1312"/>
      <c r="L2475" s="1312"/>
      <c r="M2475" s="1313"/>
      <c r="N2475" s="1195" t="s">
        <v>878</v>
      </c>
      <c r="O2475" s="1196"/>
      <c r="P2475" s="1196"/>
      <c r="Q2475" s="1197"/>
      <c r="R2475" s="1196" t="s">
        <v>515</v>
      </c>
      <c r="S2475" s="1196"/>
      <c r="T2475" s="1196"/>
      <c r="U2475" s="1196"/>
      <c r="V2475" s="1196"/>
      <c r="W2475" s="1914" t="s">
        <v>530</v>
      </c>
      <c r="X2475" s="1914"/>
      <c r="Y2475" s="1914"/>
      <c r="Z2475" s="1914"/>
      <c r="AA2475" s="1196" t="s">
        <v>514</v>
      </c>
      <c r="AB2475" s="1196"/>
      <c r="AC2475" s="1196"/>
      <c r="AD2475" s="1297"/>
      <c r="AE2475" s="838"/>
      <c r="AF2475" s="839"/>
      <c r="AG2475" s="834" t="s">
        <v>530</v>
      </c>
      <c r="AH2475" s="835" t="s">
        <v>37</v>
      </c>
      <c r="AI2475" s="836" t="s">
        <v>530</v>
      </c>
      <c r="AJ2475" s="837" t="s">
        <v>37</v>
      </c>
      <c r="AK2475" s="11"/>
      <c r="AL2475" s="209"/>
      <c r="AM2475" s="20"/>
      <c r="AN2475" s="20"/>
      <c r="AO2475" s="20"/>
      <c r="AP2475" s="20"/>
      <c r="AQ2475" s="210"/>
      <c r="AR2475" s="72"/>
    </row>
    <row r="2476" spans="1:44" ht="27" customHeight="1" thickBot="1">
      <c r="A2476" s="911" t="str">
        <f t="shared" si="46"/>
        <v>　</v>
      </c>
      <c r="B2476" s="65"/>
      <c r="E2476" s="66"/>
      <c r="F2476" s="67"/>
      <c r="H2476" s="1195" t="s">
        <v>874</v>
      </c>
      <c r="I2476" s="1196"/>
      <c r="J2476" s="1196"/>
      <c r="K2476" s="1196"/>
      <c r="L2476" s="1298" t="s">
        <v>879</v>
      </c>
      <c r="M2476" s="1298"/>
      <c r="N2476" s="1298"/>
      <c r="O2476" s="1298"/>
      <c r="P2476" s="1298"/>
      <c r="Q2476" s="1298"/>
      <c r="R2476" s="1298"/>
      <c r="S2476" s="1298"/>
      <c r="T2476" s="1298"/>
      <c r="U2476" s="1199"/>
      <c r="V2476" s="1199"/>
      <c r="W2476" s="1199"/>
      <c r="X2476" s="1199"/>
      <c r="Y2476" s="1199"/>
      <c r="Z2476" s="1199"/>
      <c r="AA2476" s="1199"/>
      <c r="AB2476" s="1199"/>
      <c r="AC2476" s="1199"/>
      <c r="AD2476" s="1200"/>
      <c r="AE2476" s="838"/>
      <c r="AF2476" s="839"/>
      <c r="AG2476" s="834" t="s">
        <v>530</v>
      </c>
      <c r="AH2476" s="835" t="s">
        <v>37</v>
      </c>
      <c r="AI2476" s="836" t="s">
        <v>530</v>
      </c>
      <c r="AJ2476" s="837" t="s">
        <v>37</v>
      </c>
      <c r="AK2476" s="11"/>
      <c r="AL2476" s="209"/>
      <c r="AM2476" s="20"/>
      <c r="AN2476" s="20"/>
      <c r="AO2476" s="20"/>
      <c r="AP2476" s="20"/>
      <c r="AQ2476" s="210"/>
      <c r="AR2476" s="72"/>
    </row>
    <row r="2477" spans="1:44" ht="21" customHeight="1">
      <c r="A2477" s="911" t="str">
        <f t="shared" si="46"/>
        <v>　</v>
      </c>
      <c r="B2477" s="65"/>
      <c r="E2477" s="66"/>
      <c r="H2477" s="1256"/>
      <c r="I2477" s="1257"/>
      <c r="J2477" s="1257"/>
      <c r="K2477" s="1257"/>
      <c r="L2477" s="1257"/>
      <c r="M2477" s="1257"/>
      <c r="N2477" s="1257"/>
      <c r="O2477" s="1257"/>
      <c r="P2477" s="1257"/>
      <c r="Q2477" s="1257"/>
      <c r="R2477" s="1257"/>
      <c r="S2477" s="1257"/>
      <c r="T2477" s="1257"/>
      <c r="U2477" s="1257"/>
      <c r="V2477" s="1257"/>
      <c r="W2477" s="1257"/>
      <c r="X2477" s="1257"/>
      <c r="Y2477" s="1257"/>
      <c r="Z2477" s="1257"/>
      <c r="AA2477" s="1257"/>
      <c r="AB2477" s="1257"/>
      <c r="AC2477" s="1257"/>
      <c r="AD2477" s="1258"/>
      <c r="AE2477" s="838"/>
      <c r="AF2477" s="839"/>
      <c r="AG2477" s="834" t="s">
        <v>530</v>
      </c>
      <c r="AH2477" s="835" t="s">
        <v>37</v>
      </c>
      <c r="AI2477" s="836" t="s">
        <v>530</v>
      </c>
      <c r="AJ2477" s="837" t="s">
        <v>37</v>
      </c>
      <c r="AK2477" s="11"/>
      <c r="AL2477" s="209"/>
      <c r="AM2477" s="20"/>
      <c r="AN2477" s="20"/>
      <c r="AO2477" s="20"/>
      <c r="AP2477" s="20"/>
      <c r="AQ2477" s="210"/>
      <c r="AR2477" s="72"/>
    </row>
    <row r="2478" spans="1:44" ht="27" customHeight="1">
      <c r="A2478" s="911" t="str">
        <f t="shared" si="46"/>
        <v>　</v>
      </c>
      <c r="B2478" s="65"/>
      <c r="E2478" s="66"/>
      <c r="H2478" s="842"/>
      <c r="I2478" s="843" t="s">
        <v>530</v>
      </c>
      <c r="J2478" s="1221" t="s">
        <v>518</v>
      </c>
      <c r="K2478" s="1222"/>
      <c r="L2478" s="1222"/>
      <c r="M2478" s="1223"/>
      <c r="N2478" s="843" t="s">
        <v>530</v>
      </c>
      <c r="O2478" s="1221" t="s">
        <v>519</v>
      </c>
      <c r="P2478" s="1222"/>
      <c r="Q2478" s="1223"/>
      <c r="R2478" s="843" t="s">
        <v>530</v>
      </c>
      <c r="S2478" s="1221" t="s">
        <v>520</v>
      </c>
      <c r="T2478" s="1222"/>
      <c r="U2478" s="1223"/>
      <c r="V2478" s="843" t="s">
        <v>530</v>
      </c>
      <c r="W2478" s="1221" t="s">
        <v>521</v>
      </c>
      <c r="X2478" s="1222"/>
      <c r="Y2478" s="1223"/>
      <c r="Z2478" s="843" t="s">
        <v>530</v>
      </c>
      <c r="AA2478" s="1221" t="s">
        <v>522</v>
      </c>
      <c r="AB2478" s="1222"/>
      <c r="AC2478" s="1222"/>
      <c r="AD2478" s="840"/>
      <c r="AE2478" s="838"/>
      <c r="AF2478" s="839"/>
      <c r="AG2478" s="834" t="s">
        <v>530</v>
      </c>
      <c r="AH2478" s="835" t="s">
        <v>37</v>
      </c>
      <c r="AI2478" s="836" t="s">
        <v>530</v>
      </c>
      <c r="AJ2478" s="837" t="s">
        <v>37</v>
      </c>
      <c r="AK2478" s="11"/>
      <c r="AL2478" s="209"/>
      <c r="AM2478" s="20"/>
      <c r="AN2478" s="20"/>
      <c r="AO2478" s="20"/>
      <c r="AP2478" s="20"/>
      <c r="AQ2478" s="210"/>
      <c r="AR2478" s="72"/>
    </row>
    <row r="2479" spans="1:44" ht="27" customHeight="1" thickBot="1">
      <c r="A2479" s="911" t="str">
        <f t="shared" si="46"/>
        <v>（実施月を選択）</v>
      </c>
      <c r="B2479" s="65"/>
      <c r="E2479" s="66"/>
      <c r="H2479" s="842"/>
      <c r="I2479" s="843" t="s">
        <v>530</v>
      </c>
      <c r="J2479" s="1221" t="s">
        <v>523</v>
      </c>
      <c r="K2479" s="1222"/>
      <c r="L2479" s="1222"/>
      <c r="M2479" s="1223"/>
      <c r="N2479" s="843" t="s">
        <v>530</v>
      </c>
      <c r="O2479" s="1221" t="s">
        <v>524</v>
      </c>
      <c r="P2479" s="1222"/>
      <c r="Q2479" s="1222"/>
      <c r="R2479" s="1222"/>
      <c r="S2479" s="1223"/>
      <c r="T2479" s="843" t="s">
        <v>530</v>
      </c>
      <c r="U2479" s="1221" t="s">
        <v>817</v>
      </c>
      <c r="V2479" s="1222"/>
      <c r="W2479" s="1222"/>
      <c r="X2479" s="1222"/>
      <c r="Y2479" s="1223"/>
      <c r="Z2479" s="843" t="s">
        <v>530</v>
      </c>
      <c r="AA2479" s="1221" t="s">
        <v>818</v>
      </c>
      <c r="AB2479" s="1222"/>
      <c r="AC2479" s="1222"/>
      <c r="AD2479" s="840"/>
      <c r="AE2479" s="838"/>
      <c r="AF2479" s="839"/>
      <c r="AG2479" s="1253" t="s">
        <v>2382</v>
      </c>
      <c r="AH2479" s="1254"/>
      <c r="AI2479" s="1254"/>
      <c r="AJ2479" s="1255"/>
      <c r="AK2479" s="11"/>
      <c r="AL2479" s="209"/>
      <c r="AM2479" s="20"/>
      <c r="AN2479" s="20"/>
      <c r="AO2479" s="20"/>
      <c r="AP2479" s="20"/>
      <c r="AQ2479" s="210"/>
      <c r="AR2479" s="72"/>
    </row>
    <row r="2480" spans="1:44" ht="27" customHeight="1">
      <c r="A2480" s="911" t="str">
        <f t="shared" si="46"/>
        <v/>
      </c>
      <c r="B2480" s="65"/>
      <c r="E2480" s="66"/>
      <c r="H2480" s="842"/>
      <c r="I2480" s="843" t="s">
        <v>530</v>
      </c>
      <c r="J2480" s="1221" t="s">
        <v>880</v>
      </c>
      <c r="K2480" s="1222"/>
      <c r="L2480" s="1222"/>
      <c r="M2480" s="1223"/>
      <c r="N2480" s="843" t="s">
        <v>530</v>
      </c>
      <c r="O2480" s="1221" t="s">
        <v>819</v>
      </c>
      <c r="P2480" s="1222"/>
      <c r="Q2480" s="1222"/>
      <c r="R2480" s="1222"/>
      <c r="S2480" s="1223"/>
      <c r="T2480" s="843" t="s">
        <v>530</v>
      </c>
      <c r="U2480" s="1221" t="s">
        <v>526</v>
      </c>
      <c r="V2480" s="1222"/>
      <c r="W2480" s="1222"/>
      <c r="X2480" s="1220"/>
      <c r="Y2480" s="1220"/>
      <c r="Z2480" s="1220"/>
      <c r="AA2480" s="1220"/>
      <c r="AB2480" s="1220"/>
      <c r="AC2480" s="844" t="s">
        <v>66</v>
      </c>
      <c r="AD2480" s="840"/>
      <c r="AE2480" s="838"/>
      <c r="AF2480" s="839"/>
      <c r="AG2480" s="660"/>
      <c r="AH2480" s="845"/>
      <c r="AI2480" s="845"/>
      <c r="AJ2480" s="845"/>
      <c r="AK2480" s="11"/>
      <c r="AL2480" s="209"/>
      <c r="AM2480" s="20"/>
      <c r="AN2480" s="20"/>
      <c r="AO2480" s="20"/>
      <c r="AP2480" s="20"/>
      <c r="AQ2480" s="210"/>
      <c r="AR2480" s="72"/>
    </row>
    <row r="2481" spans="1:47" ht="27" customHeight="1" thickBot="1">
      <c r="A2481" s="911" t="str">
        <f t="shared" si="46"/>
        <v/>
      </c>
      <c r="B2481" s="65"/>
      <c r="E2481" s="66"/>
      <c r="H2481" s="1224"/>
      <c r="I2481" s="1225"/>
      <c r="J2481" s="1225"/>
      <c r="K2481" s="1225"/>
      <c r="L2481" s="1225"/>
      <c r="M2481" s="1225"/>
      <c r="N2481" s="1225"/>
      <c r="O2481" s="1225"/>
      <c r="P2481" s="1225"/>
      <c r="Q2481" s="1225"/>
      <c r="R2481" s="1225"/>
      <c r="S2481" s="1225"/>
      <c r="T2481" s="1225"/>
      <c r="U2481" s="1231" t="s">
        <v>528</v>
      </c>
      <c r="V2481" s="1231"/>
      <c r="W2481" s="1231"/>
      <c r="X2481" s="1231"/>
      <c r="Y2481" s="1231"/>
      <c r="Z2481" s="1231"/>
      <c r="AA2481" s="1231"/>
      <c r="AB2481" s="1231"/>
      <c r="AC2481" s="1231"/>
      <c r="AD2481" s="846"/>
      <c r="AE2481" s="838"/>
      <c r="AF2481" s="839"/>
      <c r="AG2481" s="660"/>
      <c r="AH2481" s="845"/>
      <c r="AI2481" s="845"/>
      <c r="AJ2481" s="845"/>
      <c r="AK2481" s="11"/>
      <c r="AL2481" s="209"/>
      <c r="AM2481" s="20"/>
      <c r="AN2481" s="20"/>
      <c r="AO2481" s="20"/>
      <c r="AP2481" s="20"/>
      <c r="AQ2481" s="210"/>
      <c r="AR2481" s="72"/>
    </row>
    <row r="2482" spans="1:47" ht="27" customHeight="1" thickBot="1">
      <c r="A2482" s="911" t="str">
        <f t="shared" si="46"/>
        <v>研修実施月</v>
      </c>
      <c r="B2482" s="65"/>
      <c r="E2482" s="66"/>
      <c r="H2482" s="1189" t="s">
        <v>1554</v>
      </c>
      <c r="I2482" s="1190"/>
      <c r="J2482" s="1190"/>
      <c r="K2482" s="1190"/>
      <c r="L2482" s="1190"/>
      <c r="M2482" s="1190"/>
      <c r="N2482" s="1190"/>
      <c r="O2482" s="1190"/>
      <c r="P2482" s="1190"/>
      <c r="Q2482" s="1190"/>
      <c r="R2482" s="1190"/>
      <c r="S2482" s="1190"/>
      <c r="T2482" s="1190"/>
      <c r="U2482" s="1191"/>
      <c r="V2482" s="1192"/>
      <c r="W2482" s="1193"/>
      <c r="X2482" s="1193"/>
      <c r="Y2482" s="1193"/>
      <c r="Z2482" s="1193"/>
      <c r="AA2482" s="1193"/>
      <c r="AB2482" s="1193"/>
      <c r="AC2482" s="1193"/>
      <c r="AD2482" s="1194"/>
      <c r="AE2482" s="838"/>
      <c r="AF2482" s="839"/>
      <c r="AG2482" s="1303" t="s">
        <v>2383</v>
      </c>
      <c r="AH2482" s="1304"/>
      <c r="AI2482" s="1304"/>
      <c r="AJ2482" s="1305"/>
      <c r="AK2482" s="11"/>
      <c r="AL2482" s="209"/>
      <c r="AM2482" s="20"/>
      <c r="AN2482" s="20"/>
      <c r="AO2482" s="20"/>
      <c r="AP2482" s="20"/>
      <c r="AQ2482" s="210"/>
      <c r="AR2482" s="72"/>
    </row>
    <row r="2483" spans="1:47" ht="27" customHeight="1" thickBot="1">
      <c r="A2483" s="911" t="str">
        <f t="shared" si="46"/>
        <v>　</v>
      </c>
      <c r="B2483" s="65"/>
      <c r="E2483" s="66"/>
      <c r="F2483" s="67"/>
      <c r="H2483" s="1392" t="s">
        <v>881</v>
      </c>
      <c r="I2483" s="1315"/>
      <c r="J2483" s="1315"/>
      <c r="K2483" s="1315"/>
      <c r="L2483" s="1315"/>
      <c r="M2483" s="1315"/>
      <c r="N2483" s="1315"/>
      <c r="O2483" s="1315"/>
      <c r="P2483" s="1315"/>
      <c r="Q2483" s="1315"/>
      <c r="R2483" s="1315"/>
      <c r="S2483" s="1315"/>
      <c r="T2483" s="1315"/>
      <c r="U2483" s="1393"/>
      <c r="V2483" s="847"/>
      <c r="W2483" s="1302" t="s">
        <v>530</v>
      </c>
      <c r="X2483" s="1302"/>
      <c r="Y2483" s="1302"/>
      <c r="Z2483" s="1302"/>
      <c r="AA2483" s="1196" t="s">
        <v>514</v>
      </c>
      <c r="AB2483" s="1196"/>
      <c r="AC2483" s="1196"/>
      <c r="AD2483" s="1297"/>
      <c r="AE2483" s="838"/>
      <c r="AF2483" s="839"/>
      <c r="AG2483" s="834" t="s">
        <v>530</v>
      </c>
      <c r="AH2483" s="835" t="s">
        <v>37</v>
      </c>
      <c r="AI2483" s="836" t="s">
        <v>530</v>
      </c>
      <c r="AJ2483" s="837" t="s">
        <v>37</v>
      </c>
      <c r="AK2483" s="11"/>
      <c r="AL2483" s="209"/>
      <c r="AM2483" s="20"/>
      <c r="AN2483" s="20"/>
      <c r="AO2483" s="20"/>
      <c r="AP2483" s="20"/>
      <c r="AQ2483" s="210"/>
      <c r="AR2483" s="72"/>
    </row>
    <row r="2484" spans="1:47" ht="27" customHeight="1" thickBot="1">
      <c r="A2484" s="911" t="str">
        <f t="shared" si="46"/>
        <v>（実施月を選択）</v>
      </c>
      <c r="B2484" s="65"/>
      <c r="E2484" s="66"/>
      <c r="F2484" s="67"/>
      <c r="H2484" s="838"/>
      <c r="I2484" s="838"/>
      <c r="J2484" s="838"/>
      <c r="K2484" s="838"/>
      <c r="L2484" s="838"/>
      <c r="M2484" s="838"/>
      <c r="N2484" s="838"/>
      <c r="O2484" s="838"/>
      <c r="P2484" s="838"/>
      <c r="Q2484" s="838"/>
      <c r="R2484" s="838"/>
      <c r="S2484" s="838"/>
      <c r="T2484" s="838"/>
      <c r="U2484" s="838"/>
      <c r="V2484" s="838"/>
      <c r="W2484" s="838"/>
      <c r="X2484" s="838"/>
      <c r="Y2484" s="838"/>
      <c r="Z2484" s="838"/>
      <c r="AA2484" s="838"/>
      <c r="AB2484" s="838"/>
      <c r="AC2484" s="838"/>
      <c r="AD2484" s="838"/>
      <c r="AE2484" s="838"/>
      <c r="AF2484" s="839"/>
      <c r="AG2484" s="1253" t="s">
        <v>2382</v>
      </c>
      <c r="AH2484" s="1254"/>
      <c r="AI2484" s="1254"/>
      <c r="AJ2484" s="1255"/>
      <c r="AK2484" s="11"/>
      <c r="AL2484" s="70"/>
      <c r="AQ2484" s="71"/>
      <c r="AR2484" s="72"/>
    </row>
    <row r="2485" spans="1:47" ht="24" customHeight="1">
      <c r="A2485" s="911" t="str">
        <f t="shared" si="46"/>
        <v/>
      </c>
      <c r="B2485" s="65"/>
      <c r="E2485" s="66"/>
      <c r="F2485" s="67"/>
      <c r="AF2485" s="69"/>
      <c r="AK2485" s="11"/>
      <c r="AL2485" s="70"/>
      <c r="AQ2485" s="71"/>
      <c r="AR2485" s="72"/>
    </row>
    <row r="2486" spans="1:47" ht="27" customHeight="1">
      <c r="A2486" s="911">
        <f t="shared" si="46"/>
        <v>337</v>
      </c>
      <c r="B2486" s="65"/>
      <c r="E2486" s="66"/>
      <c r="F2486" s="1064" t="s">
        <v>1030</v>
      </c>
      <c r="G2486" s="1065"/>
      <c r="H2486" s="1093" t="s">
        <v>1434</v>
      </c>
      <c r="I2486" s="1093"/>
      <c r="J2486" s="1093"/>
      <c r="K2486" s="1093"/>
      <c r="L2486" s="1093"/>
      <c r="M2486" s="1093"/>
      <c r="N2486" s="1093"/>
      <c r="O2486" s="1093"/>
      <c r="P2486" s="1093"/>
      <c r="Q2486" s="1093"/>
      <c r="R2486" s="1093"/>
      <c r="S2486" s="1093"/>
      <c r="T2486" s="1093"/>
      <c r="U2486" s="1093"/>
      <c r="V2486" s="1093"/>
      <c r="W2486" s="1093"/>
      <c r="X2486" s="1093"/>
      <c r="Y2486" s="1093"/>
      <c r="Z2486" s="1093"/>
      <c r="AA2486" s="1093"/>
      <c r="AB2486" s="1093"/>
      <c r="AC2486" s="1093"/>
      <c r="AD2486" s="1093"/>
      <c r="AF2486" s="69"/>
      <c r="AG2486" s="304">
        <v>337</v>
      </c>
      <c r="AH2486" s="1113" t="s">
        <v>109</v>
      </c>
      <c r="AI2486" s="1114"/>
      <c r="AJ2486" s="1115"/>
      <c r="AK2486" s="11"/>
      <c r="AL2486" s="1110" t="s">
        <v>1435</v>
      </c>
      <c r="AM2486" s="1111"/>
      <c r="AN2486" s="1111"/>
      <c r="AO2486" s="1111"/>
      <c r="AP2486" s="1111"/>
      <c r="AQ2486" s="1112"/>
      <c r="AR2486" s="1173">
        <f>VLOOKUP(AH2486,$CD$6:$CE$10,2,FALSE)</f>
        <v>0</v>
      </c>
    </row>
    <row r="2487" spans="1:47" ht="27" customHeight="1">
      <c r="A2487" s="911" t="str">
        <f t="shared" si="46"/>
        <v/>
      </c>
      <c r="B2487" s="65"/>
      <c r="E2487" s="66"/>
      <c r="F2487" s="67"/>
      <c r="H2487" s="1093"/>
      <c r="I2487" s="1093"/>
      <c r="J2487" s="1093"/>
      <c r="K2487" s="1093"/>
      <c r="L2487" s="1093"/>
      <c r="M2487" s="1093"/>
      <c r="N2487" s="1093"/>
      <c r="O2487" s="1093"/>
      <c r="P2487" s="1093"/>
      <c r="Q2487" s="1093"/>
      <c r="R2487" s="1093"/>
      <c r="S2487" s="1093"/>
      <c r="T2487" s="1093"/>
      <c r="U2487" s="1093"/>
      <c r="V2487" s="1093"/>
      <c r="W2487" s="1093"/>
      <c r="X2487" s="1093"/>
      <c r="Y2487" s="1093"/>
      <c r="Z2487" s="1093"/>
      <c r="AA2487" s="1093"/>
      <c r="AB2487" s="1093"/>
      <c r="AC2487" s="1093"/>
      <c r="AD2487" s="1093"/>
      <c r="AF2487" s="69"/>
      <c r="AK2487" s="11"/>
      <c r="AL2487" s="1110"/>
      <c r="AM2487" s="1111"/>
      <c r="AN2487" s="1111"/>
      <c r="AO2487" s="1111"/>
      <c r="AP2487" s="1111"/>
      <c r="AQ2487" s="1112"/>
      <c r="AR2487" s="1173"/>
    </row>
    <row r="2488" spans="1:47" ht="24" customHeight="1" thickBot="1">
      <c r="A2488" s="911" t="str">
        <f t="shared" si="46"/>
        <v/>
      </c>
      <c r="B2488" s="65"/>
      <c r="E2488" s="66"/>
      <c r="F2488" s="67"/>
      <c r="H2488" s="1086" t="s">
        <v>2785</v>
      </c>
      <c r="I2488" s="1086"/>
      <c r="J2488" s="1086"/>
      <c r="K2488" s="1086"/>
      <c r="L2488" s="1086"/>
      <c r="M2488" s="1086"/>
      <c r="N2488" s="1086"/>
      <c r="O2488" s="1086"/>
      <c r="P2488" s="1086"/>
      <c r="Q2488" s="1086"/>
      <c r="R2488" s="1086"/>
      <c r="S2488" s="1086"/>
      <c r="T2488" s="1086"/>
      <c r="U2488" s="1086"/>
      <c r="V2488" s="1086"/>
      <c r="W2488" s="1086"/>
      <c r="X2488" s="1086"/>
      <c r="Y2488" s="1086"/>
      <c r="Z2488" s="1086"/>
      <c r="AA2488" s="1086"/>
      <c r="AB2488" s="1086"/>
      <c r="AC2488" s="1086"/>
      <c r="AD2488" s="1086"/>
      <c r="AF2488" s="69"/>
      <c r="AK2488" s="11"/>
      <c r="AL2488" s="1110"/>
      <c r="AM2488" s="1111"/>
      <c r="AN2488" s="1111"/>
      <c r="AO2488" s="1111"/>
      <c r="AP2488" s="1111"/>
      <c r="AQ2488" s="1112"/>
      <c r="AR2488" s="72"/>
    </row>
    <row r="2489" spans="1:47" ht="27" customHeight="1">
      <c r="A2489" s="911" t="str">
        <f t="shared" si="46"/>
        <v/>
      </c>
      <c r="B2489" s="65"/>
      <c r="E2489" s="66"/>
      <c r="F2489" s="67"/>
      <c r="H2489" s="74"/>
      <c r="I2489" s="1090" t="s">
        <v>2385</v>
      </c>
      <c r="J2489" s="1090"/>
      <c r="K2489" s="1090"/>
      <c r="L2489" s="1090"/>
      <c r="M2489" s="1090"/>
      <c r="N2489" s="1090"/>
      <c r="O2489" s="1090"/>
      <c r="P2489" s="1090"/>
      <c r="Q2489" s="1090"/>
      <c r="R2489" s="1090"/>
      <c r="S2489" s="1090"/>
      <c r="T2489" s="1090"/>
      <c r="U2489" s="1090"/>
      <c r="V2489" s="1090"/>
      <c r="W2489" s="1090"/>
      <c r="X2489" s="1090"/>
      <c r="Y2489" s="1090"/>
      <c r="Z2489" s="1090"/>
      <c r="AA2489" s="1090"/>
      <c r="AB2489" s="1090"/>
      <c r="AC2489" s="1090"/>
      <c r="AD2489" s="1091"/>
      <c r="AF2489" s="69"/>
      <c r="AK2489" s="11"/>
      <c r="AL2489" s="1110" t="s">
        <v>1436</v>
      </c>
      <c r="AM2489" s="1111"/>
      <c r="AN2489" s="1111"/>
      <c r="AO2489" s="1111"/>
      <c r="AP2489" s="1111"/>
      <c r="AQ2489" s="1112"/>
      <c r="AR2489" s="72"/>
    </row>
    <row r="2490" spans="1:47" ht="27" customHeight="1">
      <c r="A2490" s="911" t="str">
        <f t="shared" si="46"/>
        <v/>
      </c>
      <c r="B2490" s="65"/>
      <c r="E2490" s="66"/>
      <c r="F2490" s="67"/>
      <c r="H2490" s="661"/>
      <c r="I2490" s="1093"/>
      <c r="J2490" s="1093"/>
      <c r="K2490" s="1093"/>
      <c r="L2490" s="1093"/>
      <c r="M2490" s="1093"/>
      <c r="N2490" s="1093"/>
      <c r="O2490" s="1093"/>
      <c r="P2490" s="1093"/>
      <c r="Q2490" s="1093"/>
      <c r="R2490" s="1093"/>
      <c r="S2490" s="1093"/>
      <c r="T2490" s="1093"/>
      <c r="U2490" s="1093"/>
      <c r="V2490" s="1093"/>
      <c r="W2490" s="1093"/>
      <c r="X2490" s="1093"/>
      <c r="Y2490" s="1093"/>
      <c r="Z2490" s="1093"/>
      <c r="AA2490" s="1093"/>
      <c r="AB2490" s="1093"/>
      <c r="AC2490" s="1093"/>
      <c r="AD2490" s="1094"/>
      <c r="AF2490" s="69"/>
      <c r="AK2490" s="11"/>
      <c r="AL2490" s="1110"/>
      <c r="AM2490" s="1111"/>
      <c r="AN2490" s="1111"/>
      <c r="AO2490" s="1111"/>
      <c r="AP2490" s="1111"/>
      <c r="AQ2490" s="1112"/>
      <c r="AR2490" s="72"/>
    </row>
    <row r="2491" spans="1:47" ht="27" customHeight="1">
      <c r="A2491" s="911" t="str">
        <f t="shared" si="46"/>
        <v/>
      </c>
      <c r="B2491" s="65"/>
      <c r="E2491" s="66"/>
      <c r="F2491" s="67"/>
      <c r="H2491" s="657" t="s">
        <v>530</v>
      </c>
      <c r="I2491" s="1098" t="s">
        <v>2386</v>
      </c>
      <c r="J2491" s="1098"/>
      <c r="K2491" s="1098"/>
      <c r="L2491" s="1098"/>
      <c r="M2491" s="1098"/>
      <c r="N2491" s="1098"/>
      <c r="O2491" s="1098"/>
      <c r="P2491" s="1098"/>
      <c r="Q2491" s="1098"/>
      <c r="R2491" s="1098"/>
      <c r="S2491" s="1098"/>
      <c r="T2491" s="1098"/>
      <c r="U2491" s="1098"/>
      <c r="V2491" s="1098"/>
      <c r="W2491" s="1098"/>
      <c r="X2491" s="1098"/>
      <c r="Y2491" s="1098"/>
      <c r="Z2491" s="1098"/>
      <c r="AA2491" s="1098"/>
      <c r="AB2491" s="1098"/>
      <c r="AC2491" s="1098"/>
      <c r="AD2491" s="1198"/>
      <c r="AF2491" s="69"/>
      <c r="AK2491" s="11"/>
      <c r="AL2491" s="70"/>
      <c r="AQ2491" s="71"/>
      <c r="AR2491" s="72"/>
    </row>
    <row r="2492" spans="1:47" ht="27" customHeight="1">
      <c r="A2492" s="911" t="str">
        <f t="shared" si="46"/>
        <v/>
      </c>
      <c r="B2492" s="65"/>
      <c r="E2492" s="66"/>
      <c r="F2492" s="67"/>
      <c r="H2492" s="661"/>
      <c r="I2492" s="1098"/>
      <c r="J2492" s="1098"/>
      <c r="K2492" s="1098"/>
      <c r="L2492" s="1098"/>
      <c r="M2492" s="1098"/>
      <c r="N2492" s="1098"/>
      <c r="O2492" s="1098"/>
      <c r="P2492" s="1098"/>
      <c r="Q2492" s="1098"/>
      <c r="R2492" s="1098"/>
      <c r="S2492" s="1098"/>
      <c r="T2492" s="1098"/>
      <c r="U2492" s="1098"/>
      <c r="V2492" s="1098"/>
      <c r="W2492" s="1098"/>
      <c r="X2492" s="1098"/>
      <c r="Y2492" s="1098"/>
      <c r="Z2492" s="1098"/>
      <c r="AA2492" s="1098"/>
      <c r="AB2492" s="1098"/>
      <c r="AC2492" s="1098"/>
      <c r="AD2492" s="1198"/>
      <c r="AF2492" s="69"/>
      <c r="AK2492" s="11"/>
      <c r="AL2492" s="70"/>
      <c r="AQ2492" s="71"/>
      <c r="AR2492" s="72"/>
      <c r="AU2492" s="17" t="s">
        <v>2387</v>
      </c>
    </row>
    <row r="2493" spans="1:47" ht="27" customHeight="1">
      <c r="A2493" s="911" t="str">
        <f t="shared" si="46"/>
        <v/>
      </c>
      <c r="B2493" s="65"/>
      <c r="E2493" s="66"/>
      <c r="F2493" s="67"/>
      <c r="H2493" s="661"/>
      <c r="I2493" s="1098"/>
      <c r="J2493" s="1098"/>
      <c r="K2493" s="1098"/>
      <c r="L2493" s="1098"/>
      <c r="M2493" s="1098"/>
      <c r="N2493" s="1098"/>
      <c r="O2493" s="1098"/>
      <c r="P2493" s="1098"/>
      <c r="Q2493" s="1098"/>
      <c r="R2493" s="1098"/>
      <c r="S2493" s="1098"/>
      <c r="T2493" s="1098"/>
      <c r="U2493" s="1098"/>
      <c r="V2493" s="1098"/>
      <c r="W2493" s="1098"/>
      <c r="X2493" s="1098"/>
      <c r="Y2493" s="1098"/>
      <c r="Z2493" s="1098"/>
      <c r="AA2493" s="1098"/>
      <c r="AB2493" s="1098"/>
      <c r="AC2493" s="1098"/>
      <c r="AD2493" s="1198"/>
      <c r="AF2493" s="69"/>
      <c r="AK2493" s="11"/>
      <c r="AL2493" s="70"/>
      <c r="AQ2493" s="71"/>
      <c r="AR2493" s="72"/>
    </row>
    <row r="2494" spans="1:47" ht="27" customHeight="1">
      <c r="A2494" s="911" t="str">
        <f t="shared" si="46"/>
        <v/>
      </c>
      <c r="B2494" s="65"/>
      <c r="E2494" s="66"/>
      <c r="F2494" s="67"/>
      <c r="H2494" s="657" t="s">
        <v>530</v>
      </c>
      <c r="I2494" s="1093" t="s">
        <v>2387</v>
      </c>
      <c r="J2494" s="1093"/>
      <c r="K2494" s="1093"/>
      <c r="L2494" s="1093"/>
      <c r="M2494" s="1093"/>
      <c r="N2494" s="1093"/>
      <c r="O2494" s="1093"/>
      <c r="P2494" s="1093"/>
      <c r="Q2494" s="1093"/>
      <c r="R2494" s="1093"/>
      <c r="S2494" s="1093"/>
      <c r="T2494" s="1093"/>
      <c r="U2494" s="1093"/>
      <c r="V2494" s="1093"/>
      <c r="W2494" s="1093"/>
      <c r="X2494" s="1093"/>
      <c r="Y2494" s="1093"/>
      <c r="Z2494" s="1093"/>
      <c r="AA2494" s="1093"/>
      <c r="AB2494" s="1093"/>
      <c r="AC2494" s="1093"/>
      <c r="AD2494" s="1094"/>
      <c r="AF2494" s="69"/>
      <c r="AK2494" s="11"/>
      <c r="AL2494" s="70"/>
      <c r="AQ2494" s="71"/>
      <c r="AR2494" s="72"/>
    </row>
    <row r="2495" spans="1:47" ht="27" customHeight="1">
      <c r="A2495" s="911" t="str">
        <f t="shared" si="46"/>
        <v/>
      </c>
      <c r="B2495" s="65"/>
      <c r="E2495" s="66"/>
      <c r="F2495" s="67"/>
      <c r="H2495" s="661"/>
      <c r="I2495" s="1093"/>
      <c r="J2495" s="1093"/>
      <c r="K2495" s="1093"/>
      <c r="L2495" s="1093"/>
      <c r="M2495" s="1093"/>
      <c r="N2495" s="1093"/>
      <c r="O2495" s="1093"/>
      <c r="P2495" s="1093"/>
      <c r="Q2495" s="1093"/>
      <c r="R2495" s="1093"/>
      <c r="S2495" s="1093"/>
      <c r="T2495" s="1093"/>
      <c r="U2495" s="1093"/>
      <c r="V2495" s="1093"/>
      <c r="W2495" s="1093"/>
      <c r="X2495" s="1093"/>
      <c r="Y2495" s="1093"/>
      <c r="Z2495" s="1093"/>
      <c r="AA2495" s="1093"/>
      <c r="AB2495" s="1093"/>
      <c r="AC2495" s="1093"/>
      <c r="AD2495" s="1094"/>
      <c r="AF2495" s="69"/>
      <c r="AK2495" s="11"/>
      <c r="AL2495" s="70"/>
      <c r="AQ2495" s="71"/>
      <c r="AR2495" s="72"/>
    </row>
    <row r="2496" spans="1:47" ht="27" customHeight="1">
      <c r="A2496" s="911" t="str">
        <f t="shared" si="46"/>
        <v/>
      </c>
      <c r="B2496" s="65"/>
      <c r="E2496" s="66"/>
      <c r="F2496" s="67"/>
      <c r="H2496" s="661"/>
      <c r="I2496" s="1093"/>
      <c r="J2496" s="1093"/>
      <c r="K2496" s="1093"/>
      <c r="L2496" s="1093"/>
      <c r="M2496" s="1093"/>
      <c r="N2496" s="1093"/>
      <c r="O2496" s="1093"/>
      <c r="P2496" s="1093"/>
      <c r="Q2496" s="1093"/>
      <c r="R2496" s="1093"/>
      <c r="S2496" s="1093"/>
      <c r="T2496" s="1093"/>
      <c r="U2496" s="1093"/>
      <c r="V2496" s="1093"/>
      <c r="W2496" s="1093"/>
      <c r="X2496" s="1093"/>
      <c r="Y2496" s="1093"/>
      <c r="Z2496" s="1093"/>
      <c r="AA2496" s="1093"/>
      <c r="AB2496" s="1093"/>
      <c r="AC2496" s="1093"/>
      <c r="AD2496" s="1094"/>
      <c r="AF2496" s="69"/>
      <c r="AK2496" s="11"/>
      <c r="AL2496" s="70"/>
      <c r="AQ2496" s="71"/>
      <c r="AR2496" s="72"/>
    </row>
    <row r="2497" spans="1:44" ht="27" customHeight="1">
      <c r="A2497" s="911" t="str">
        <f t="shared" si="46"/>
        <v/>
      </c>
      <c r="B2497" s="65"/>
      <c r="E2497" s="66"/>
      <c r="F2497" s="67"/>
      <c r="H2497" s="661"/>
      <c r="I2497" s="1093"/>
      <c r="J2497" s="1093"/>
      <c r="K2497" s="1093"/>
      <c r="L2497" s="1093"/>
      <c r="M2497" s="1093"/>
      <c r="N2497" s="1093"/>
      <c r="O2497" s="1093"/>
      <c r="P2497" s="1093"/>
      <c r="Q2497" s="1093"/>
      <c r="R2497" s="1093"/>
      <c r="S2497" s="1093"/>
      <c r="T2497" s="1093"/>
      <c r="U2497" s="1093"/>
      <c r="V2497" s="1093"/>
      <c r="W2497" s="1093"/>
      <c r="X2497" s="1093"/>
      <c r="Y2497" s="1093"/>
      <c r="Z2497" s="1093"/>
      <c r="AA2497" s="1093"/>
      <c r="AB2497" s="1093"/>
      <c r="AC2497" s="1093"/>
      <c r="AD2497" s="1094"/>
      <c r="AF2497" s="69"/>
      <c r="AK2497" s="11"/>
      <c r="AL2497" s="70"/>
      <c r="AQ2497" s="71"/>
      <c r="AR2497" s="72"/>
    </row>
    <row r="2498" spans="1:44" ht="27" customHeight="1">
      <c r="A2498" s="911" t="str">
        <f t="shared" si="46"/>
        <v/>
      </c>
      <c r="B2498" s="65"/>
      <c r="E2498" s="66"/>
      <c r="F2498" s="67"/>
      <c r="H2498" s="661"/>
      <c r="I2498" s="1093" t="s">
        <v>2388</v>
      </c>
      <c r="J2498" s="1093"/>
      <c r="K2498" s="1093"/>
      <c r="L2498" s="1093"/>
      <c r="M2498" s="1093"/>
      <c r="N2498" s="1093"/>
      <c r="O2498" s="1093"/>
      <c r="P2498" s="1093"/>
      <c r="Q2498" s="1093"/>
      <c r="R2498" s="1093"/>
      <c r="S2498" s="1093"/>
      <c r="T2498" s="1093"/>
      <c r="U2498" s="1093"/>
      <c r="V2498" s="1093"/>
      <c r="W2498" s="1093"/>
      <c r="X2498" s="1093"/>
      <c r="Y2498" s="1093"/>
      <c r="Z2498" s="1093"/>
      <c r="AA2498" s="1093"/>
      <c r="AB2498" s="1093"/>
      <c r="AC2498" s="1093"/>
      <c r="AD2498" s="1094"/>
      <c r="AF2498" s="69"/>
      <c r="AK2498" s="11"/>
      <c r="AL2498" s="70"/>
      <c r="AQ2498" s="71"/>
      <c r="AR2498" s="72"/>
    </row>
    <row r="2499" spans="1:44" ht="27" customHeight="1" thickBot="1">
      <c r="A2499" s="911" t="str">
        <f t="shared" si="46"/>
        <v/>
      </c>
      <c r="B2499" s="65"/>
      <c r="E2499" s="66"/>
      <c r="F2499" s="67"/>
      <c r="H2499" s="662"/>
      <c r="I2499" s="1096"/>
      <c r="J2499" s="1096"/>
      <c r="K2499" s="1096"/>
      <c r="L2499" s="1096"/>
      <c r="M2499" s="1096"/>
      <c r="N2499" s="1096"/>
      <c r="O2499" s="1096"/>
      <c r="P2499" s="1096"/>
      <c r="Q2499" s="1096"/>
      <c r="R2499" s="1096"/>
      <c r="S2499" s="1096"/>
      <c r="T2499" s="1096"/>
      <c r="U2499" s="1096"/>
      <c r="V2499" s="1096"/>
      <c r="W2499" s="1096"/>
      <c r="X2499" s="1096"/>
      <c r="Y2499" s="1096"/>
      <c r="Z2499" s="1096"/>
      <c r="AA2499" s="1096"/>
      <c r="AB2499" s="1096"/>
      <c r="AC2499" s="1096"/>
      <c r="AD2499" s="1097"/>
      <c r="AF2499" s="69"/>
      <c r="AK2499" s="11"/>
      <c r="AL2499" s="70"/>
      <c r="AQ2499" s="71"/>
      <c r="AR2499" s="72"/>
    </row>
    <row r="2500" spans="1:44" ht="24" customHeight="1">
      <c r="A2500" s="911" t="str">
        <f t="shared" si="46"/>
        <v/>
      </c>
      <c r="B2500" s="65"/>
      <c r="E2500" s="66"/>
      <c r="F2500" s="67"/>
      <c r="AF2500" s="69"/>
      <c r="AK2500" s="11"/>
      <c r="AL2500" s="70"/>
      <c r="AQ2500" s="71"/>
      <c r="AR2500" s="72"/>
    </row>
    <row r="2501" spans="1:44" ht="27" customHeight="1">
      <c r="A2501" s="911">
        <f t="shared" si="46"/>
        <v>338</v>
      </c>
      <c r="B2501" s="65"/>
      <c r="E2501" s="66"/>
      <c r="F2501" s="1064" t="s">
        <v>1437</v>
      </c>
      <c r="G2501" s="1065"/>
      <c r="H2501" s="1093" t="s">
        <v>1438</v>
      </c>
      <c r="I2501" s="1093"/>
      <c r="J2501" s="1093"/>
      <c r="K2501" s="1093"/>
      <c r="L2501" s="1093"/>
      <c r="M2501" s="1093"/>
      <c r="N2501" s="1093"/>
      <c r="O2501" s="1093"/>
      <c r="P2501" s="1093"/>
      <c r="Q2501" s="1093"/>
      <c r="R2501" s="1093"/>
      <c r="S2501" s="1093"/>
      <c r="T2501" s="1093"/>
      <c r="U2501" s="1093"/>
      <c r="V2501" s="1093"/>
      <c r="W2501" s="1093"/>
      <c r="X2501" s="1093"/>
      <c r="Y2501" s="1093"/>
      <c r="Z2501" s="1093"/>
      <c r="AA2501" s="1093"/>
      <c r="AB2501" s="1093"/>
      <c r="AC2501" s="1093"/>
      <c r="AD2501" s="1093"/>
      <c r="AF2501" s="69"/>
      <c r="AG2501" s="304">
        <v>338</v>
      </c>
      <c r="AH2501" s="1113" t="s">
        <v>109</v>
      </c>
      <c r="AI2501" s="1114"/>
      <c r="AJ2501" s="1115"/>
      <c r="AK2501" s="11"/>
      <c r="AL2501" s="1110" t="s">
        <v>1439</v>
      </c>
      <c r="AM2501" s="1111"/>
      <c r="AN2501" s="1111"/>
      <c r="AO2501" s="1111"/>
      <c r="AP2501" s="1111"/>
      <c r="AQ2501" s="1112"/>
      <c r="AR2501" s="1173">
        <f>VLOOKUP(AH2501,$CD$6:$CE$10,2,FALSE)</f>
        <v>0</v>
      </c>
    </row>
    <row r="2502" spans="1:44" ht="27" customHeight="1">
      <c r="A2502" s="911" t="str">
        <f t="shared" si="46"/>
        <v/>
      </c>
      <c r="B2502" s="65"/>
      <c r="E2502" s="66"/>
      <c r="F2502" s="67"/>
      <c r="H2502" s="1093"/>
      <c r="I2502" s="1093"/>
      <c r="J2502" s="1093"/>
      <c r="K2502" s="1093"/>
      <c r="L2502" s="1093"/>
      <c r="M2502" s="1093"/>
      <c r="N2502" s="1093"/>
      <c r="O2502" s="1093"/>
      <c r="P2502" s="1093"/>
      <c r="Q2502" s="1093"/>
      <c r="R2502" s="1093"/>
      <c r="S2502" s="1093"/>
      <c r="T2502" s="1093"/>
      <c r="U2502" s="1093"/>
      <c r="V2502" s="1093"/>
      <c r="W2502" s="1093"/>
      <c r="X2502" s="1093"/>
      <c r="Y2502" s="1093"/>
      <c r="Z2502" s="1093"/>
      <c r="AA2502" s="1093"/>
      <c r="AB2502" s="1093"/>
      <c r="AC2502" s="1093"/>
      <c r="AD2502" s="1093"/>
      <c r="AF2502" s="69"/>
      <c r="AK2502" s="11"/>
      <c r="AL2502" s="1110"/>
      <c r="AM2502" s="1111"/>
      <c r="AN2502" s="1111"/>
      <c r="AO2502" s="1111"/>
      <c r="AP2502" s="1111"/>
      <c r="AQ2502" s="1112"/>
      <c r="AR2502" s="1173"/>
    </row>
    <row r="2503" spans="1:44" ht="27" customHeight="1">
      <c r="A2503" s="911" t="str">
        <f t="shared" si="46"/>
        <v/>
      </c>
      <c r="B2503" s="65"/>
      <c r="E2503" s="66"/>
      <c r="F2503" s="67"/>
      <c r="H2503" s="1093"/>
      <c r="I2503" s="1093"/>
      <c r="J2503" s="1093"/>
      <c r="K2503" s="1093"/>
      <c r="L2503" s="1093"/>
      <c r="M2503" s="1093"/>
      <c r="N2503" s="1093"/>
      <c r="O2503" s="1093"/>
      <c r="P2503" s="1093"/>
      <c r="Q2503" s="1093"/>
      <c r="R2503" s="1093"/>
      <c r="S2503" s="1093"/>
      <c r="T2503" s="1093"/>
      <c r="U2503" s="1093"/>
      <c r="V2503" s="1093"/>
      <c r="W2503" s="1093"/>
      <c r="X2503" s="1093"/>
      <c r="Y2503" s="1093"/>
      <c r="Z2503" s="1093"/>
      <c r="AA2503" s="1093"/>
      <c r="AB2503" s="1093"/>
      <c r="AC2503" s="1093"/>
      <c r="AD2503" s="1093"/>
      <c r="AF2503" s="69"/>
      <c r="AK2503" s="11"/>
      <c r="AL2503" s="1110"/>
      <c r="AM2503" s="1111"/>
      <c r="AN2503" s="1111"/>
      <c r="AO2503" s="1111"/>
      <c r="AP2503" s="1111"/>
      <c r="AQ2503" s="1112"/>
      <c r="AR2503" s="72"/>
    </row>
    <row r="2504" spans="1:44" ht="27" customHeight="1">
      <c r="A2504" s="911" t="str">
        <f t="shared" si="46"/>
        <v/>
      </c>
      <c r="B2504" s="65"/>
      <c r="E2504" s="66"/>
      <c r="F2504" s="67"/>
      <c r="H2504" s="1481"/>
      <c r="I2504" s="1481"/>
      <c r="J2504" s="1481"/>
      <c r="K2504" s="1481"/>
      <c r="L2504" s="1481"/>
      <c r="M2504" s="1481"/>
      <c r="N2504" s="1481"/>
      <c r="O2504" s="1481"/>
      <c r="P2504" s="1481"/>
      <c r="Q2504" s="1481"/>
      <c r="R2504" s="1481"/>
      <c r="S2504" s="1481"/>
      <c r="T2504" s="1481"/>
      <c r="U2504" s="1481"/>
      <c r="V2504" s="1481"/>
      <c r="W2504" s="1481"/>
      <c r="X2504" s="1481"/>
      <c r="Y2504" s="1481"/>
      <c r="Z2504" s="1481"/>
      <c r="AA2504" s="1481"/>
      <c r="AB2504" s="1481"/>
      <c r="AC2504" s="1481"/>
      <c r="AD2504" s="1481"/>
      <c r="AF2504" s="69"/>
      <c r="AK2504" s="11"/>
      <c r="AL2504" s="1110"/>
      <c r="AM2504" s="1111"/>
      <c r="AN2504" s="1111"/>
      <c r="AO2504" s="1111"/>
      <c r="AP2504" s="1111"/>
      <c r="AQ2504" s="1112"/>
      <c r="AR2504" s="72"/>
    </row>
    <row r="2505" spans="1:44" ht="24" customHeight="1">
      <c r="A2505" s="911" t="str">
        <f t="shared" si="46"/>
        <v/>
      </c>
      <c r="B2505" s="65"/>
      <c r="E2505" s="66"/>
      <c r="F2505" s="67"/>
      <c r="AF2505" s="69"/>
      <c r="AK2505" s="11"/>
      <c r="AL2505" s="70"/>
      <c r="AQ2505" s="71"/>
      <c r="AR2505" s="72"/>
    </row>
    <row r="2506" spans="1:44" ht="27" customHeight="1">
      <c r="A2506" s="911">
        <f t="shared" si="46"/>
        <v>339</v>
      </c>
      <c r="B2506" s="65"/>
      <c r="E2506" s="66"/>
      <c r="F2506" s="1064" t="s">
        <v>1440</v>
      </c>
      <c r="G2506" s="1065"/>
      <c r="H2506" s="1093" t="s">
        <v>1442</v>
      </c>
      <c r="I2506" s="1093"/>
      <c r="J2506" s="1093"/>
      <c r="K2506" s="1093"/>
      <c r="L2506" s="1093"/>
      <c r="M2506" s="1093"/>
      <c r="N2506" s="1093"/>
      <c r="O2506" s="1093"/>
      <c r="P2506" s="1093"/>
      <c r="Q2506" s="1093"/>
      <c r="R2506" s="1093"/>
      <c r="S2506" s="1093"/>
      <c r="T2506" s="1093"/>
      <c r="U2506" s="1093"/>
      <c r="V2506" s="1093"/>
      <c r="W2506" s="1093"/>
      <c r="X2506" s="1093"/>
      <c r="Y2506" s="1093"/>
      <c r="Z2506" s="1093"/>
      <c r="AA2506" s="1093"/>
      <c r="AB2506" s="1093"/>
      <c r="AC2506" s="1093"/>
      <c r="AD2506" s="1093"/>
      <c r="AF2506" s="69"/>
      <c r="AG2506" s="304">
        <v>339</v>
      </c>
      <c r="AH2506" s="1113" t="s">
        <v>109</v>
      </c>
      <c r="AI2506" s="1114"/>
      <c r="AJ2506" s="1115"/>
      <c r="AK2506" s="11"/>
      <c r="AL2506" s="1110" t="s">
        <v>495</v>
      </c>
      <c r="AM2506" s="1111"/>
      <c r="AN2506" s="1111"/>
      <c r="AO2506" s="1111"/>
      <c r="AP2506" s="1111"/>
      <c r="AQ2506" s="1112"/>
      <c r="AR2506" s="1173">
        <f>VLOOKUP(AH2506,$CD$6:$CE$10,2,FALSE)</f>
        <v>0</v>
      </c>
    </row>
    <row r="2507" spans="1:44" ht="27" customHeight="1">
      <c r="A2507" s="911" t="str">
        <f t="shared" si="46"/>
        <v/>
      </c>
      <c r="B2507" s="65"/>
      <c r="E2507" s="66"/>
      <c r="F2507" s="248"/>
      <c r="G2507" s="249"/>
      <c r="H2507" s="1093"/>
      <c r="I2507" s="1093"/>
      <c r="J2507" s="1093"/>
      <c r="K2507" s="1093"/>
      <c r="L2507" s="1093"/>
      <c r="M2507" s="1093"/>
      <c r="N2507" s="1093"/>
      <c r="O2507" s="1093"/>
      <c r="P2507" s="1093"/>
      <c r="Q2507" s="1093"/>
      <c r="R2507" s="1093"/>
      <c r="S2507" s="1093"/>
      <c r="T2507" s="1093"/>
      <c r="U2507" s="1093"/>
      <c r="V2507" s="1093"/>
      <c r="W2507" s="1093"/>
      <c r="X2507" s="1093"/>
      <c r="Y2507" s="1093"/>
      <c r="Z2507" s="1093"/>
      <c r="AA2507" s="1093"/>
      <c r="AB2507" s="1093"/>
      <c r="AC2507" s="1093"/>
      <c r="AD2507" s="1093"/>
      <c r="AF2507" s="69"/>
      <c r="AK2507" s="11"/>
      <c r="AL2507" s="1110"/>
      <c r="AM2507" s="1111"/>
      <c r="AN2507" s="1111"/>
      <c r="AO2507" s="1111"/>
      <c r="AP2507" s="1111"/>
      <c r="AQ2507" s="1112"/>
      <c r="AR2507" s="1173"/>
    </row>
    <row r="2508" spans="1:44" ht="24" customHeight="1">
      <c r="A2508" s="911" t="str">
        <f t="shared" si="46"/>
        <v/>
      </c>
      <c r="B2508" s="65"/>
      <c r="E2508" s="66"/>
      <c r="F2508" s="67"/>
      <c r="AF2508" s="69"/>
      <c r="AK2508" s="11"/>
      <c r="AL2508" s="70"/>
      <c r="AQ2508" s="71"/>
      <c r="AR2508" s="72"/>
    </row>
    <row r="2509" spans="1:44" ht="27" customHeight="1">
      <c r="A2509" s="911"/>
      <c r="B2509" s="65"/>
      <c r="E2509" s="66"/>
      <c r="F2509" s="67"/>
      <c r="H2509" s="1163" t="s">
        <v>2520</v>
      </c>
      <c r="I2509" s="1413"/>
      <c r="J2509" s="1413"/>
      <c r="K2509" s="1413"/>
      <c r="L2509" s="1413"/>
      <c r="M2509" s="1413"/>
      <c r="N2509" s="1413"/>
      <c r="O2509" s="1413"/>
      <c r="P2509" s="1413"/>
      <c r="Q2509" s="1413"/>
      <c r="R2509" s="1413"/>
      <c r="S2509" s="1413"/>
      <c r="T2509" s="1413"/>
      <c r="U2509" s="1413"/>
      <c r="V2509" s="1413"/>
      <c r="W2509" s="1413"/>
      <c r="X2509" s="1413"/>
      <c r="Y2509" s="1413"/>
      <c r="Z2509" s="1413"/>
      <c r="AA2509" s="1413"/>
      <c r="AB2509" s="1413"/>
      <c r="AC2509" s="1413"/>
      <c r="AD2509" s="1413"/>
      <c r="AF2509" s="69"/>
      <c r="AK2509" s="11"/>
      <c r="AL2509" s="1201" t="s">
        <v>2488</v>
      </c>
      <c r="AM2509" s="1202"/>
      <c r="AN2509" s="1202"/>
      <c r="AO2509" s="1202"/>
      <c r="AP2509" s="1202"/>
      <c r="AQ2509" s="1203"/>
      <c r="AR2509" s="213"/>
    </row>
    <row r="2510" spans="1:44" ht="27" customHeight="1">
      <c r="A2510" s="911"/>
      <c r="B2510" s="65"/>
      <c r="E2510" s="66"/>
      <c r="F2510" s="67"/>
      <c r="H2510" s="1413"/>
      <c r="I2510" s="1413"/>
      <c r="J2510" s="1413"/>
      <c r="K2510" s="1413"/>
      <c r="L2510" s="1413"/>
      <c r="M2510" s="1413"/>
      <c r="N2510" s="1413"/>
      <c r="O2510" s="1413"/>
      <c r="P2510" s="1413"/>
      <c r="Q2510" s="1413"/>
      <c r="R2510" s="1413"/>
      <c r="S2510" s="1413"/>
      <c r="T2510" s="1413"/>
      <c r="U2510" s="1413"/>
      <c r="V2510" s="1413"/>
      <c r="W2510" s="1413"/>
      <c r="X2510" s="1413"/>
      <c r="Y2510" s="1413"/>
      <c r="Z2510" s="1413"/>
      <c r="AA2510" s="1413"/>
      <c r="AB2510" s="1413"/>
      <c r="AC2510" s="1413"/>
      <c r="AD2510" s="1413"/>
      <c r="AF2510" s="69"/>
      <c r="AK2510" s="11"/>
      <c r="AL2510" s="1201"/>
      <c r="AM2510" s="1202"/>
      <c r="AN2510" s="1202"/>
      <c r="AO2510" s="1202"/>
      <c r="AP2510" s="1202"/>
      <c r="AQ2510" s="1203"/>
      <c r="AR2510" s="213"/>
    </row>
    <row r="2511" spans="1:44" ht="27" customHeight="1">
      <c r="A2511" s="911"/>
      <c r="B2511" s="65"/>
      <c r="E2511" s="66"/>
      <c r="F2511" s="67"/>
      <c r="H2511" s="1413"/>
      <c r="I2511" s="1413"/>
      <c r="J2511" s="1413"/>
      <c r="K2511" s="1413"/>
      <c r="L2511" s="1413"/>
      <c r="M2511" s="1413"/>
      <c r="N2511" s="1413"/>
      <c r="O2511" s="1413"/>
      <c r="P2511" s="1413"/>
      <c r="Q2511" s="1413"/>
      <c r="R2511" s="1413"/>
      <c r="S2511" s="1413"/>
      <c r="T2511" s="1413"/>
      <c r="U2511" s="1413"/>
      <c r="V2511" s="1413"/>
      <c r="W2511" s="1413"/>
      <c r="X2511" s="1413"/>
      <c r="Y2511" s="1413"/>
      <c r="Z2511" s="1413"/>
      <c r="AA2511" s="1413"/>
      <c r="AB2511" s="1413"/>
      <c r="AC2511" s="1413"/>
      <c r="AD2511" s="1413"/>
      <c r="AF2511" s="69"/>
      <c r="AK2511" s="11"/>
      <c r="AL2511" s="88"/>
      <c r="AM2511" s="89"/>
      <c r="AN2511" s="89"/>
      <c r="AO2511" s="89"/>
      <c r="AP2511" s="89"/>
      <c r="AQ2511" s="90"/>
      <c r="AR2511" s="213"/>
    </row>
    <row r="2512" spans="1:44" ht="27" customHeight="1">
      <c r="A2512" s="911"/>
      <c r="B2512" s="65"/>
      <c r="E2512" s="66"/>
      <c r="F2512" s="67"/>
      <c r="H2512" s="1413"/>
      <c r="I2512" s="1413"/>
      <c r="J2512" s="1413"/>
      <c r="K2512" s="1413"/>
      <c r="L2512" s="1413"/>
      <c r="M2512" s="1413"/>
      <c r="N2512" s="1413"/>
      <c r="O2512" s="1413"/>
      <c r="P2512" s="1413"/>
      <c r="Q2512" s="1413"/>
      <c r="R2512" s="1413"/>
      <c r="S2512" s="1413"/>
      <c r="T2512" s="1413"/>
      <c r="U2512" s="1413"/>
      <c r="V2512" s="1413"/>
      <c r="W2512" s="1413"/>
      <c r="X2512" s="1413"/>
      <c r="Y2512" s="1413"/>
      <c r="Z2512" s="1413"/>
      <c r="AA2512" s="1413"/>
      <c r="AB2512" s="1413"/>
      <c r="AC2512" s="1413"/>
      <c r="AD2512" s="1413"/>
      <c r="AF2512" s="69"/>
      <c r="AK2512" s="11"/>
      <c r="AL2512" s="88"/>
      <c r="AM2512" s="89"/>
      <c r="AN2512" s="89"/>
      <c r="AO2512" s="89"/>
      <c r="AP2512" s="89"/>
      <c r="AQ2512" s="90"/>
      <c r="AR2512" s="213"/>
    </row>
    <row r="2513" spans="1:44" ht="27" customHeight="1">
      <c r="A2513" s="911"/>
      <c r="B2513" s="65"/>
      <c r="E2513" s="66"/>
      <c r="F2513" s="67"/>
      <c r="H2513" s="1413"/>
      <c r="I2513" s="1413"/>
      <c r="J2513" s="1413"/>
      <c r="K2513" s="1413"/>
      <c r="L2513" s="1413"/>
      <c r="M2513" s="1413"/>
      <c r="N2513" s="1413"/>
      <c r="O2513" s="1413"/>
      <c r="P2513" s="1413"/>
      <c r="Q2513" s="1413"/>
      <c r="R2513" s="1413"/>
      <c r="S2513" s="1413"/>
      <c r="T2513" s="1413"/>
      <c r="U2513" s="1413"/>
      <c r="V2513" s="1413"/>
      <c r="W2513" s="1413"/>
      <c r="X2513" s="1413"/>
      <c r="Y2513" s="1413"/>
      <c r="Z2513" s="1413"/>
      <c r="AA2513" s="1413"/>
      <c r="AB2513" s="1413"/>
      <c r="AC2513" s="1413"/>
      <c r="AD2513" s="1413"/>
      <c r="AF2513" s="69"/>
      <c r="AK2513" s="11"/>
      <c r="AL2513" s="88"/>
      <c r="AM2513" s="89"/>
      <c r="AN2513" s="89"/>
      <c r="AO2513" s="89"/>
      <c r="AP2513" s="89"/>
      <c r="AQ2513" s="90"/>
      <c r="AR2513" s="213"/>
    </row>
    <row r="2514" spans="1:44" ht="27" customHeight="1">
      <c r="A2514" s="911"/>
      <c r="B2514" s="65"/>
      <c r="E2514" s="66"/>
      <c r="F2514" s="67"/>
      <c r="H2514" s="1413"/>
      <c r="I2514" s="1413"/>
      <c r="J2514" s="1413"/>
      <c r="K2514" s="1413"/>
      <c r="L2514" s="1413"/>
      <c r="M2514" s="1413"/>
      <c r="N2514" s="1413"/>
      <c r="O2514" s="1413"/>
      <c r="P2514" s="1413"/>
      <c r="Q2514" s="1413"/>
      <c r="R2514" s="1413"/>
      <c r="S2514" s="1413"/>
      <c r="T2514" s="1413"/>
      <c r="U2514" s="1413"/>
      <c r="V2514" s="1413"/>
      <c r="W2514" s="1413"/>
      <c r="X2514" s="1413"/>
      <c r="Y2514" s="1413"/>
      <c r="Z2514" s="1413"/>
      <c r="AA2514" s="1413"/>
      <c r="AB2514" s="1413"/>
      <c r="AC2514" s="1413"/>
      <c r="AD2514" s="1413"/>
      <c r="AF2514" s="69"/>
      <c r="AK2514" s="11"/>
      <c r="AL2514" s="88"/>
      <c r="AM2514" s="89"/>
      <c r="AN2514" s="89"/>
      <c r="AO2514" s="89"/>
      <c r="AP2514" s="89"/>
      <c r="AQ2514" s="90"/>
      <c r="AR2514" s="213"/>
    </row>
    <row r="2515" spans="1:44" ht="27" customHeight="1">
      <c r="A2515" s="911"/>
      <c r="B2515" s="65"/>
      <c r="E2515" s="66"/>
      <c r="F2515" s="67"/>
      <c r="H2515" s="1413"/>
      <c r="I2515" s="1413"/>
      <c r="J2515" s="1413"/>
      <c r="K2515" s="1413"/>
      <c r="L2515" s="1413"/>
      <c r="M2515" s="1413"/>
      <c r="N2515" s="1413"/>
      <c r="O2515" s="1413"/>
      <c r="P2515" s="1413"/>
      <c r="Q2515" s="1413"/>
      <c r="R2515" s="1413"/>
      <c r="S2515" s="1413"/>
      <c r="T2515" s="1413"/>
      <c r="U2515" s="1413"/>
      <c r="V2515" s="1413"/>
      <c r="W2515" s="1413"/>
      <c r="X2515" s="1413"/>
      <c r="Y2515" s="1413"/>
      <c r="Z2515" s="1413"/>
      <c r="AA2515" s="1413"/>
      <c r="AB2515" s="1413"/>
      <c r="AC2515" s="1413"/>
      <c r="AD2515" s="1413"/>
      <c r="AF2515" s="69"/>
      <c r="AK2515" s="11"/>
      <c r="AL2515" s="88"/>
      <c r="AM2515" s="89"/>
      <c r="AN2515" s="89"/>
      <c r="AO2515" s="89"/>
      <c r="AP2515" s="89"/>
      <c r="AQ2515" s="90"/>
      <c r="AR2515" s="213"/>
    </row>
    <row r="2516" spans="1:44" ht="27" customHeight="1">
      <c r="A2516" s="911"/>
      <c r="B2516" s="65"/>
      <c r="E2516" s="66"/>
      <c r="F2516" s="67"/>
      <c r="H2516" s="1413"/>
      <c r="I2516" s="1413"/>
      <c r="J2516" s="1413"/>
      <c r="K2516" s="1413"/>
      <c r="L2516" s="1413"/>
      <c r="M2516" s="1413"/>
      <c r="N2516" s="1413"/>
      <c r="O2516" s="1413"/>
      <c r="P2516" s="1413"/>
      <c r="Q2516" s="1413"/>
      <c r="R2516" s="1413"/>
      <c r="S2516" s="1413"/>
      <c r="T2516" s="1413"/>
      <c r="U2516" s="1413"/>
      <c r="V2516" s="1413"/>
      <c r="W2516" s="1413"/>
      <c r="X2516" s="1413"/>
      <c r="Y2516" s="1413"/>
      <c r="Z2516" s="1413"/>
      <c r="AA2516" s="1413"/>
      <c r="AB2516" s="1413"/>
      <c r="AC2516" s="1413"/>
      <c r="AD2516" s="1413"/>
      <c r="AF2516" s="69"/>
      <c r="AK2516" s="11"/>
      <c r="AL2516" s="88"/>
      <c r="AM2516" s="89"/>
      <c r="AN2516" s="89"/>
      <c r="AO2516" s="89"/>
      <c r="AP2516" s="89"/>
      <c r="AQ2516" s="90"/>
      <c r="AR2516" s="213"/>
    </row>
    <row r="2517" spans="1:44" ht="27" customHeight="1">
      <c r="A2517" s="911"/>
      <c r="B2517" s="65"/>
      <c r="E2517" s="66"/>
      <c r="F2517" s="67"/>
      <c r="H2517" s="1413"/>
      <c r="I2517" s="1413"/>
      <c r="J2517" s="1413"/>
      <c r="K2517" s="1413"/>
      <c r="L2517" s="1413"/>
      <c r="M2517" s="1413"/>
      <c r="N2517" s="1413"/>
      <c r="O2517" s="1413"/>
      <c r="P2517" s="1413"/>
      <c r="Q2517" s="1413"/>
      <c r="R2517" s="1413"/>
      <c r="S2517" s="1413"/>
      <c r="T2517" s="1413"/>
      <c r="U2517" s="1413"/>
      <c r="V2517" s="1413"/>
      <c r="W2517" s="1413"/>
      <c r="X2517" s="1413"/>
      <c r="Y2517" s="1413"/>
      <c r="Z2517" s="1413"/>
      <c r="AA2517" s="1413"/>
      <c r="AB2517" s="1413"/>
      <c r="AC2517" s="1413"/>
      <c r="AD2517" s="1413"/>
      <c r="AF2517" s="69"/>
      <c r="AK2517" s="11"/>
      <c r="AL2517" s="88"/>
      <c r="AM2517" s="89"/>
      <c r="AN2517" s="89"/>
      <c r="AO2517" s="89"/>
      <c r="AP2517" s="89"/>
      <c r="AQ2517" s="90"/>
      <c r="AR2517" s="213"/>
    </row>
    <row r="2518" spans="1:44" ht="27" customHeight="1">
      <c r="A2518" s="911"/>
      <c r="B2518" s="65"/>
      <c r="E2518" s="66"/>
      <c r="F2518" s="67"/>
      <c r="H2518" s="833"/>
      <c r="I2518" s="833"/>
      <c r="J2518" s="833"/>
      <c r="K2518" s="833"/>
      <c r="L2518" s="833"/>
      <c r="M2518" s="833"/>
      <c r="N2518" s="833"/>
      <c r="O2518" s="833"/>
      <c r="P2518" s="833"/>
      <c r="Q2518" s="833"/>
      <c r="R2518" s="833"/>
      <c r="S2518" s="833"/>
      <c r="T2518" s="833"/>
      <c r="U2518" s="833"/>
      <c r="V2518" s="833"/>
      <c r="W2518" s="833"/>
      <c r="X2518" s="833"/>
      <c r="Y2518" s="833"/>
      <c r="Z2518" s="833"/>
      <c r="AA2518" s="833"/>
      <c r="AB2518" s="833"/>
      <c r="AC2518" s="833"/>
      <c r="AD2518" s="833"/>
      <c r="AF2518" s="69"/>
      <c r="AK2518" s="11"/>
      <c r="AL2518" s="88"/>
      <c r="AM2518" s="89"/>
      <c r="AN2518" s="89"/>
      <c r="AO2518" s="89"/>
      <c r="AP2518" s="89"/>
      <c r="AQ2518" s="90"/>
      <c r="AR2518" s="213"/>
    </row>
    <row r="2519" spans="1:44" ht="27" customHeight="1">
      <c r="A2519" s="911" t="str">
        <f t="shared" si="46"/>
        <v/>
      </c>
      <c r="B2519" s="65"/>
      <c r="E2519" s="66"/>
      <c r="F2519" s="1064" t="s">
        <v>1441</v>
      </c>
      <c r="G2519" s="1065"/>
      <c r="H2519" s="1093" t="s">
        <v>1443</v>
      </c>
      <c r="I2519" s="1093"/>
      <c r="J2519" s="1093"/>
      <c r="K2519" s="1093"/>
      <c r="L2519" s="1093"/>
      <c r="M2519" s="1093"/>
      <c r="N2519" s="1093"/>
      <c r="O2519" s="1093"/>
      <c r="P2519" s="1093"/>
      <c r="Q2519" s="1093"/>
      <c r="R2519" s="1093"/>
      <c r="S2519" s="1093"/>
      <c r="T2519" s="1093"/>
      <c r="U2519" s="1093"/>
      <c r="V2519" s="1093"/>
      <c r="W2519" s="1093"/>
      <c r="X2519" s="1093"/>
      <c r="Y2519" s="1093"/>
      <c r="Z2519" s="1093"/>
      <c r="AA2519" s="1093"/>
      <c r="AB2519" s="1093"/>
      <c r="AC2519" s="1093"/>
      <c r="AD2519" s="1093"/>
      <c r="AF2519" s="69"/>
      <c r="AK2519" s="11"/>
      <c r="AL2519" s="1110" t="s">
        <v>1444</v>
      </c>
      <c r="AM2519" s="1111"/>
      <c r="AN2519" s="1111"/>
      <c r="AO2519" s="1111"/>
      <c r="AP2519" s="1111"/>
      <c r="AQ2519" s="1112"/>
      <c r="AR2519" s="72"/>
    </row>
    <row r="2520" spans="1:44" ht="27" customHeight="1">
      <c r="A2520" s="911" t="str">
        <f t="shared" si="46"/>
        <v/>
      </c>
      <c r="B2520" s="65"/>
      <c r="E2520" s="66"/>
      <c r="F2520" s="67"/>
      <c r="H2520" s="1093"/>
      <c r="I2520" s="1093"/>
      <c r="J2520" s="1093"/>
      <c r="K2520" s="1093"/>
      <c r="L2520" s="1093"/>
      <c r="M2520" s="1093"/>
      <c r="N2520" s="1093"/>
      <c r="O2520" s="1093"/>
      <c r="P2520" s="1093"/>
      <c r="Q2520" s="1093"/>
      <c r="R2520" s="1093"/>
      <c r="S2520" s="1093"/>
      <c r="T2520" s="1093"/>
      <c r="U2520" s="1093"/>
      <c r="V2520" s="1093"/>
      <c r="W2520" s="1093"/>
      <c r="X2520" s="1093"/>
      <c r="Y2520" s="1093"/>
      <c r="Z2520" s="1093"/>
      <c r="AA2520" s="1093"/>
      <c r="AB2520" s="1093"/>
      <c r="AC2520" s="1093"/>
      <c r="AD2520" s="1093"/>
      <c r="AF2520" s="69"/>
      <c r="AK2520" s="11"/>
      <c r="AL2520" s="1110"/>
      <c r="AM2520" s="1111"/>
      <c r="AN2520" s="1111"/>
      <c r="AO2520" s="1111"/>
      <c r="AP2520" s="1111"/>
      <c r="AQ2520" s="1112"/>
      <c r="AR2520" s="72"/>
    </row>
    <row r="2521" spans="1:44" ht="27" customHeight="1">
      <c r="A2521" s="911">
        <f t="shared" si="46"/>
        <v>340</v>
      </c>
      <c r="B2521" s="65"/>
      <c r="E2521" s="66"/>
      <c r="F2521" s="67"/>
      <c r="H2521" s="17" t="s">
        <v>919</v>
      </c>
      <c r="I2521" s="1070" t="s">
        <v>1445</v>
      </c>
      <c r="J2521" s="1070"/>
      <c r="K2521" s="1070"/>
      <c r="L2521" s="1070"/>
      <c r="M2521" s="1070"/>
      <c r="N2521" s="1070"/>
      <c r="O2521" s="1070"/>
      <c r="P2521" s="1070"/>
      <c r="Q2521" s="1070"/>
      <c r="R2521" s="1070"/>
      <c r="S2521" s="1070"/>
      <c r="T2521" s="1070"/>
      <c r="U2521" s="1070"/>
      <c r="V2521" s="1070"/>
      <c r="W2521" s="1070"/>
      <c r="X2521" s="1070"/>
      <c r="Y2521" s="1070"/>
      <c r="Z2521" s="1070"/>
      <c r="AA2521" s="1070"/>
      <c r="AB2521" s="1070"/>
      <c r="AC2521" s="1070"/>
      <c r="AD2521" s="1070"/>
      <c r="AF2521" s="69"/>
      <c r="AG2521" s="304">
        <v>340</v>
      </c>
      <c r="AH2521" s="1113" t="s">
        <v>109</v>
      </c>
      <c r="AI2521" s="1114"/>
      <c r="AJ2521" s="1115"/>
      <c r="AK2521" s="11"/>
      <c r="AL2521" s="1110" t="s">
        <v>1447</v>
      </c>
      <c r="AM2521" s="1111"/>
      <c r="AN2521" s="1111"/>
      <c r="AO2521" s="1111"/>
      <c r="AP2521" s="1111"/>
      <c r="AQ2521" s="1112"/>
      <c r="AR2521" s="1173">
        <f>VLOOKUP(AH2521,$CD$6:$CE$10,2,FALSE)</f>
        <v>0</v>
      </c>
    </row>
    <row r="2522" spans="1:44" ht="27" customHeight="1">
      <c r="A2522" s="911" t="str">
        <f t="shared" si="46"/>
        <v/>
      </c>
      <c r="B2522" s="65"/>
      <c r="E2522" s="66"/>
      <c r="F2522" s="67"/>
      <c r="I2522" s="1070"/>
      <c r="J2522" s="1070"/>
      <c r="K2522" s="1070"/>
      <c r="L2522" s="1070"/>
      <c r="M2522" s="1070"/>
      <c r="N2522" s="1070"/>
      <c r="O2522" s="1070"/>
      <c r="P2522" s="1070"/>
      <c r="Q2522" s="1070"/>
      <c r="R2522" s="1070"/>
      <c r="S2522" s="1070"/>
      <c r="T2522" s="1070"/>
      <c r="U2522" s="1070"/>
      <c r="V2522" s="1070"/>
      <c r="W2522" s="1070"/>
      <c r="X2522" s="1070"/>
      <c r="Y2522" s="1070"/>
      <c r="Z2522" s="1070"/>
      <c r="AA2522" s="1070"/>
      <c r="AB2522" s="1070"/>
      <c r="AC2522" s="1070"/>
      <c r="AD2522" s="1070"/>
      <c r="AF2522" s="69"/>
      <c r="AK2522" s="11"/>
      <c r="AL2522" s="1110"/>
      <c r="AM2522" s="1111"/>
      <c r="AN2522" s="1111"/>
      <c r="AO2522" s="1111"/>
      <c r="AP2522" s="1111"/>
      <c r="AQ2522" s="1112"/>
      <c r="AR2522" s="1173"/>
    </row>
    <row r="2523" spans="1:44" ht="24" customHeight="1">
      <c r="A2523" s="911" t="str">
        <f t="shared" si="46"/>
        <v/>
      </c>
      <c r="B2523" s="65"/>
      <c r="E2523" s="66"/>
      <c r="F2523" s="67"/>
      <c r="I2523" s="118"/>
      <c r="J2523" s="118"/>
      <c r="K2523" s="118"/>
      <c r="L2523" s="118"/>
      <c r="M2523" s="118"/>
      <c r="N2523" s="118"/>
      <c r="O2523" s="118"/>
      <c r="P2523" s="118"/>
      <c r="Q2523" s="118"/>
      <c r="R2523" s="118"/>
      <c r="S2523" s="118"/>
      <c r="T2523" s="118"/>
      <c r="U2523" s="118"/>
      <c r="V2523" s="118"/>
      <c r="W2523" s="118"/>
      <c r="X2523" s="118"/>
      <c r="Y2523" s="118"/>
      <c r="Z2523" s="118"/>
      <c r="AA2523" s="118"/>
      <c r="AB2523" s="118"/>
      <c r="AC2523" s="118"/>
      <c r="AD2523" s="118"/>
      <c r="AF2523" s="69"/>
      <c r="AK2523" s="11"/>
      <c r="AL2523" s="70"/>
      <c r="AQ2523" s="71"/>
      <c r="AR2523" s="72"/>
    </row>
    <row r="2524" spans="1:44" ht="27" customHeight="1">
      <c r="A2524" s="911">
        <f t="shared" si="46"/>
        <v>341</v>
      </c>
      <c r="B2524" s="65"/>
      <c r="E2524" s="66"/>
      <c r="F2524" s="67"/>
      <c r="H2524" s="17" t="s">
        <v>920</v>
      </c>
      <c r="I2524" s="1070" t="s">
        <v>1446</v>
      </c>
      <c r="J2524" s="1070"/>
      <c r="K2524" s="1070"/>
      <c r="L2524" s="1070"/>
      <c r="M2524" s="1070"/>
      <c r="N2524" s="1070"/>
      <c r="O2524" s="1070"/>
      <c r="P2524" s="1070"/>
      <c r="Q2524" s="1070"/>
      <c r="R2524" s="1070"/>
      <c r="S2524" s="1070"/>
      <c r="T2524" s="1070"/>
      <c r="U2524" s="1070"/>
      <c r="V2524" s="1070"/>
      <c r="W2524" s="1070"/>
      <c r="X2524" s="1070"/>
      <c r="Y2524" s="1070"/>
      <c r="Z2524" s="1070"/>
      <c r="AA2524" s="1070"/>
      <c r="AB2524" s="1070"/>
      <c r="AC2524" s="1070"/>
      <c r="AD2524" s="1070"/>
      <c r="AF2524" s="69"/>
      <c r="AG2524" s="304">
        <v>341</v>
      </c>
      <c r="AH2524" s="1113" t="s">
        <v>109</v>
      </c>
      <c r="AI2524" s="1114"/>
      <c r="AJ2524" s="1115"/>
      <c r="AK2524" s="11"/>
      <c r="AL2524" s="1110" t="s">
        <v>1448</v>
      </c>
      <c r="AM2524" s="1111"/>
      <c r="AN2524" s="1111"/>
      <c r="AO2524" s="1111"/>
      <c r="AP2524" s="1111"/>
      <c r="AQ2524" s="1112"/>
      <c r="AR2524" s="1173">
        <f>VLOOKUP(AH2524,$CD$6:$CE$10,2,FALSE)</f>
        <v>0</v>
      </c>
    </row>
    <row r="2525" spans="1:44" ht="27" customHeight="1">
      <c r="A2525" s="911" t="str">
        <f t="shared" si="46"/>
        <v/>
      </c>
      <c r="B2525" s="65"/>
      <c r="E2525" s="66"/>
      <c r="F2525" s="67"/>
      <c r="I2525" s="1070"/>
      <c r="J2525" s="1070"/>
      <c r="K2525" s="1070"/>
      <c r="L2525" s="1070"/>
      <c r="M2525" s="1070"/>
      <c r="N2525" s="1070"/>
      <c r="O2525" s="1070"/>
      <c r="P2525" s="1070"/>
      <c r="Q2525" s="1070"/>
      <c r="R2525" s="1070"/>
      <c r="S2525" s="1070"/>
      <c r="T2525" s="1070"/>
      <c r="U2525" s="1070"/>
      <c r="V2525" s="1070"/>
      <c r="W2525" s="1070"/>
      <c r="X2525" s="1070"/>
      <c r="Y2525" s="1070"/>
      <c r="Z2525" s="1070"/>
      <c r="AA2525" s="1070"/>
      <c r="AB2525" s="1070"/>
      <c r="AC2525" s="1070"/>
      <c r="AD2525" s="1070"/>
      <c r="AF2525" s="69"/>
      <c r="AK2525" s="11"/>
      <c r="AL2525" s="1110"/>
      <c r="AM2525" s="1111"/>
      <c r="AN2525" s="1111"/>
      <c r="AO2525" s="1111"/>
      <c r="AP2525" s="1111"/>
      <c r="AQ2525" s="1112"/>
      <c r="AR2525" s="1173"/>
    </row>
    <row r="2526" spans="1:44" ht="24" customHeight="1">
      <c r="A2526" s="911" t="str">
        <f t="shared" si="46"/>
        <v/>
      </c>
      <c r="B2526" s="65"/>
      <c r="E2526" s="66"/>
      <c r="F2526" s="67"/>
      <c r="I2526" s="118"/>
      <c r="J2526" s="118"/>
      <c r="K2526" s="118"/>
      <c r="L2526" s="118"/>
      <c r="M2526" s="118"/>
      <c r="N2526" s="118"/>
      <c r="O2526" s="118"/>
      <c r="P2526" s="118"/>
      <c r="Q2526" s="118"/>
      <c r="R2526" s="118"/>
      <c r="S2526" s="118"/>
      <c r="T2526" s="118"/>
      <c r="U2526" s="118"/>
      <c r="V2526" s="118"/>
      <c r="W2526" s="118"/>
      <c r="X2526" s="118"/>
      <c r="Y2526" s="118"/>
      <c r="Z2526" s="118"/>
      <c r="AA2526" s="118"/>
      <c r="AB2526" s="118"/>
      <c r="AC2526" s="118"/>
      <c r="AD2526" s="118"/>
      <c r="AF2526" s="69"/>
      <c r="AK2526" s="11"/>
      <c r="AL2526" s="70"/>
      <c r="AQ2526" s="71"/>
      <c r="AR2526" s="72"/>
    </row>
    <row r="2527" spans="1:44" ht="27" customHeight="1">
      <c r="A2527" s="911">
        <f t="shared" si="46"/>
        <v>342</v>
      </c>
      <c r="B2527" s="65"/>
      <c r="E2527" s="66"/>
      <c r="F2527" s="67"/>
      <c r="H2527" s="17" t="s">
        <v>921</v>
      </c>
      <c r="I2527" s="1093" t="s">
        <v>1449</v>
      </c>
      <c r="J2527" s="1093"/>
      <c r="K2527" s="1093"/>
      <c r="L2527" s="1093"/>
      <c r="M2527" s="1093"/>
      <c r="N2527" s="1093"/>
      <c r="O2527" s="1093"/>
      <c r="P2527" s="1093"/>
      <c r="Q2527" s="1093"/>
      <c r="R2527" s="1093"/>
      <c r="S2527" s="1093"/>
      <c r="T2527" s="1093"/>
      <c r="U2527" s="1093"/>
      <c r="V2527" s="1093"/>
      <c r="W2527" s="1093"/>
      <c r="X2527" s="1093"/>
      <c r="Y2527" s="1093"/>
      <c r="Z2527" s="1093"/>
      <c r="AA2527" s="1093"/>
      <c r="AB2527" s="1093"/>
      <c r="AC2527" s="1093"/>
      <c r="AD2527" s="1093"/>
      <c r="AF2527" s="69"/>
      <c r="AG2527" s="304">
        <v>342</v>
      </c>
      <c r="AH2527" s="1113" t="s">
        <v>109</v>
      </c>
      <c r="AI2527" s="1114"/>
      <c r="AJ2527" s="1115"/>
      <c r="AK2527" s="11"/>
      <c r="AL2527" s="1110" t="s">
        <v>1450</v>
      </c>
      <c r="AM2527" s="1111"/>
      <c r="AN2527" s="1111"/>
      <c r="AO2527" s="1111"/>
      <c r="AP2527" s="1111"/>
      <c r="AQ2527" s="1112"/>
      <c r="AR2527" s="1173">
        <f>VLOOKUP(AH2527,$CD$6:$CE$10,2,FALSE)</f>
        <v>0</v>
      </c>
    </row>
    <row r="2528" spans="1:44" ht="27" customHeight="1">
      <c r="A2528" s="911" t="str">
        <f t="shared" si="46"/>
        <v/>
      </c>
      <c r="B2528" s="65"/>
      <c r="E2528" s="66"/>
      <c r="F2528" s="67"/>
      <c r="I2528" s="1093"/>
      <c r="J2528" s="1093"/>
      <c r="K2528" s="1093"/>
      <c r="L2528" s="1093"/>
      <c r="M2528" s="1093"/>
      <c r="N2528" s="1093"/>
      <c r="O2528" s="1093"/>
      <c r="P2528" s="1093"/>
      <c r="Q2528" s="1093"/>
      <c r="R2528" s="1093"/>
      <c r="S2528" s="1093"/>
      <c r="T2528" s="1093"/>
      <c r="U2528" s="1093"/>
      <c r="V2528" s="1093"/>
      <c r="W2528" s="1093"/>
      <c r="X2528" s="1093"/>
      <c r="Y2528" s="1093"/>
      <c r="Z2528" s="1093"/>
      <c r="AA2528" s="1093"/>
      <c r="AB2528" s="1093"/>
      <c r="AC2528" s="1093"/>
      <c r="AD2528" s="1093"/>
      <c r="AF2528" s="69"/>
      <c r="AK2528" s="11"/>
      <c r="AL2528" s="1110"/>
      <c r="AM2528" s="1111"/>
      <c r="AN2528" s="1111"/>
      <c r="AO2528" s="1111"/>
      <c r="AP2528" s="1111"/>
      <c r="AQ2528" s="1112"/>
      <c r="AR2528" s="1173"/>
    </row>
    <row r="2529" spans="1:44" ht="27" customHeight="1">
      <c r="A2529" s="911" t="str">
        <f t="shared" ref="A2529:A2679" si="47">_xlfn.IFS(AG2529=0,"",AG2529&gt;0,AG2529,AG2529&lt;&gt;"","")</f>
        <v/>
      </c>
      <c r="B2529" s="65"/>
      <c r="E2529" s="66"/>
      <c r="F2529" s="67"/>
      <c r="I2529" s="1093"/>
      <c r="J2529" s="1093"/>
      <c r="K2529" s="1093"/>
      <c r="L2529" s="1093"/>
      <c r="M2529" s="1093"/>
      <c r="N2529" s="1093"/>
      <c r="O2529" s="1093"/>
      <c r="P2529" s="1093"/>
      <c r="Q2529" s="1093"/>
      <c r="R2529" s="1093"/>
      <c r="S2529" s="1093"/>
      <c r="T2529" s="1093"/>
      <c r="U2529" s="1093"/>
      <c r="V2529" s="1093"/>
      <c r="W2529" s="1093"/>
      <c r="X2529" s="1093"/>
      <c r="Y2529" s="1093"/>
      <c r="Z2529" s="1093"/>
      <c r="AA2529" s="1093"/>
      <c r="AB2529" s="1093"/>
      <c r="AC2529" s="1093"/>
      <c r="AD2529" s="1093"/>
      <c r="AF2529" s="69"/>
      <c r="AK2529" s="11"/>
      <c r="AL2529" s="70"/>
      <c r="AQ2529" s="71"/>
      <c r="AR2529" s="72"/>
    </row>
    <row r="2530" spans="1:44" ht="27" customHeight="1">
      <c r="A2530" s="911" t="str">
        <f t="shared" si="47"/>
        <v/>
      </c>
      <c r="B2530" s="65"/>
      <c r="E2530" s="66"/>
      <c r="F2530" s="67"/>
      <c r="I2530" s="1093"/>
      <c r="J2530" s="1093"/>
      <c r="K2530" s="1093"/>
      <c r="L2530" s="1093"/>
      <c r="M2530" s="1093"/>
      <c r="N2530" s="1093"/>
      <c r="O2530" s="1093"/>
      <c r="P2530" s="1093"/>
      <c r="Q2530" s="1093"/>
      <c r="R2530" s="1093"/>
      <c r="S2530" s="1093"/>
      <c r="T2530" s="1093"/>
      <c r="U2530" s="1093"/>
      <c r="V2530" s="1093"/>
      <c r="W2530" s="1093"/>
      <c r="X2530" s="1093"/>
      <c r="Y2530" s="1093"/>
      <c r="Z2530" s="1093"/>
      <c r="AA2530" s="1093"/>
      <c r="AB2530" s="1093"/>
      <c r="AC2530" s="1093"/>
      <c r="AD2530" s="1093"/>
      <c r="AF2530" s="69"/>
      <c r="AK2530" s="11"/>
      <c r="AL2530" s="70"/>
      <c r="AQ2530" s="71"/>
      <c r="AR2530" s="72"/>
    </row>
    <row r="2531" spans="1:44" ht="24" customHeight="1">
      <c r="A2531" s="911" t="str">
        <f t="shared" si="47"/>
        <v/>
      </c>
      <c r="B2531" s="65"/>
      <c r="E2531" s="66"/>
      <c r="F2531" s="67"/>
      <c r="I2531" s="118"/>
      <c r="J2531" s="118"/>
      <c r="K2531" s="118"/>
      <c r="L2531" s="118"/>
      <c r="M2531" s="118"/>
      <c r="N2531" s="118"/>
      <c r="O2531" s="118"/>
      <c r="P2531" s="118"/>
      <c r="Q2531" s="118"/>
      <c r="R2531" s="118"/>
      <c r="S2531" s="118"/>
      <c r="T2531" s="118"/>
      <c r="U2531" s="118"/>
      <c r="V2531" s="118"/>
      <c r="W2531" s="118"/>
      <c r="X2531" s="118"/>
      <c r="Y2531" s="118"/>
      <c r="Z2531" s="118"/>
      <c r="AA2531" s="118"/>
      <c r="AB2531" s="118"/>
      <c r="AC2531" s="118"/>
      <c r="AD2531" s="118"/>
      <c r="AF2531" s="69"/>
      <c r="AK2531" s="11"/>
      <c r="AL2531" s="70"/>
      <c r="AQ2531" s="71"/>
      <c r="AR2531" s="72"/>
    </row>
    <row r="2532" spans="1:44" ht="24" customHeight="1">
      <c r="A2532" s="911"/>
      <c r="B2532" s="65"/>
      <c r="E2532" s="66"/>
      <c r="F2532" s="67"/>
      <c r="I2532" s="118"/>
      <c r="J2532" s="118"/>
      <c r="K2532" s="118"/>
      <c r="L2532" s="118"/>
      <c r="M2532" s="118"/>
      <c r="N2532" s="118"/>
      <c r="O2532" s="118"/>
      <c r="P2532" s="118"/>
      <c r="Q2532" s="118"/>
      <c r="R2532" s="118"/>
      <c r="S2532" s="118"/>
      <c r="T2532" s="118"/>
      <c r="U2532" s="118"/>
      <c r="V2532" s="118"/>
      <c r="W2532" s="118"/>
      <c r="X2532" s="118"/>
      <c r="Y2532" s="118"/>
      <c r="Z2532" s="118"/>
      <c r="AA2532" s="118"/>
      <c r="AB2532" s="118"/>
      <c r="AC2532" s="118"/>
      <c r="AD2532" s="118"/>
      <c r="AF2532" s="69"/>
      <c r="AK2532" s="11"/>
      <c r="AL2532" s="70"/>
      <c r="AQ2532" s="71"/>
      <c r="AR2532" s="72"/>
    </row>
    <row r="2533" spans="1:44" ht="27" customHeight="1">
      <c r="A2533" s="911">
        <f t="shared" si="47"/>
        <v>343</v>
      </c>
      <c r="B2533" s="65"/>
      <c r="E2533" s="66"/>
      <c r="F2533" s="67"/>
      <c r="H2533" s="17" t="s">
        <v>922</v>
      </c>
      <c r="I2533" s="1093" t="s">
        <v>1451</v>
      </c>
      <c r="J2533" s="1093"/>
      <c r="K2533" s="1093"/>
      <c r="L2533" s="1093"/>
      <c r="M2533" s="1093"/>
      <c r="N2533" s="1093"/>
      <c r="O2533" s="1093"/>
      <c r="P2533" s="1093"/>
      <c r="Q2533" s="1093"/>
      <c r="R2533" s="1093"/>
      <c r="S2533" s="1093"/>
      <c r="T2533" s="1093"/>
      <c r="U2533" s="1093"/>
      <c r="V2533" s="1093"/>
      <c r="W2533" s="1093"/>
      <c r="X2533" s="1093"/>
      <c r="Y2533" s="1093"/>
      <c r="Z2533" s="1093"/>
      <c r="AA2533" s="1093"/>
      <c r="AB2533" s="1093"/>
      <c r="AC2533" s="1093"/>
      <c r="AD2533" s="1093"/>
      <c r="AF2533" s="69"/>
      <c r="AG2533" s="304">
        <v>343</v>
      </c>
      <c r="AH2533" s="1113" t="s">
        <v>109</v>
      </c>
      <c r="AI2533" s="1114"/>
      <c r="AJ2533" s="1115"/>
      <c r="AK2533" s="11"/>
      <c r="AL2533" s="1110" t="s">
        <v>1452</v>
      </c>
      <c r="AM2533" s="1111"/>
      <c r="AN2533" s="1111"/>
      <c r="AO2533" s="1111"/>
      <c r="AP2533" s="1111"/>
      <c r="AQ2533" s="1112"/>
      <c r="AR2533" s="1173">
        <f>VLOOKUP(AH2533,$CD$6:$CE$10,2,FALSE)</f>
        <v>0</v>
      </c>
    </row>
    <row r="2534" spans="1:44" ht="27" customHeight="1">
      <c r="A2534" s="911" t="str">
        <f t="shared" si="47"/>
        <v/>
      </c>
      <c r="B2534" s="65"/>
      <c r="E2534" s="66"/>
      <c r="F2534" s="67"/>
      <c r="I2534" s="1093"/>
      <c r="J2534" s="1093"/>
      <c r="K2534" s="1093"/>
      <c r="L2534" s="1093"/>
      <c r="M2534" s="1093"/>
      <c r="N2534" s="1093"/>
      <c r="O2534" s="1093"/>
      <c r="P2534" s="1093"/>
      <c r="Q2534" s="1093"/>
      <c r="R2534" s="1093"/>
      <c r="S2534" s="1093"/>
      <c r="T2534" s="1093"/>
      <c r="U2534" s="1093"/>
      <c r="V2534" s="1093"/>
      <c r="W2534" s="1093"/>
      <c r="X2534" s="1093"/>
      <c r="Y2534" s="1093"/>
      <c r="Z2534" s="1093"/>
      <c r="AA2534" s="1093"/>
      <c r="AB2534" s="1093"/>
      <c r="AC2534" s="1093"/>
      <c r="AD2534" s="1093"/>
      <c r="AF2534" s="69"/>
      <c r="AK2534" s="11"/>
      <c r="AL2534" s="1110"/>
      <c r="AM2534" s="1111"/>
      <c r="AN2534" s="1111"/>
      <c r="AO2534" s="1111"/>
      <c r="AP2534" s="1111"/>
      <c r="AQ2534" s="1112"/>
      <c r="AR2534" s="1173"/>
    </row>
    <row r="2535" spans="1:44" ht="24" customHeight="1">
      <c r="A2535" s="911"/>
      <c r="B2535" s="65"/>
      <c r="E2535" s="66"/>
      <c r="F2535" s="67"/>
      <c r="I2535" s="118"/>
      <c r="J2535" s="118"/>
      <c r="K2535" s="118"/>
      <c r="L2535" s="118"/>
      <c r="M2535" s="118"/>
      <c r="N2535" s="118"/>
      <c r="O2535" s="118"/>
      <c r="P2535" s="118"/>
      <c r="Q2535" s="118"/>
      <c r="R2535" s="118"/>
      <c r="S2535" s="118"/>
      <c r="T2535" s="118"/>
      <c r="U2535" s="118"/>
      <c r="V2535" s="118"/>
      <c r="W2535" s="118"/>
      <c r="X2535" s="118"/>
      <c r="Y2535" s="118"/>
      <c r="Z2535" s="118"/>
      <c r="AA2535" s="118"/>
      <c r="AB2535" s="118"/>
      <c r="AC2535" s="118"/>
      <c r="AD2535" s="118"/>
      <c r="AF2535" s="69"/>
      <c r="AK2535" s="11"/>
      <c r="AL2535" s="70"/>
      <c r="AQ2535" s="71"/>
      <c r="AR2535" s="72"/>
    </row>
    <row r="2536" spans="1:44" ht="27" customHeight="1">
      <c r="A2536" s="911">
        <f t="shared" si="47"/>
        <v>344</v>
      </c>
      <c r="B2536" s="65"/>
      <c r="E2536" s="66"/>
      <c r="F2536" s="67"/>
      <c r="H2536" s="17" t="s">
        <v>923</v>
      </c>
      <c r="I2536" s="1093" t="s">
        <v>1453</v>
      </c>
      <c r="J2536" s="1093"/>
      <c r="K2536" s="1093"/>
      <c r="L2536" s="1093"/>
      <c r="M2536" s="1093"/>
      <c r="N2536" s="1093"/>
      <c r="O2536" s="1093"/>
      <c r="P2536" s="1093"/>
      <c r="Q2536" s="1093"/>
      <c r="R2536" s="1093"/>
      <c r="S2536" s="1093"/>
      <c r="T2536" s="1093"/>
      <c r="U2536" s="1093"/>
      <c r="V2536" s="1093"/>
      <c r="W2536" s="1093"/>
      <c r="X2536" s="1093"/>
      <c r="Y2536" s="1093"/>
      <c r="Z2536" s="1093"/>
      <c r="AA2536" s="1093"/>
      <c r="AB2536" s="1093"/>
      <c r="AC2536" s="1093"/>
      <c r="AD2536" s="1093"/>
      <c r="AF2536" s="69"/>
      <c r="AG2536" s="304">
        <v>344</v>
      </c>
      <c r="AH2536" s="1113" t="s">
        <v>109</v>
      </c>
      <c r="AI2536" s="1114"/>
      <c r="AJ2536" s="1115"/>
      <c r="AK2536" s="11"/>
      <c r="AL2536" s="1110" t="s">
        <v>1455</v>
      </c>
      <c r="AM2536" s="1111"/>
      <c r="AN2536" s="1111"/>
      <c r="AO2536" s="1111"/>
      <c r="AP2536" s="1111"/>
      <c r="AQ2536" s="1112"/>
      <c r="AR2536" s="1173">
        <f>VLOOKUP(AH2536,$CD$6:$CE$10,2,FALSE)</f>
        <v>0</v>
      </c>
    </row>
    <row r="2537" spans="1:44" ht="27" customHeight="1">
      <c r="A2537" s="911" t="str">
        <f t="shared" si="47"/>
        <v/>
      </c>
      <c r="B2537" s="65"/>
      <c r="E2537" s="66"/>
      <c r="F2537" s="67"/>
      <c r="I2537" s="1093"/>
      <c r="J2537" s="1093"/>
      <c r="K2537" s="1093"/>
      <c r="L2537" s="1093"/>
      <c r="M2537" s="1093"/>
      <c r="N2537" s="1093"/>
      <c r="O2537" s="1093"/>
      <c r="P2537" s="1093"/>
      <c r="Q2537" s="1093"/>
      <c r="R2537" s="1093"/>
      <c r="S2537" s="1093"/>
      <c r="T2537" s="1093"/>
      <c r="U2537" s="1093"/>
      <c r="V2537" s="1093"/>
      <c r="W2537" s="1093"/>
      <c r="X2537" s="1093"/>
      <c r="Y2537" s="1093"/>
      <c r="Z2537" s="1093"/>
      <c r="AA2537" s="1093"/>
      <c r="AB2537" s="1093"/>
      <c r="AC2537" s="1093"/>
      <c r="AD2537" s="1093"/>
      <c r="AF2537" s="69"/>
      <c r="AK2537" s="11"/>
      <c r="AL2537" s="1110"/>
      <c r="AM2537" s="1111"/>
      <c r="AN2537" s="1111"/>
      <c r="AO2537" s="1111"/>
      <c r="AP2537" s="1111"/>
      <c r="AQ2537" s="1112"/>
      <c r="AR2537" s="1173"/>
    </row>
    <row r="2538" spans="1:44" ht="27" customHeight="1">
      <c r="A2538" s="911" t="str">
        <f t="shared" si="47"/>
        <v/>
      </c>
      <c r="B2538" s="65"/>
      <c r="E2538" s="66"/>
      <c r="F2538" s="67"/>
      <c r="I2538" s="1093"/>
      <c r="J2538" s="1093"/>
      <c r="K2538" s="1093"/>
      <c r="L2538" s="1093"/>
      <c r="M2538" s="1093"/>
      <c r="N2538" s="1093"/>
      <c r="O2538" s="1093"/>
      <c r="P2538" s="1093"/>
      <c r="Q2538" s="1093"/>
      <c r="R2538" s="1093"/>
      <c r="S2538" s="1093"/>
      <c r="T2538" s="1093"/>
      <c r="U2538" s="1093"/>
      <c r="V2538" s="1093"/>
      <c r="W2538" s="1093"/>
      <c r="X2538" s="1093"/>
      <c r="Y2538" s="1093"/>
      <c r="Z2538" s="1093"/>
      <c r="AA2538" s="1093"/>
      <c r="AB2538" s="1093"/>
      <c r="AC2538" s="1093"/>
      <c r="AD2538" s="1093"/>
      <c r="AF2538" s="69"/>
      <c r="AK2538" s="11"/>
      <c r="AL2538" s="70"/>
      <c r="AQ2538" s="71"/>
      <c r="AR2538" s="72"/>
    </row>
    <row r="2539" spans="1:44" ht="27" customHeight="1">
      <c r="A2539" s="911" t="str">
        <f t="shared" si="47"/>
        <v/>
      </c>
      <c r="B2539" s="65"/>
      <c r="E2539" s="66"/>
      <c r="F2539" s="67"/>
      <c r="I2539" s="1093"/>
      <c r="J2539" s="1093"/>
      <c r="K2539" s="1093"/>
      <c r="L2539" s="1093"/>
      <c r="M2539" s="1093"/>
      <c r="N2539" s="1093"/>
      <c r="O2539" s="1093"/>
      <c r="P2539" s="1093"/>
      <c r="Q2539" s="1093"/>
      <c r="R2539" s="1093"/>
      <c r="S2539" s="1093"/>
      <c r="T2539" s="1093"/>
      <c r="U2539" s="1093"/>
      <c r="V2539" s="1093"/>
      <c r="W2539" s="1093"/>
      <c r="X2539" s="1093"/>
      <c r="Y2539" s="1093"/>
      <c r="Z2539" s="1093"/>
      <c r="AA2539" s="1093"/>
      <c r="AB2539" s="1093"/>
      <c r="AC2539" s="1093"/>
      <c r="AD2539" s="1093"/>
      <c r="AF2539" s="69"/>
      <c r="AK2539" s="11"/>
      <c r="AL2539" s="70"/>
      <c r="AQ2539" s="71"/>
      <c r="AR2539" s="72"/>
    </row>
    <row r="2540" spans="1:44" ht="24" customHeight="1">
      <c r="A2540" s="911" t="str">
        <f t="shared" si="47"/>
        <v/>
      </c>
      <c r="B2540" s="65"/>
      <c r="E2540" s="66"/>
      <c r="F2540" s="67"/>
      <c r="I2540" s="118"/>
      <c r="J2540" s="118"/>
      <c r="K2540" s="118"/>
      <c r="L2540" s="118"/>
      <c r="M2540" s="118"/>
      <c r="N2540" s="118"/>
      <c r="O2540" s="118"/>
      <c r="P2540" s="118"/>
      <c r="Q2540" s="118"/>
      <c r="R2540" s="118"/>
      <c r="S2540" s="118"/>
      <c r="T2540" s="118"/>
      <c r="U2540" s="118"/>
      <c r="V2540" s="118"/>
      <c r="W2540" s="118"/>
      <c r="X2540" s="118"/>
      <c r="Y2540" s="118"/>
      <c r="Z2540" s="118"/>
      <c r="AA2540" s="118"/>
      <c r="AB2540" s="118"/>
      <c r="AC2540" s="118"/>
      <c r="AD2540" s="118"/>
      <c r="AF2540" s="69"/>
      <c r="AK2540" s="11"/>
      <c r="AL2540" s="70"/>
      <c r="AQ2540" s="71"/>
      <c r="AR2540" s="72"/>
    </row>
    <row r="2541" spans="1:44" ht="27" customHeight="1">
      <c r="A2541" s="911">
        <f t="shared" si="47"/>
        <v>345</v>
      </c>
      <c r="B2541" s="65"/>
      <c r="E2541" s="66"/>
      <c r="F2541" s="67"/>
      <c r="H2541" s="17" t="s">
        <v>944</v>
      </c>
      <c r="I2541" s="1093" t="s">
        <v>1454</v>
      </c>
      <c r="J2541" s="1093"/>
      <c r="K2541" s="1093"/>
      <c r="L2541" s="1093"/>
      <c r="M2541" s="1093"/>
      <c r="N2541" s="1093"/>
      <c r="O2541" s="1093"/>
      <c r="P2541" s="1093"/>
      <c r="Q2541" s="1093"/>
      <c r="R2541" s="1093"/>
      <c r="S2541" s="1093"/>
      <c r="T2541" s="1093"/>
      <c r="U2541" s="1093"/>
      <c r="V2541" s="1093"/>
      <c r="W2541" s="1093"/>
      <c r="X2541" s="1093"/>
      <c r="Y2541" s="1093"/>
      <c r="Z2541" s="1093"/>
      <c r="AA2541" s="1093"/>
      <c r="AB2541" s="1093"/>
      <c r="AC2541" s="1093"/>
      <c r="AD2541" s="1093"/>
      <c r="AF2541" s="69"/>
      <c r="AG2541" s="304">
        <v>345</v>
      </c>
      <c r="AH2541" s="1113" t="s">
        <v>109</v>
      </c>
      <c r="AI2541" s="1114"/>
      <c r="AJ2541" s="1115"/>
      <c r="AK2541" s="11"/>
      <c r="AL2541" s="1110" t="s">
        <v>1456</v>
      </c>
      <c r="AM2541" s="1111"/>
      <c r="AN2541" s="1111"/>
      <c r="AO2541" s="1111"/>
      <c r="AP2541" s="1111"/>
      <c r="AQ2541" s="1112"/>
      <c r="AR2541" s="1173">
        <f>VLOOKUP(AH2541,$CD$6:$CE$10,2,FALSE)</f>
        <v>0</v>
      </c>
    </row>
    <row r="2542" spans="1:44" ht="27" customHeight="1">
      <c r="A2542" s="911" t="str">
        <f t="shared" si="47"/>
        <v/>
      </c>
      <c r="B2542" s="65"/>
      <c r="E2542" s="66"/>
      <c r="F2542" s="67"/>
      <c r="I2542" s="1093"/>
      <c r="J2542" s="1093"/>
      <c r="K2542" s="1093"/>
      <c r="L2542" s="1093"/>
      <c r="M2542" s="1093"/>
      <c r="N2542" s="1093"/>
      <c r="O2542" s="1093"/>
      <c r="P2542" s="1093"/>
      <c r="Q2542" s="1093"/>
      <c r="R2542" s="1093"/>
      <c r="S2542" s="1093"/>
      <c r="T2542" s="1093"/>
      <c r="U2542" s="1093"/>
      <c r="V2542" s="1093"/>
      <c r="W2542" s="1093"/>
      <c r="X2542" s="1093"/>
      <c r="Y2542" s="1093"/>
      <c r="Z2542" s="1093"/>
      <c r="AA2542" s="1093"/>
      <c r="AB2542" s="1093"/>
      <c r="AC2542" s="1093"/>
      <c r="AD2542" s="1093"/>
      <c r="AF2542" s="69"/>
      <c r="AK2542" s="11"/>
      <c r="AL2542" s="1110"/>
      <c r="AM2542" s="1111"/>
      <c r="AN2542" s="1111"/>
      <c r="AO2542" s="1111"/>
      <c r="AP2542" s="1111"/>
      <c r="AQ2542" s="1112"/>
      <c r="AR2542" s="1173"/>
    </row>
    <row r="2543" spans="1:44" ht="24" customHeight="1">
      <c r="A2543" s="911" t="str">
        <f t="shared" si="47"/>
        <v/>
      </c>
      <c r="B2543" s="65"/>
      <c r="E2543" s="66"/>
      <c r="F2543" s="67"/>
      <c r="AF2543" s="69"/>
      <c r="AK2543" s="11"/>
      <c r="AL2543" s="70"/>
      <c r="AQ2543" s="71"/>
      <c r="AR2543" s="72"/>
    </row>
    <row r="2544" spans="1:44" ht="27" customHeight="1">
      <c r="A2544" s="911">
        <f t="shared" si="47"/>
        <v>346</v>
      </c>
      <c r="B2544" s="65"/>
      <c r="E2544" s="66"/>
      <c r="F2544" s="67"/>
      <c r="H2544" s="17" t="s">
        <v>945</v>
      </c>
      <c r="I2544" s="1093" t="s">
        <v>1457</v>
      </c>
      <c r="J2544" s="1093"/>
      <c r="K2544" s="1093"/>
      <c r="L2544" s="1093"/>
      <c r="M2544" s="1093"/>
      <c r="N2544" s="1093"/>
      <c r="O2544" s="1093"/>
      <c r="P2544" s="1093"/>
      <c r="Q2544" s="1093"/>
      <c r="R2544" s="1093"/>
      <c r="S2544" s="1093"/>
      <c r="T2544" s="1093"/>
      <c r="U2544" s="1093"/>
      <c r="V2544" s="1093"/>
      <c r="W2544" s="1093"/>
      <c r="X2544" s="1093"/>
      <c r="Y2544" s="1093"/>
      <c r="Z2544" s="1093"/>
      <c r="AA2544" s="1093"/>
      <c r="AB2544" s="1093"/>
      <c r="AC2544" s="1093"/>
      <c r="AD2544" s="1093"/>
      <c r="AF2544" s="69"/>
      <c r="AG2544" s="304">
        <v>346</v>
      </c>
      <c r="AH2544" s="1113" t="s">
        <v>109</v>
      </c>
      <c r="AI2544" s="1114"/>
      <c r="AJ2544" s="1115"/>
      <c r="AK2544" s="11"/>
      <c r="AL2544" s="1110" t="s">
        <v>1458</v>
      </c>
      <c r="AM2544" s="1111"/>
      <c r="AN2544" s="1111"/>
      <c r="AO2544" s="1111"/>
      <c r="AP2544" s="1111"/>
      <c r="AQ2544" s="1112"/>
      <c r="AR2544" s="1173">
        <f>VLOOKUP(AH2544,$CD$6:$CE$10,2,FALSE)</f>
        <v>0</v>
      </c>
    </row>
    <row r="2545" spans="1:44" ht="27" customHeight="1">
      <c r="A2545" s="911" t="str">
        <f t="shared" si="47"/>
        <v/>
      </c>
      <c r="B2545" s="65"/>
      <c r="E2545" s="66"/>
      <c r="F2545" s="67"/>
      <c r="I2545" s="1093"/>
      <c r="J2545" s="1093"/>
      <c r="K2545" s="1093"/>
      <c r="L2545" s="1093"/>
      <c r="M2545" s="1093"/>
      <c r="N2545" s="1093"/>
      <c r="O2545" s="1093"/>
      <c r="P2545" s="1093"/>
      <c r="Q2545" s="1093"/>
      <c r="R2545" s="1093"/>
      <c r="S2545" s="1093"/>
      <c r="T2545" s="1093"/>
      <c r="U2545" s="1093"/>
      <c r="V2545" s="1093"/>
      <c r="W2545" s="1093"/>
      <c r="X2545" s="1093"/>
      <c r="Y2545" s="1093"/>
      <c r="Z2545" s="1093"/>
      <c r="AA2545" s="1093"/>
      <c r="AB2545" s="1093"/>
      <c r="AC2545" s="1093"/>
      <c r="AD2545" s="1093"/>
      <c r="AF2545" s="69"/>
      <c r="AK2545" s="11"/>
      <c r="AL2545" s="1110"/>
      <c r="AM2545" s="1111"/>
      <c r="AN2545" s="1111"/>
      <c r="AO2545" s="1111"/>
      <c r="AP2545" s="1111"/>
      <c r="AQ2545" s="1112"/>
      <c r="AR2545" s="1173"/>
    </row>
    <row r="2546" spans="1:44" ht="27" customHeight="1">
      <c r="A2546" s="911" t="str">
        <f t="shared" si="47"/>
        <v/>
      </c>
      <c r="B2546" s="65"/>
      <c r="E2546" s="66"/>
      <c r="F2546" s="67"/>
      <c r="I2546" s="1093"/>
      <c r="J2546" s="1093"/>
      <c r="K2546" s="1093"/>
      <c r="L2546" s="1093"/>
      <c r="M2546" s="1093"/>
      <c r="N2546" s="1093"/>
      <c r="O2546" s="1093"/>
      <c r="P2546" s="1093"/>
      <c r="Q2546" s="1093"/>
      <c r="R2546" s="1093"/>
      <c r="S2546" s="1093"/>
      <c r="T2546" s="1093"/>
      <c r="U2546" s="1093"/>
      <c r="V2546" s="1093"/>
      <c r="W2546" s="1093"/>
      <c r="X2546" s="1093"/>
      <c r="Y2546" s="1093"/>
      <c r="Z2546" s="1093"/>
      <c r="AA2546" s="1093"/>
      <c r="AB2546" s="1093"/>
      <c r="AC2546" s="1093"/>
      <c r="AD2546" s="1093"/>
      <c r="AF2546" s="69"/>
      <c r="AK2546" s="11"/>
      <c r="AL2546" s="70"/>
      <c r="AQ2546" s="71"/>
      <c r="AR2546" s="72"/>
    </row>
    <row r="2547" spans="1:44" ht="24" customHeight="1" thickBot="1">
      <c r="A2547" s="911" t="str">
        <f t="shared" si="47"/>
        <v/>
      </c>
      <c r="B2547" s="65"/>
      <c r="E2547" s="66"/>
      <c r="F2547" s="67"/>
      <c r="I2547" s="118"/>
      <c r="J2547" s="118"/>
      <c r="K2547" s="118"/>
      <c r="L2547" s="118"/>
      <c r="M2547" s="118"/>
      <c r="N2547" s="118"/>
      <c r="O2547" s="118"/>
      <c r="P2547" s="118"/>
      <c r="Q2547" s="118"/>
      <c r="R2547" s="118"/>
      <c r="S2547" s="118"/>
      <c r="T2547" s="118"/>
      <c r="U2547" s="118"/>
      <c r="V2547" s="118"/>
      <c r="W2547" s="118"/>
      <c r="X2547" s="118"/>
      <c r="Y2547" s="118"/>
      <c r="Z2547" s="118"/>
      <c r="AA2547" s="118"/>
      <c r="AB2547" s="118"/>
      <c r="AC2547" s="118"/>
      <c r="AD2547" s="118"/>
      <c r="AF2547" s="69"/>
      <c r="AK2547" s="11"/>
      <c r="AL2547" s="70"/>
      <c r="AQ2547" s="71"/>
      <c r="AR2547" s="72"/>
    </row>
    <row r="2548" spans="1:44" ht="24" customHeight="1">
      <c r="A2548" s="911" t="str">
        <f t="shared" si="47"/>
        <v/>
      </c>
      <c r="B2548" s="65"/>
      <c r="E2548" s="66"/>
      <c r="F2548" s="67"/>
      <c r="H2548" s="1915" t="s">
        <v>1330</v>
      </c>
      <c r="I2548" s="1916"/>
      <c r="J2548" s="1090" t="s">
        <v>1459</v>
      </c>
      <c r="K2548" s="1090"/>
      <c r="L2548" s="1090"/>
      <c r="M2548" s="1090"/>
      <c r="N2548" s="1090"/>
      <c r="O2548" s="1090"/>
      <c r="P2548" s="1090"/>
      <c r="Q2548" s="1090"/>
      <c r="R2548" s="1090"/>
      <c r="S2548" s="1090"/>
      <c r="T2548" s="1090"/>
      <c r="U2548" s="1090"/>
      <c r="V2548" s="1090"/>
      <c r="W2548" s="1090"/>
      <c r="X2548" s="1090"/>
      <c r="Y2548" s="1090"/>
      <c r="Z2548" s="1090"/>
      <c r="AA2548" s="1090"/>
      <c r="AB2548" s="1090"/>
      <c r="AC2548" s="1090"/>
      <c r="AD2548" s="1091"/>
      <c r="AF2548" s="69"/>
      <c r="AK2548" s="11"/>
      <c r="AL2548" s="70"/>
      <c r="AQ2548" s="71"/>
      <c r="AR2548" s="72"/>
    </row>
    <row r="2549" spans="1:44" ht="24" customHeight="1">
      <c r="A2549" s="911" t="str">
        <f t="shared" si="47"/>
        <v/>
      </c>
      <c r="B2549" s="65"/>
      <c r="E2549" s="66"/>
      <c r="F2549" s="67"/>
      <c r="H2549" s="67"/>
      <c r="J2549" s="1093"/>
      <c r="K2549" s="1093"/>
      <c r="L2549" s="1093"/>
      <c r="M2549" s="1093"/>
      <c r="N2549" s="1093"/>
      <c r="O2549" s="1093"/>
      <c r="P2549" s="1093"/>
      <c r="Q2549" s="1093"/>
      <c r="R2549" s="1093"/>
      <c r="S2549" s="1093"/>
      <c r="T2549" s="1093"/>
      <c r="U2549" s="1093"/>
      <c r="V2549" s="1093"/>
      <c r="W2549" s="1093"/>
      <c r="X2549" s="1093"/>
      <c r="Y2549" s="1093"/>
      <c r="Z2549" s="1093"/>
      <c r="AA2549" s="1093"/>
      <c r="AB2549" s="1093"/>
      <c r="AC2549" s="1093"/>
      <c r="AD2549" s="1094"/>
      <c r="AF2549" s="69"/>
      <c r="AK2549" s="11"/>
      <c r="AL2549" s="70"/>
      <c r="AQ2549" s="71"/>
      <c r="AR2549" s="72"/>
    </row>
    <row r="2550" spans="1:44" ht="24" customHeight="1">
      <c r="A2550" s="911" t="str">
        <f t="shared" si="47"/>
        <v/>
      </c>
      <c r="B2550" s="65"/>
      <c r="E2550" s="66"/>
      <c r="F2550" s="67"/>
      <c r="H2550" s="1068" t="s">
        <v>1331</v>
      </c>
      <c r="I2550" s="1069"/>
      <c r="J2550" s="1093" t="s">
        <v>1460</v>
      </c>
      <c r="K2550" s="1093"/>
      <c r="L2550" s="1093"/>
      <c r="M2550" s="1093"/>
      <c r="N2550" s="1093"/>
      <c r="O2550" s="1093"/>
      <c r="P2550" s="1093"/>
      <c r="Q2550" s="1093"/>
      <c r="R2550" s="1093"/>
      <c r="S2550" s="1093"/>
      <c r="T2550" s="1093"/>
      <c r="U2550" s="1093"/>
      <c r="V2550" s="1093"/>
      <c r="W2550" s="1093"/>
      <c r="X2550" s="1093"/>
      <c r="Y2550" s="1093"/>
      <c r="Z2550" s="1093"/>
      <c r="AA2550" s="1093"/>
      <c r="AB2550" s="1093"/>
      <c r="AC2550" s="1093"/>
      <c r="AD2550" s="1094"/>
      <c r="AF2550" s="69"/>
      <c r="AK2550" s="11"/>
      <c r="AL2550" s="70"/>
      <c r="AQ2550" s="71"/>
      <c r="AR2550" s="72"/>
    </row>
    <row r="2551" spans="1:44" ht="24" customHeight="1">
      <c r="A2551" s="911" t="str">
        <f t="shared" si="47"/>
        <v/>
      </c>
      <c r="B2551" s="65"/>
      <c r="E2551" s="66"/>
      <c r="F2551" s="67"/>
      <c r="H2551" s="1068" t="s">
        <v>1332</v>
      </c>
      <c r="I2551" s="1069"/>
      <c r="J2551" s="1093" t="s">
        <v>1461</v>
      </c>
      <c r="K2551" s="1093"/>
      <c r="L2551" s="1093"/>
      <c r="M2551" s="1093"/>
      <c r="N2551" s="1093"/>
      <c r="O2551" s="1093"/>
      <c r="P2551" s="1093"/>
      <c r="Q2551" s="1093"/>
      <c r="R2551" s="1093"/>
      <c r="S2551" s="1093"/>
      <c r="T2551" s="1093"/>
      <c r="U2551" s="1093"/>
      <c r="V2551" s="1093"/>
      <c r="W2551" s="1093"/>
      <c r="X2551" s="1093"/>
      <c r="Y2551" s="1093"/>
      <c r="Z2551" s="1093"/>
      <c r="AA2551" s="1093"/>
      <c r="AB2551" s="1093"/>
      <c r="AC2551" s="1093"/>
      <c r="AD2551" s="1094"/>
      <c r="AF2551" s="69"/>
      <c r="AK2551" s="11"/>
      <c r="AL2551" s="70"/>
      <c r="AQ2551" s="71"/>
      <c r="AR2551" s="72"/>
    </row>
    <row r="2552" spans="1:44" ht="24" customHeight="1" thickBot="1">
      <c r="A2552" s="911" t="str">
        <f t="shared" si="47"/>
        <v/>
      </c>
      <c r="B2552" s="65"/>
      <c r="E2552" s="66"/>
      <c r="F2552" s="67"/>
      <c r="H2552" s="82"/>
      <c r="I2552" s="131"/>
      <c r="J2552" s="1096"/>
      <c r="K2552" s="1096"/>
      <c r="L2552" s="1096"/>
      <c r="M2552" s="1096"/>
      <c r="N2552" s="1096"/>
      <c r="O2552" s="1096"/>
      <c r="P2552" s="1096"/>
      <c r="Q2552" s="1096"/>
      <c r="R2552" s="1096"/>
      <c r="S2552" s="1096"/>
      <c r="T2552" s="1096"/>
      <c r="U2552" s="1096"/>
      <c r="V2552" s="1096"/>
      <c r="W2552" s="1096"/>
      <c r="X2552" s="1096"/>
      <c r="Y2552" s="1096"/>
      <c r="Z2552" s="1096"/>
      <c r="AA2552" s="1096"/>
      <c r="AB2552" s="1096"/>
      <c r="AC2552" s="1096"/>
      <c r="AD2552" s="1097"/>
      <c r="AF2552" s="69"/>
      <c r="AK2552" s="11"/>
      <c r="AL2552" s="70"/>
      <c r="AQ2552" s="71"/>
      <c r="AR2552" s="72"/>
    </row>
    <row r="2553" spans="1:44" ht="24" customHeight="1">
      <c r="A2553" s="911" t="str">
        <f t="shared" si="47"/>
        <v/>
      </c>
      <c r="B2553" s="65"/>
      <c r="E2553" s="66"/>
      <c r="F2553" s="67"/>
      <c r="I2553" s="118"/>
      <c r="J2553" s="118"/>
      <c r="K2553" s="118"/>
      <c r="L2553" s="118"/>
      <c r="M2553" s="118"/>
      <c r="N2553" s="118"/>
      <c r="O2553" s="118"/>
      <c r="P2553" s="118"/>
      <c r="Q2553" s="118"/>
      <c r="R2553" s="118"/>
      <c r="S2553" s="118"/>
      <c r="T2553" s="118"/>
      <c r="U2553" s="118"/>
      <c r="V2553" s="118"/>
      <c r="W2553" s="118"/>
      <c r="X2553" s="118"/>
      <c r="Y2553" s="118"/>
      <c r="Z2553" s="118"/>
      <c r="AA2553" s="118"/>
      <c r="AB2553" s="118"/>
      <c r="AC2553" s="118"/>
      <c r="AD2553" s="118"/>
      <c r="AF2553" s="69"/>
      <c r="AK2553" s="11"/>
      <c r="AL2553" s="70"/>
      <c r="AQ2553" s="71"/>
      <c r="AR2553" s="72"/>
    </row>
    <row r="2554" spans="1:44" ht="27" customHeight="1">
      <c r="A2554" s="911">
        <f t="shared" si="47"/>
        <v>347</v>
      </c>
      <c r="B2554" s="65"/>
      <c r="E2554" s="66"/>
      <c r="F2554" s="67"/>
      <c r="H2554" s="17" t="s">
        <v>959</v>
      </c>
      <c r="I2554" s="1093" t="s">
        <v>1462</v>
      </c>
      <c r="J2554" s="1093"/>
      <c r="K2554" s="1093"/>
      <c r="L2554" s="1093"/>
      <c r="M2554" s="1093"/>
      <c r="N2554" s="1093"/>
      <c r="O2554" s="1093"/>
      <c r="P2554" s="1093"/>
      <c r="Q2554" s="1093"/>
      <c r="R2554" s="1093"/>
      <c r="S2554" s="1093"/>
      <c r="T2554" s="1093"/>
      <c r="U2554" s="1093"/>
      <c r="V2554" s="1093"/>
      <c r="W2554" s="1093"/>
      <c r="X2554" s="1093"/>
      <c r="Y2554" s="1093"/>
      <c r="Z2554" s="1093"/>
      <c r="AA2554" s="1093"/>
      <c r="AB2554" s="1093"/>
      <c r="AC2554" s="1093"/>
      <c r="AD2554" s="1093"/>
      <c r="AF2554" s="69"/>
      <c r="AG2554" s="304">
        <v>347</v>
      </c>
      <c r="AH2554" s="1113" t="s">
        <v>109</v>
      </c>
      <c r="AI2554" s="1114"/>
      <c r="AJ2554" s="1115"/>
      <c r="AK2554" s="11"/>
      <c r="AL2554" s="1110" t="s">
        <v>1463</v>
      </c>
      <c r="AM2554" s="1111"/>
      <c r="AN2554" s="1111"/>
      <c r="AO2554" s="1111"/>
      <c r="AP2554" s="1111"/>
      <c r="AQ2554" s="1112"/>
      <c r="AR2554" s="1173">
        <f>VLOOKUP(AH2554,$CD$6:$CE$10,2,FALSE)</f>
        <v>0</v>
      </c>
    </row>
    <row r="2555" spans="1:44" ht="27" customHeight="1">
      <c r="A2555" s="911" t="str">
        <f t="shared" si="47"/>
        <v/>
      </c>
      <c r="B2555" s="65"/>
      <c r="E2555" s="66"/>
      <c r="F2555" s="67"/>
      <c r="I2555" s="1093"/>
      <c r="J2555" s="1093"/>
      <c r="K2555" s="1093"/>
      <c r="L2555" s="1093"/>
      <c r="M2555" s="1093"/>
      <c r="N2555" s="1093"/>
      <c r="O2555" s="1093"/>
      <c r="P2555" s="1093"/>
      <c r="Q2555" s="1093"/>
      <c r="R2555" s="1093"/>
      <c r="S2555" s="1093"/>
      <c r="T2555" s="1093"/>
      <c r="U2555" s="1093"/>
      <c r="V2555" s="1093"/>
      <c r="W2555" s="1093"/>
      <c r="X2555" s="1093"/>
      <c r="Y2555" s="1093"/>
      <c r="Z2555" s="1093"/>
      <c r="AA2555" s="1093"/>
      <c r="AB2555" s="1093"/>
      <c r="AC2555" s="1093"/>
      <c r="AD2555" s="1093"/>
      <c r="AF2555" s="69"/>
      <c r="AK2555" s="11"/>
      <c r="AL2555" s="1110"/>
      <c r="AM2555" s="1111"/>
      <c r="AN2555" s="1111"/>
      <c r="AO2555" s="1111"/>
      <c r="AP2555" s="1111"/>
      <c r="AQ2555" s="1112"/>
      <c r="AR2555" s="1173"/>
    </row>
    <row r="2556" spans="1:44" ht="27" customHeight="1">
      <c r="A2556" s="911" t="str">
        <f t="shared" si="47"/>
        <v/>
      </c>
      <c r="B2556" s="65"/>
      <c r="E2556" s="66"/>
      <c r="F2556" s="67"/>
      <c r="I2556" s="1093"/>
      <c r="J2556" s="1093"/>
      <c r="K2556" s="1093"/>
      <c r="L2556" s="1093"/>
      <c r="M2556" s="1093"/>
      <c r="N2556" s="1093"/>
      <c r="O2556" s="1093"/>
      <c r="P2556" s="1093"/>
      <c r="Q2556" s="1093"/>
      <c r="R2556" s="1093"/>
      <c r="S2556" s="1093"/>
      <c r="T2556" s="1093"/>
      <c r="U2556" s="1093"/>
      <c r="V2556" s="1093"/>
      <c r="W2556" s="1093"/>
      <c r="X2556" s="1093"/>
      <c r="Y2556" s="1093"/>
      <c r="Z2556" s="1093"/>
      <c r="AA2556" s="1093"/>
      <c r="AB2556" s="1093"/>
      <c r="AC2556" s="1093"/>
      <c r="AD2556" s="1093"/>
      <c r="AF2556" s="69"/>
      <c r="AK2556" s="11"/>
      <c r="AL2556" s="70"/>
      <c r="AQ2556" s="71"/>
      <c r="AR2556" s="72"/>
    </row>
    <row r="2557" spans="1:44" ht="24" customHeight="1">
      <c r="A2557" s="911" t="str">
        <f t="shared" si="47"/>
        <v/>
      </c>
      <c r="B2557" s="65"/>
      <c r="E2557" s="66"/>
      <c r="F2557" s="67"/>
      <c r="AF2557" s="69"/>
      <c r="AK2557" s="11"/>
      <c r="AL2557" s="70"/>
      <c r="AQ2557" s="71"/>
      <c r="AR2557" s="72"/>
    </row>
    <row r="2558" spans="1:44" ht="27" customHeight="1">
      <c r="A2558" s="911">
        <f t="shared" si="47"/>
        <v>348</v>
      </c>
      <c r="B2558" s="65"/>
      <c r="E2558" s="66"/>
      <c r="F2558" s="1064" t="s">
        <v>1116</v>
      </c>
      <c r="G2558" s="1065"/>
      <c r="H2558" s="1070" t="s">
        <v>1464</v>
      </c>
      <c r="I2558" s="1070"/>
      <c r="J2558" s="1070"/>
      <c r="K2558" s="1070"/>
      <c r="L2558" s="1070"/>
      <c r="M2558" s="1070"/>
      <c r="N2558" s="1070"/>
      <c r="O2558" s="1070"/>
      <c r="P2558" s="1070"/>
      <c r="Q2558" s="1070"/>
      <c r="R2558" s="1070"/>
      <c r="S2558" s="1070"/>
      <c r="T2558" s="1070"/>
      <c r="U2558" s="1070"/>
      <c r="V2558" s="1070"/>
      <c r="W2558" s="1070"/>
      <c r="X2558" s="1070"/>
      <c r="Y2558" s="1070"/>
      <c r="Z2558" s="1070"/>
      <c r="AA2558" s="1070"/>
      <c r="AB2558" s="1070"/>
      <c r="AC2558" s="1070"/>
      <c r="AD2558" s="1070"/>
      <c r="AF2558" s="69"/>
      <c r="AG2558" s="304">
        <v>348</v>
      </c>
      <c r="AH2558" s="1113" t="s">
        <v>109</v>
      </c>
      <c r="AI2558" s="1114"/>
      <c r="AJ2558" s="1115"/>
      <c r="AK2558" s="11"/>
      <c r="AL2558" s="92"/>
      <c r="AM2558" s="93"/>
      <c r="AN2558" s="93"/>
      <c r="AO2558" s="93"/>
      <c r="AP2558" s="93"/>
      <c r="AQ2558" s="94"/>
      <c r="AR2558" s="1173">
        <f>VLOOKUP(AH2558,$CD$6:$CE$10,2,FALSE)</f>
        <v>0</v>
      </c>
    </row>
    <row r="2559" spans="1:44" ht="27" customHeight="1">
      <c r="A2559" s="911" t="str">
        <f t="shared" si="47"/>
        <v/>
      </c>
      <c r="B2559" s="65"/>
      <c r="E2559" s="66"/>
      <c r="F2559" s="67"/>
      <c r="H2559" s="1070"/>
      <c r="I2559" s="1070"/>
      <c r="J2559" s="1070"/>
      <c r="K2559" s="1070"/>
      <c r="L2559" s="1070"/>
      <c r="M2559" s="1070"/>
      <c r="N2559" s="1070"/>
      <c r="O2559" s="1070"/>
      <c r="P2559" s="1070"/>
      <c r="Q2559" s="1070"/>
      <c r="R2559" s="1070"/>
      <c r="S2559" s="1070"/>
      <c r="T2559" s="1070"/>
      <c r="U2559" s="1070"/>
      <c r="V2559" s="1070"/>
      <c r="W2559" s="1070"/>
      <c r="X2559" s="1070"/>
      <c r="Y2559" s="1070"/>
      <c r="Z2559" s="1070"/>
      <c r="AA2559" s="1070"/>
      <c r="AB2559" s="1070"/>
      <c r="AC2559" s="1070"/>
      <c r="AD2559" s="1070"/>
      <c r="AF2559" s="69"/>
      <c r="AK2559" s="11"/>
      <c r="AL2559" s="92"/>
      <c r="AM2559" s="93"/>
      <c r="AN2559" s="93"/>
      <c r="AO2559" s="93"/>
      <c r="AP2559" s="93"/>
      <c r="AQ2559" s="94"/>
      <c r="AR2559" s="1173"/>
    </row>
    <row r="2560" spans="1:44" ht="24" customHeight="1" thickBot="1">
      <c r="A2560" s="911" t="str">
        <f t="shared" si="47"/>
        <v/>
      </c>
      <c r="B2560" s="56"/>
      <c r="C2560" s="6"/>
      <c r="D2560" s="6"/>
      <c r="E2560" s="57"/>
      <c r="F2560" s="82"/>
      <c r="G2560" s="60"/>
      <c r="H2560" s="60"/>
      <c r="I2560" s="60"/>
      <c r="J2560" s="60"/>
      <c r="K2560" s="60"/>
      <c r="L2560" s="60"/>
      <c r="M2560" s="60"/>
      <c r="N2560" s="60"/>
      <c r="O2560" s="60"/>
      <c r="P2560" s="60"/>
      <c r="Q2560" s="60"/>
      <c r="R2560" s="60"/>
      <c r="S2560" s="60"/>
      <c r="T2560" s="60"/>
      <c r="U2560" s="60"/>
      <c r="V2560" s="60"/>
      <c r="W2560" s="60"/>
      <c r="X2560" s="60"/>
      <c r="Y2560" s="60"/>
      <c r="Z2560" s="60"/>
      <c r="AA2560" s="60"/>
      <c r="AB2560" s="60"/>
      <c r="AC2560" s="60"/>
      <c r="AD2560" s="60"/>
      <c r="AE2560" s="60"/>
      <c r="AF2560" s="58"/>
      <c r="AG2560" s="307"/>
      <c r="AH2560" s="59"/>
      <c r="AI2560" s="59"/>
      <c r="AJ2560" s="59"/>
      <c r="AK2560" s="15"/>
      <c r="AL2560" s="98"/>
      <c r="AM2560" s="99"/>
      <c r="AN2560" s="99"/>
      <c r="AO2560" s="99"/>
      <c r="AP2560" s="99"/>
      <c r="AQ2560" s="100"/>
      <c r="AR2560" s="72"/>
    </row>
    <row r="2561" spans="1:44" ht="24" customHeight="1">
      <c r="A2561" s="911" t="str">
        <f t="shared" si="47"/>
        <v/>
      </c>
      <c r="B2561" s="65"/>
      <c r="E2561" s="66"/>
      <c r="F2561" s="67"/>
      <c r="H2561" s="1481"/>
      <c r="I2561" s="1481"/>
      <c r="J2561" s="1481"/>
      <c r="K2561" s="1481"/>
      <c r="L2561" s="1481"/>
      <c r="M2561" s="1481"/>
      <c r="N2561" s="1481"/>
      <c r="O2561" s="1481"/>
      <c r="P2561" s="1481"/>
      <c r="Q2561" s="1481"/>
      <c r="R2561" s="1481"/>
      <c r="S2561" s="1481"/>
      <c r="T2561" s="1481"/>
      <c r="U2561" s="1481"/>
      <c r="V2561" s="1481"/>
      <c r="W2561" s="1481"/>
      <c r="X2561" s="1481"/>
      <c r="Y2561" s="1481"/>
      <c r="Z2561" s="1481"/>
      <c r="AA2561" s="1481"/>
      <c r="AB2561" s="1481"/>
      <c r="AC2561" s="1481"/>
      <c r="AD2561" s="1481"/>
      <c r="AF2561" s="69"/>
      <c r="AK2561" s="11"/>
      <c r="AL2561" s="70"/>
      <c r="AQ2561" s="71"/>
      <c r="AR2561" s="72"/>
    </row>
    <row r="2562" spans="1:44" ht="24" customHeight="1">
      <c r="A2562" s="911"/>
      <c r="B2562" s="1078" t="s">
        <v>2677</v>
      </c>
      <c r="C2562" s="1079"/>
      <c r="D2562" s="1079"/>
      <c r="E2562" s="1080"/>
      <c r="F2562" s="1204" t="s">
        <v>157</v>
      </c>
      <c r="G2562" s="1205"/>
      <c r="H2562" s="1163" t="s">
        <v>2503</v>
      </c>
      <c r="I2562" s="1163"/>
      <c r="J2562" s="1163"/>
      <c r="K2562" s="1163"/>
      <c r="L2562" s="1163"/>
      <c r="M2562" s="1163"/>
      <c r="N2562" s="1163"/>
      <c r="O2562" s="1163"/>
      <c r="P2562" s="1163"/>
      <c r="Q2562" s="1163"/>
      <c r="R2562" s="1163"/>
      <c r="S2562" s="1163"/>
      <c r="T2562" s="1163"/>
      <c r="U2562" s="1163"/>
      <c r="V2562" s="1163"/>
      <c r="W2562" s="1163"/>
      <c r="X2562" s="1163"/>
      <c r="Y2562" s="1163"/>
      <c r="Z2562" s="1163"/>
      <c r="AA2562" s="1163"/>
      <c r="AB2562" s="1163"/>
      <c r="AC2562" s="1163"/>
      <c r="AD2562" s="1163"/>
      <c r="AF2562" s="69"/>
      <c r="AK2562" s="11"/>
      <c r="AL2562" s="1110" t="s">
        <v>2678</v>
      </c>
      <c r="AM2562" s="1111"/>
      <c r="AN2562" s="1111"/>
      <c r="AO2562" s="1111"/>
      <c r="AP2562" s="1111"/>
      <c r="AQ2562" s="1112"/>
      <c r="AR2562" s="72"/>
    </row>
    <row r="2563" spans="1:44" ht="24" customHeight="1">
      <c r="A2563" s="911"/>
      <c r="B2563" s="1078"/>
      <c r="C2563" s="1079"/>
      <c r="D2563" s="1079"/>
      <c r="E2563" s="1080"/>
      <c r="F2563" s="67"/>
      <c r="H2563" s="1163"/>
      <c r="I2563" s="1163"/>
      <c r="J2563" s="1163"/>
      <c r="K2563" s="1163"/>
      <c r="L2563" s="1163"/>
      <c r="M2563" s="1163"/>
      <c r="N2563" s="1163"/>
      <c r="O2563" s="1163"/>
      <c r="P2563" s="1163"/>
      <c r="Q2563" s="1163"/>
      <c r="R2563" s="1163"/>
      <c r="S2563" s="1163"/>
      <c r="T2563" s="1163"/>
      <c r="U2563" s="1163"/>
      <c r="V2563" s="1163"/>
      <c r="W2563" s="1163"/>
      <c r="X2563" s="1163"/>
      <c r="Y2563" s="1163"/>
      <c r="Z2563" s="1163"/>
      <c r="AA2563" s="1163"/>
      <c r="AB2563" s="1163"/>
      <c r="AC2563" s="1163"/>
      <c r="AD2563" s="1163"/>
      <c r="AF2563" s="69"/>
      <c r="AK2563" s="11"/>
      <c r="AL2563" s="1110"/>
      <c r="AM2563" s="1111"/>
      <c r="AN2563" s="1111"/>
      <c r="AO2563" s="1111"/>
      <c r="AP2563" s="1111"/>
      <c r="AQ2563" s="1112"/>
      <c r="AR2563" s="72"/>
    </row>
    <row r="2564" spans="1:44" ht="24" customHeight="1">
      <c r="A2564" s="911"/>
      <c r="B2564" s="1078"/>
      <c r="C2564" s="1079"/>
      <c r="D2564" s="1079"/>
      <c r="E2564" s="1080"/>
      <c r="F2564" s="67"/>
      <c r="H2564" s="1163"/>
      <c r="I2564" s="1163"/>
      <c r="J2564" s="1163"/>
      <c r="K2564" s="1163"/>
      <c r="L2564" s="1163"/>
      <c r="M2564" s="1163"/>
      <c r="N2564" s="1163"/>
      <c r="O2564" s="1163"/>
      <c r="P2564" s="1163"/>
      <c r="Q2564" s="1163"/>
      <c r="R2564" s="1163"/>
      <c r="S2564" s="1163"/>
      <c r="T2564" s="1163"/>
      <c r="U2564" s="1163"/>
      <c r="V2564" s="1163"/>
      <c r="W2564" s="1163"/>
      <c r="X2564" s="1163"/>
      <c r="Y2564" s="1163"/>
      <c r="Z2564" s="1163"/>
      <c r="AA2564" s="1163"/>
      <c r="AB2564" s="1163"/>
      <c r="AC2564" s="1163"/>
      <c r="AD2564" s="1163"/>
      <c r="AF2564" s="69"/>
      <c r="AK2564" s="11"/>
      <c r="AL2564" s="1110"/>
      <c r="AM2564" s="1111"/>
      <c r="AN2564" s="1111"/>
      <c r="AO2564" s="1111"/>
      <c r="AP2564" s="1111"/>
      <c r="AQ2564" s="1112"/>
      <c r="AR2564" s="72"/>
    </row>
    <row r="2565" spans="1:44" ht="24" customHeight="1">
      <c r="A2565" s="911"/>
      <c r="B2565" s="65"/>
      <c r="E2565" s="66"/>
      <c r="F2565" s="67"/>
      <c r="H2565" s="1163"/>
      <c r="I2565" s="1163"/>
      <c r="J2565" s="1163"/>
      <c r="K2565" s="1163"/>
      <c r="L2565" s="1163"/>
      <c r="M2565" s="1163"/>
      <c r="N2565" s="1163"/>
      <c r="O2565" s="1163"/>
      <c r="P2565" s="1163"/>
      <c r="Q2565" s="1163"/>
      <c r="R2565" s="1163"/>
      <c r="S2565" s="1163"/>
      <c r="T2565" s="1163"/>
      <c r="U2565" s="1163"/>
      <c r="V2565" s="1163"/>
      <c r="W2565" s="1163"/>
      <c r="X2565" s="1163"/>
      <c r="Y2565" s="1163"/>
      <c r="Z2565" s="1163"/>
      <c r="AA2565" s="1163"/>
      <c r="AB2565" s="1163"/>
      <c r="AC2565" s="1163"/>
      <c r="AD2565" s="1163"/>
      <c r="AF2565" s="69"/>
      <c r="AK2565" s="11"/>
      <c r="AL2565" s="1110"/>
      <c r="AM2565" s="1111"/>
      <c r="AN2565" s="1111"/>
      <c r="AO2565" s="1111"/>
      <c r="AP2565" s="1111"/>
      <c r="AQ2565" s="1112"/>
      <c r="AR2565" s="72"/>
    </row>
    <row r="2566" spans="1:44" ht="24" customHeight="1">
      <c r="A2566" s="911"/>
      <c r="B2566" s="65"/>
      <c r="E2566" s="66"/>
      <c r="F2566" s="67"/>
      <c r="H2566" s="1163"/>
      <c r="I2566" s="1163"/>
      <c r="J2566" s="1163"/>
      <c r="K2566" s="1163"/>
      <c r="L2566" s="1163"/>
      <c r="M2566" s="1163"/>
      <c r="N2566" s="1163"/>
      <c r="O2566" s="1163"/>
      <c r="P2566" s="1163"/>
      <c r="Q2566" s="1163"/>
      <c r="R2566" s="1163"/>
      <c r="S2566" s="1163"/>
      <c r="T2566" s="1163"/>
      <c r="U2566" s="1163"/>
      <c r="V2566" s="1163"/>
      <c r="W2566" s="1163"/>
      <c r="X2566" s="1163"/>
      <c r="Y2566" s="1163"/>
      <c r="Z2566" s="1163"/>
      <c r="AA2566" s="1163"/>
      <c r="AB2566" s="1163"/>
      <c r="AC2566" s="1163"/>
      <c r="AD2566" s="1163"/>
      <c r="AF2566" s="69"/>
      <c r="AK2566" s="11"/>
      <c r="AL2566" s="88"/>
      <c r="AM2566" s="89"/>
      <c r="AN2566" s="89"/>
      <c r="AO2566" s="89"/>
      <c r="AP2566" s="89"/>
      <c r="AQ2566" s="90"/>
      <c r="AR2566" s="72"/>
    </row>
    <row r="2567" spans="1:44" ht="24" customHeight="1">
      <c r="A2567" s="911"/>
      <c r="B2567" s="65"/>
      <c r="E2567" s="66"/>
      <c r="F2567" s="67"/>
      <c r="H2567" s="1163"/>
      <c r="I2567" s="1163"/>
      <c r="J2567" s="1163"/>
      <c r="K2567" s="1163"/>
      <c r="L2567" s="1163"/>
      <c r="M2567" s="1163"/>
      <c r="N2567" s="1163"/>
      <c r="O2567" s="1163"/>
      <c r="P2567" s="1163"/>
      <c r="Q2567" s="1163"/>
      <c r="R2567" s="1163"/>
      <c r="S2567" s="1163"/>
      <c r="T2567" s="1163"/>
      <c r="U2567" s="1163"/>
      <c r="V2567" s="1163"/>
      <c r="W2567" s="1163"/>
      <c r="X2567" s="1163"/>
      <c r="Y2567" s="1163"/>
      <c r="Z2567" s="1163"/>
      <c r="AA2567" s="1163"/>
      <c r="AB2567" s="1163"/>
      <c r="AC2567" s="1163"/>
      <c r="AD2567" s="1163"/>
      <c r="AF2567" s="69"/>
      <c r="AK2567" s="11"/>
      <c r="AL2567" s="70"/>
      <c r="AQ2567" s="71"/>
      <c r="AR2567" s="72"/>
    </row>
    <row r="2568" spans="1:44" ht="24" customHeight="1" thickBot="1">
      <c r="A2568" s="911"/>
      <c r="B2568" s="65"/>
      <c r="E2568" s="66"/>
      <c r="F2568" s="67"/>
      <c r="H2568" s="859"/>
      <c r="I2568" s="859"/>
      <c r="J2568" s="859"/>
      <c r="K2568" s="859"/>
      <c r="L2568" s="859"/>
      <c r="M2568" s="859"/>
      <c r="N2568" s="859"/>
      <c r="O2568" s="859"/>
      <c r="P2568" s="859"/>
      <c r="Q2568" s="859"/>
      <c r="R2568" s="859"/>
      <c r="S2568" s="859"/>
      <c r="T2568" s="859"/>
      <c r="U2568" s="859"/>
      <c r="V2568" s="859"/>
      <c r="W2568" s="859"/>
      <c r="X2568" s="859"/>
      <c r="Y2568" s="859"/>
      <c r="Z2568" s="859"/>
      <c r="AA2568" s="859"/>
      <c r="AB2568" s="859"/>
      <c r="AC2568" s="859"/>
      <c r="AD2568" s="859"/>
      <c r="AF2568" s="69"/>
      <c r="AK2568" s="11"/>
      <c r="AL2568" s="70"/>
      <c r="AQ2568" s="71"/>
      <c r="AR2568" s="72"/>
    </row>
    <row r="2569" spans="1:44" ht="51.45" customHeight="1" thickBot="1">
      <c r="A2569" s="911"/>
      <c r="B2569" s="65"/>
      <c r="E2569" s="66"/>
      <c r="F2569" s="67"/>
      <c r="H2569" s="1226" t="s">
        <v>2679</v>
      </c>
      <c r="I2569" s="1227"/>
      <c r="J2569" s="1227"/>
      <c r="K2569" s="1227"/>
      <c r="L2569" s="1227"/>
      <c r="M2569" s="1227"/>
      <c r="N2569" s="1227"/>
      <c r="O2569" s="1227"/>
      <c r="P2569" s="1227"/>
      <c r="Q2569" s="1227"/>
      <c r="R2569" s="1227"/>
      <c r="S2569" s="1227"/>
      <c r="T2569" s="1227"/>
      <c r="U2569" s="1227"/>
      <c r="V2569" s="1227"/>
      <c r="W2569" s="1227"/>
      <c r="X2569" s="1227"/>
      <c r="Y2569" s="1227"/>
      <c r="Z2569" s="1227"/>
      <c r="AA2569" s="1227"/>
      <c r="AB2569" s="1227"/>
      <c r="AC2569" s="1227"/>
      <c r="AD2569" s="1228"/>
      <c r="AF2569" s="69"/>
      <c r="AK2569" s="11"/>
      <c r="AL2569" s="70"/>
      <c r="AQ2569" s="71"/>
      <c r="AR2569" s="72"/>
    </row>
    <row r="2570" spans="1:44" ht="24" customHeight="1" thickBot="1">
      <c r="A2570" s="911"/>
      <c r="B2570" s="65"/>
      <c r="E2570" s="66"/>
      <c r="F2570" s="67"/>
      <c r="H2570" s="859"/>
      <c r="I2570" s="859"/>
      <c r="J2570" s="859"/>
      <c r="K2570" s="859"/>
      <c r="L2570" s="859"/>
      <c r="M2570" s="859"/>
      <c r="N2570" s="859"/>
      <c r="O2570" s="859"/>
      <c r="P2570" s="859"/>
      <c r="Q2570" s="859"/>
      <c r="R2570" s="859"/>
      <c r="S2570" s="859"/>
      <c r="T2570" s="859"/>
      <c r="U2570" s="859"/>
      <c r="V2570" s="859"/>
      <c r="W2570" s="859"/>
      <c r="X2570" s="859"/>
      <c r="Y2570" s="859"/>
      <c r="Z2570" s="859"/>
      <c r="AA2570" s="859"/>
      <c r="AB2570" s="859"/>
      <c r="AC2570" s="859"/>
      <c r="AD2570" s="859"/>
      <c r="AF2570" s="69"/>
      <c r="AK2570" s="11"/>
      <c r="AL2570" s="70"/>
      <c r="AQ2570" s="71"/>
      <c r="AR2570" s="72"/>
    </row>
    <row r="2571" spans="1:44" ht="24" customHeight="1">
      <c r="A2571" s="911"/>
      <c r="B2571" s="65"/>
      <c r="E2571" s="66"/>
      <c r="F2571" s="67"/>
      <c r="H2571" s="1212" t="s">
        <v>2521</v>
      </c>
      <c r="I2571" s="1213"/>
      <c r="J2571" s="1213"/>
      <c r="K2571" s="1213"/>
      <c r="L2571" s="1213"/>
      <c r="M2571" s="1213"/>
      <c r="N2571" s="1213"/>
      <c r="O2571" s="1213"/>
      <c r="P2571" s="1213"/>
      <c r="Q2571" s="1213"/>
      <c r="R2571" s="1213"/>
      <c r="S2571" s="1213"/>
      <c r="T2571" s="1213"/>
      <c r="U2571" s="1213"/>
      <c r="V2571" s="1213"/>
      <c r="W2571" s="1213"/>
      <c r="X2571" s="1213"/>
      <c r="Y2571" s="1213"/>
      <c r="Z2571" s="1213"/>
      <c r="AA2571" s="1213"/>
      <c r="AB2571" s="1213"/>
      <c r="AC2571" s="1213"/>
      <c r="AD2571" s="1214"/>
      <c r="AF2571" s="69"/>
      <c r="AK2571" s="11"/>
      <c r="AL2571" s="70"/>
      <c r="AQ2571" s="71"/>
      <c r="AR2571" s="72"/>
    </row>
    <row r="2572" spans="1:44" ht="24" customHeight="1">
      <c r="A2572" s="911"/>
      <c r="B2572" s="65"/>
      <c r="E2572" s="66"/>
      <c r="F2572" s="67"/>
      <c r="H2572" s="1215"/>
      <c r="I2572" s="1163"/>
      <c r="J2572" s="1163"/>
      <c r="K2572" s="1163"/>
      <c r="L2572" s="1163"/>
      <c r="M2572" s="1163"/>
      <c r="N2572" s="1163"/>
      <c r="O2572" s="1163"/>
      <c r="P2572" s="1163"/>
      <c r="Q2572" s="1163"/>
      <c r="R2572" s="1163"/>
      <c r="S2572" s="1163"/>
      <c r="T2572" s="1163"/>
      <c r="U2572" s="1163"/>
      <c r="V2572" s="1163"/>
      <c r="W2572" s="1163"/>
      <c r="X2572" s="1163"/>
      <c r="Y2572" s="1163"/>
      <c r="Z2572" s="1163"/>
      <c r="AA2572" s="1163"/>
      <c r="AB2572" s="1163"/>
      <c r="AC2572" s="1163"/>
      <c r="AD2572" s="1216"/>
      <c r="AF2572" s="69"/>
      <c r="AK2572" s="11"/>
      <c r="AL2572" s="70"/>
      <c r="AQ2572" s="71"/>
      <c r="AR2572" s="72"/>
    </row>
    <row r="2573" spans="1:44" ht="34.5" customHeight="1" thickBot="1">
      <c r="A2573" s="911"/>
      <c r="B2573" s="65"/>
      <c r="E2573" s="66"/>
      <c r="F2573" s="67"/>
      <c r="H2573" s="1217"/>
      <c r="I2573" s="1218"/>
      <c r="J2573" s="1218"/>
      <c r="K2573" s="1218"/>
      <c r="L2573" s="1218"/>
      <c r="M2573" s="1218"/>
      <c r="N2573" s="1218"/>
      <c r="O2573" s="1218"/>
      <c r="P2573" s="1218"/>
      <c r="Q2573" s="1218"/>
      <c r="R2573" s="1218"/>
      <c r="S2573" s="1218"/>
      <c r="T2573" s="1218"/>
      <c r="U2573" s="1218"/>
      <c r="V2573" s="1218"/>
      <c r="W2573" s="1218"/>
      <c r="X2573" s="1218"/>
      <c r="Y2573" s="1218"/>
      <c r="Z2573" s="1218"/>
      <c r="AA2573" s="1218"/>
      <c r="AB2573" s="1218"/>
      <c r="AC2573" s="1218"/>
      <c r="AD2573" s="1219"/>
      <c r="AF2573" s="69"/>
      <c r="AK2573" s="11"/>
      <c r="AL2573" s="70"/>
      <c r="AQ2573" s="71"/>
      <c r="AR2573" s="72"/>
    </row>
    <row r="2574" spans="1:44" ht="24" customHeight="1">
      <c r="A2574" s="911"/>
      <c r="B2574" s="65"/>
      <c r="E2574" s="66"/>
      <c r="F2574" s="67"/>
      <c r="H2574" s="860"/>
      <c r="I2574" s="860"/>
      <c r="J2574" s="860"/>
      <c r="K2574" s="860"/>
      <c r="L2574" s="860"/>
      <c r="M2574" s="860"/>
      <c r="N2574" s="860"/>
      <c r="O2574" s="860"/>
      <c r="P2574" s="860"/>
      <c r="Q2574" s="860"/>
      <c r="R2574" s="860"/>
      <c r="S2574" s="860"/>
      <c r="T2574" s="860"/>
      <c r="U2574" s="860"/>
      <c r="V2574" s="860"/>
      <c r="W2574" s="860"/>
      <c r="X2574" s="860"/>
      <c r="Y2574" s="860"/>
      <c r="Z2574" s="860"/>
      <c r="AA2574" s="860"/>
      <c r="AB2574" s="860"/>
      <c r="AC2574" s="860"/>
      <c r="AD2574" s="860"/>
      <c r="AF2574" s="69"/>
      <c r="AK2574" s="11"/>
      <c r="AL2574" s="70"/>
      <c r="AQ2574" s="71"/>
      <c r="AR2574" s="72"/>
    </row>
    <row r="2575" spans="1:44" ht="24" customHeight="1">
      <c r="A2575" s="911">
        <f t="shared" ref="A2575" si="48">_xlfn.IFS(AG2575=0,"",AG2575&gt;0,AG2575,AG2575&lt;&gt;"","")</f>
        <v>3491</v>
      </c>
      <c r="B2575" s="65"/>
      <c r="E2575" s="66"/>
      <c r="F2575" s="865"/>
      <c r="G2575" s="986" t="s">
        <v>2500</v>
      </c>
      <c r="H2575" s="1163" t="s">
        <v>2489</v>
      </c>
      <c r="I2575" s="1163"/>
      <c r="J2575" s="1163"/>
      <c r="K2575" s="1163"/>
      <c r="L2575" s="1163"/>
      <c r="M2575" s="1163"/>
      <c r="N2575" s="1163"/>
      <c r="O2575" s="1163"/>
      <c r="P2575" s="1163"/>
      <c r="Q2575" s="1163"/>
      <c r="R2575" s="1163"/>
      <c r="S2575" s="1163"/>
      <c r="T2575" s="1163"/>
      <c r="U2575" s="1163"/>
      <c r="V2575" s="1163"/>
      <c r="W2575" s="1163"/>
      <c r="X2575" s="1163"/>
      <c r="Y2575" s="1163"/>
      <c r="Z2575" s="1163"/>
      <c r="AA2575" s="1163"/>
      <c r="AB2575" s="1163"/>
      <c r="AC2575" s="1163"/>
      <c r="AD2575" s="1163"/>
      <c r="AF2575" s="69"/>
      <c r="AG2575" s="974">
        <v>3491</v>
      </c>
      <c r="AH2575" s="1113" t="s">
        <v>109</v>
      </c>
      <c r="AI2575" s="1114"/>
      <c r="AJ2575" s="1115"/>
      <c r="AK2575" s="11"/>
      <c r="AL2575" s="1201" t="s">
        <v>2738</v>
      </c>
      <c r="AM2575" s="1202"/>
      <c r="AN2575" s="1202"/>
      <c r="AO2575" s="1202"/>
      <c r="AP2575" s="1202"/>
      <c r="AQ2575" s="1203"/>
      <c r="AR2575" s="1173">
        <f>VLOOKUP(AH2575,$CD$6:$CE$10,2,FALSE)</f>
        <v>0</v>
      </c>
    </row>
    <row r="2576" spans="1:44" ht="24" customHeight="1">
      <c r="A2576" s="911"/>
      <c r="B2576" s="65"/>
      <c r="E2576" s="66"/>
      <c r="F2576" s="67"/>
      <c r="H2576" s="1163"/>
      <c r="I2576" s="1163"/>
      <c r="J2576" s="1163"/>
      <c r="K2576" s="1163"/>
      <c r="L2576" s="1163"/>
      <c r="M2576" s="1163"/>
      <c r="N2576" s="1163"/>
      <c r="O2576" s="1163"/>
      <c r="P2576" s="1163"/>
      <c r="Q2576" s="1163"/>
      <c r="R2576" s="1163"/>
      <c r="S2576" s="1163"/>
      <c r="T2576" s="1163"/>
      <c r="U2576" s="1163"/>
      <c r="V2576" s="1163"/>
      <c r="W2576" s="1163"/>
      <c r="X2576" s="1163"/>
      <c r="Y2576" s="1163"/>
      <c r="Z2576" s="1163"/>
      <c r="AA2576" s="1163"/>
      <c r="AB2576" s="1163"/>
      <c r="AC2576" s="1163"/>
      <c r="AD2576" s="1163"/>
      <c r="AF2576" s="69"/>
      <c r="AK2576" s="11"/>
      <c r="AL2576" s="1201"/>
      <c r="AM2576" s="1202"/>
      <c r="AN2576" s="1202"/>
      <c r="AO2576" s="1202"/>
      <c r="AP2576" s="1202"/>
      <c r="AQ2576" s="1203"/>
      <c r="AR2576" s="1173"/>
    </row>
    <row r="2577" spans="1:44" ht="24" customHeight="1">
      <c r="A2577" s="911"/>
      <c r="B2577" s="65"/>
      <c r="E2577" s="66"/>
      <c r="F2577" s="67"/>
      <c r="H2577" s="1163"/>
      <c r="I2577" s="1163"/>
      <c r="J2577" s="1163"/>
      <c r="K2577" s="1163"/>
      <c r="L2577" s="1163"/>
      <c r="M2577" s="1163"/>
      <c r="N2577" s="1163"/>
      <c r="O2577" s="1163"/>
      <c r="P2577" s="1163"/>
      <c r="Q2577" s="1163"/>
      <c r="R2577" s="1163"/>
      <c r="S2577" s="1163"/>
      <c r="T2577" s="1163"/>
      <c r="U2577" s="1163"/>
      <c r="V2577" s="1163"/>
      <c r="W2577" s="1163"/>
      <c r="X2577" s="1163"/>
      <c r="Y2577" s="1163"/>
      <c r="Z2577" s="1163"/>
      <c r="AA2577" s="1163"/>
      <c r="AB2577" s="1163"/>
      <c r="AC2577" s="1163"/>
      <c r="AD2577" s="1163"/>
      <c r="AF2577" s="69"/>
      <c r="AK2577" s="11"/>
      <c r="AL2577" s="1003"/>
      <c r="AM2577" s="18"/>
      <c r="AN2577" s="18"/>
      <c r="AO2577" s="18"/>
      <c r="AP2577" s="18"/>
      <c r="AQ2577" s="1004"/>
      <c r="AR2577" s="72"/>
    </row>
    <row r="2578" spans="1:44" ht="24" customHeight="1">
      <c r="A2578" s="911">
        <f t="shared" ref="A2578" si="49">_xlfn.IFS(AG2578=0,"",AG2578&gt;0,AG2578,AG2578&lt;&gt;"","")</f>
        <v>3492</v>
      </c>
      <c r="B2578" s="65"/>
      <c r="E2578" s="66"/>
      <c r="F2578" s="865"/>
      <c r="G2578" s="986" t="s">
        <v>2501</v>
      </c>
      <c r="H2578" s="1163" t="s">
        <v>2490</v>
      </c>
      <c r="I2578" s="1163"/>
      <c r="J2578" s="1163"/>
      <c r="K2578" s="1163"/>
      <c r="L2578" s="1163"/>
      <c r="M2578" s="1163"/>
      <c r="N2578" s="1163"/>
      <c r="O2578" s="1163"/>
      <c r="P2578" s="1163"/>
      <c r="Q2578" s="1163"/>
      <c r="R2578" s="1163"/>
      <c r="S2578" s="1163"/>
      <c r="T2578" s="1163"/>
      <c r="U2578" s="1163"/>
      <c r="V2578" s="1163"/>
      <c r="W2578" s="1163"/>
      <c r="X2578" s="1163"/>
      <c r="Y2578" s="1163"/>
      <c r="Z2578" s="1163"/>
      <c r="AA2578" s="1163"/>
      <c r="AB2578" s="1163"/>
      <c r="AC2578" s="1163"/>
      <c r="AD2578" s="1163"/>
      <c r="AF2578" s="69"/>
      <c r="AG2578" s="974">
        <v>3492</v>
      </c>
      <c r="AH2578" s="1113" t="s">
        <v>109</v>
      </c>
      <c r="AI2578" s="1114"/>
      <c r="AJ2578" s="1115"/>
      <c r="AK2578" s="11"/>
      <c r="AL2578" s="1201" t="s">
        <v>2739</v>
      </c>
      <c r="AM2578" s="1202"/>
      <c r="AN2578" s="1202"/>
      <c r="AO2578" s="1202"/>
      <c r="AP2578" s="1202"/>
      <c r="AQ2578" s="1203"/>
      <c r="AR2578" s="1173">
        <f>VLOOKUP(AH2578,$CD$6:$CE$10,2,FALSE)</f>
        <v>0</v>
      </c>
    </row>
    <row r="2579" spans="1:44" ht="24" customHeight="1">
      <c r="A2579" s="911"/>
      <c r="B2579" s="65"/>
      <c r="E2579" s="66"/>
      <c r="F2579" s="67"/>
      <c r="H2579" s="1163"/>
      <c r="I2579" s="1163"/>
      <c r="J2579" s="1163"/>
      <c r="K2579" s="1163"/>
      <c r="L2579" s="1163"/>
      <c r="M2579" s="1163"/>
      <c r="N2579" s="1163"/>
      <c r="O2579" s="1163"/>
      <c r="P2579" s="1163"/>
      <c r="Q2579" s="1163"/>
      <c r="R2579" s="1163"/>
      <c r="S2579" s="1163"/>
      <c r="T2579" s="1163"/>
      <c r="U2579" s="1163"/>
      <c r="V2579" s="1163"/>
      <c r="W2579" s="1163"/>
      <c r="X2579" s="1163"/>
      <c r="Y2579" s="1163"/>
      <c r="Z2579" s="1163"/>
      <c r="AA2579" s="1163"/>
      <c r="AB2579" s="1163"/>
      <c r="AC2579" s="1163"/>
      <c r="AD2579" s="1163"/>
      <c r="AF2579" s="69"/>
      <c r="AK2579" s="11"/>
      <c r="AL2579" s="1201"/>
      <c r="AM2579" s="1202"/>
      <c r="AN2579" s="1202"/>
      <c r="AO2579" s="1202"/>
      <c r="AP2579" s="1202"/>
      <c r="AQ2579" s="1203"/>
      <c r="AR2579" s="1173"/>
    </row>
    <row r="2580" spans="1:44" ht="24" customHeight="1">
      <c r="A2580" s="911"/>
      <c r="B2580" s="65"/>
      <c r="E2580" s="66"/>
      <c r="F2580" s="67"/>
      <c r="H2580" s="860"/>
      <c r="I2580" s="860"/>
      <c r="J2580" s="860"/>
      <c r="K2580" s="860"/>
      <c r="L2580" s="860"/>
      <c r="M2580" s="860"/>
      <c r="N2580" s="860"/>
      <c r="O2580" s="860"/>
      <c r="P2580" s="860"/>
      <c r="Q2580" s="860"/>
      <c r="R2580" s="860"/>
      <c r="S2580" s="860"/>
      <c r="T2580" s="860"/>
      <c r="U2580" s="860"/>
      <c r="V2580" s="860"/>
      <c r="W2580" s="860"/>
      <c r="X2580" s="860"/>
      <c r="Y2580" s="860"/>
      <c r="Z2580" s="860"/>
      <c r="AA2580" s="860"/>
      <c r="AB2580" s="860"/>
      <c r="AC2580" s="860"/>
      <c r="AD2580" s="860"/>
      <c r="AF2580" s="69"/>
      <c r="AK2580" s="11"/>
      <c r="AL2580" s="1003"/>
      <c r="AM2580" s="18"/>
      <c r="AN2580" s="18"/>
      <c r="AO2580" s="18"/>
      <c r="AP2580" s="18"/>
      <c r="AQ2580" s="1004"/>
      <c r="AR2580" s="72"/>
    </row>
    <row r="2581" spans="1:44" ht="24" customHeight="1">
      <c r="A2581" s="911">
        <f t="shared" ref="A2581" si="50">_xlfn.IFS(AG2581=0,"",AG2581&gt;0,AG2581,AG2581&lt;&gt;"","")</f>
        <v>3493</v>
      </c>
      <c r="B2581" s="65"/>
      <c r="E2581" s="66"/>
      <c r="F2581" s="865"/>
      <c r="G2581" s="986" t="s">
        <v>2502</v>
      </c>
      <c r="H2581" s="1163" t="s">
        <v>2491</v>
      </c>
      <c r="I2581" s="1163"/>
      <c r="J2581" s="1163"/>
      <c r="K2581" s="1163"/>
      <c r="L2581" s="1163"/>
      <c r="M2581" s="1163"/>
      <c r="N2581" s="1163"/>
      <c r="O2581" s="1163"/>
      <c r="P2581" s="1163"/>
      <c r="Q2581" s="1163"/>
      <c r="R2581" s="1163"/>
      <c r="S2581" s="1163"/>
      <c r="T2581" s="1163"/>
      <c r="U2581" s="1163"/>
      <c r="V2581" s="1163"/>
      <c r="W2581" s="1163"/>
      <c r="X2581" s="1163"/>
      <c r="Y2581" s="1163"/>
      <c r="Z2581" s="1163"/>
      <c r="AA2581" s="1163"/>
      <c r="AB2581" s="1163"/>
      <c r="AC2581" s="1163"/>
      <c r="AD2581" s="1163"/>
      <c r="AF2581" s="69"/>
      <c r="AG2581" s="974">
        <v>3493</v>
      </c>
      <c r="AH2581" s="1113" t="s">
        <v>109</v>
      </c>
      <c r="AI2581" s="1114"/>
      <c r="AJ2581" s="1115"/>
      <c r="AK2581" s="11"/>
      <c r="AL2581" s="1201" t="s">
        <v>2740</v>
      </c>
      <c r="AM2581" s="1202"/>
      <c r="AN2581" s="1202"/>
      <c r="AO2581" s="1202"/>
      <c r="AP2581" s="1202"/>
      <c r="AQ2581" s="1203"/>
      <c r="AR2581" s="1173">
        <f>VLOOKUP(AH2581,$CD$6:$CE$10,2,FALSE)</f>
        <v>0</v>
      </c>
    </row>
    <row r="2582" spans="1:44" ht="24" customHeight="1">
      <c r="A2582" s="911"/>
      <c r="B2582" s="65"/>
      <c r="E2582" s="66"/>
      <c r="F2582" s="67"/>
      <c r="H2582" s="1163"/>
      <c r="I2582" s="1163"/>
      <c r="J2582" s="1163"/>
      <c r="K2582" s="1163"/>
      <c r="L2582" s="1163"/>
      <c r="M2582" s="1163"/>
      <c r="N2582" s="1163"/>
      <c r="O2582" s="1163"/>
      <c r="P2582" s="1163"/>
      <c r="Q2582" s="1163"/>
      <c r="R2582" s="1163"/>
      <c r="S2582" s="1163"/>
      <c r="T2582" s="1163"/>
      <c r="U2582" s="1163"/>
      <c r="V2582" s="1163"/>
      <c r="W2582" s="1163"/>
      <c r="X2582" s="1163"/>
      <c r="Y2582" s="1163"/>
      <c r="Z2582" s="1163"/>
      <c r="AA2582" s="1163"/>
      <c r="AB2582" s="1163"/>
      <c r="AC2582" s="1163"/>
      <c r="AD2582" s="1163"/>
      <c r="AF2582" s="69"/>
      <c r="AK2582" s="11"/>
      <c r="AL2582" s="1201"/>
      <c r="AM2582" s="1202"/>
      <c r="AN2582" s="1202"/>
      <c r="AO2582" s="1202"/>
      <c r="AP2582" s="1202"/>
      <c r="AQ2582" s="1203"/>
      <c r="AR2582" s="1173"/>
    </row>
    <row r="2583" spans="1:44" ht="24" customHeight="1">
      <c r="A2583" s="911"/>
      <c r="B2583" s="65"/>
      <c r="E2583" s="66"/>
      <c r="F2583" s="67"/>
      <c r="H2583" s="1163"/>
      <c r="I2583" s="1163"/>
      <c r="J2583" s="1163"/>
      <c r="K2583" s="1163"/>
      <c r="L2583" s="1163"/>
      <c r="M2583" s="1163"/>
      <c r="N2583" s="1163"/>
      <c r="O2583" s="1163"/>
      <c r="P2583" s="1163"/>
      <c r="Q2583" s="1163"/>
      <c r="R2583" s="1163"/>
      <c r="S2583" s="1163"/>
      <c r="T2583" s="1163"/>
      <c r="U2583" s="1163"/>
      <c r="V2583" s="1163"/>
      <c r="W2583" s="1163"/>
      <c r="X2583" s="1163"/>
      <c r="Y2583" s="1163"/>
      <c r="Z2583" s="1163"/>
      <c r="AA2583" s="1163"/>
      <c r="AB2583" s="1163"/>
      <c r="AC2583" s="1163"/>
      <c r="AD2583" s="1163"/>
      <c r="AF2583" s="69"/>
      <c r="AK2583" s="11"/>
      <c r="AL2583" s="70"/>
      <c r="AQ2583" s="71"/>
      <c r="AR2583" s="72"/>
    </row>
    <row r="2584" spans="1:44" ht="24" customHeight="1">
      <c r="A2584" s="911"/>
      <c r="B2584" s="65"/>
      <c r="E2584" s="66"/>
      <c r="F2584" s="67"/>
      <c r="H2584" s="1163"/>
      <c r="I2584" s="1163"/>
      <c r="J2584" s="1163"/>
      <c r="K2584" s="1163"/>
      <c r="L2584" s="1163"/>
      <c r="M2584" s="1163"/>
      <c r="N2584" s="1163"/>
      <c r="O2584" s="1163"/>
      <c r="P2584" s="1163"/>
      <c r="Q2584" s="1163"/>
      <c r="R2584" s="1163"/>
      <c r="S2584" s="1163"/>
      <c r="T2584" s="1163"/>
      <c r="U2584" s="1163"/>
      <c r="V2584" s="1163"/>
      <c r="W2584" s="1163"/>
      <c r="X2584" s="1163"/>
      <c r="Y2584" s="1163"/>
      <c r="Z2584" s="1163"/>
      <c r="AA2584" s="1163"/>
      <c r="AB2584" s="1163"/>
      <c r="AC2584" s="1163"/>
      <c r="AD2584" s="1163"/>
      <c r="AF2584" s="69"/>
      <c r="AH2584" s="862"/>
      <c r="AK2584" s="11"/>
      <c r="AL2584" s="70"/>
      <c r="AQ2584" s="71"/>
      <c r="AR2584" s="72"/>
    </row>
    <row r="2585" spans="1:44" ht="24" customHeight="1">
      <c r="A2585" s="911"/>
      <c r="B2585" s="65"/>
      <c r="E2585" s="66"/>
      <c r="F2585" s="67"/>
      <c r="H2585" s="860"/>
      <c r="I2585" s="860"/>
      <c r="J2585" s="860"/>
      <c r="K2585" s="860"/>
      <c r="L2585" s="860"/>
      <c r="M2585" s="860"/>
      <c r="N2585" s="860"/>
      <c r="O2585" s="860"/>
      <c r="P2585" s="860"/>
      <c r="Q2585" s="860"/>
      <c r="R2585" s="860"/>
      <c r="S2585" s="860"/>
      <c r="T2585" s="860"/>
      <c r="U2585" s="860"/>
      <c r="V2585" s="860"/>
      <c r="W2585" s="860"/>
      <c r="X2585" s="860"/>
      <c r="Y2585" s="860"/>
      <c r="Z2585" s="860"/>
      <c r="AA2585" s="860"/>
      <c r="AB2585" s="860"/>
      <c r="AC2585" s="860"/>
      <c r="AD2585" s="860"/>
      <c r="AF2585" s="69"/>
      <c r="AH2585" s="862"/>
      <c r="AK2585" s="11"/>
      <c r="AL2585" s="70"/>
      <c r="AQ2585" s="71"/>
      <c r="AR2585" s="72"/>
    </row>
    <row r="2586" spans="1:44" ht="24" customHeight="1">
      <c r="A2586" s="911"/>
      <c r="B2586" s="65"/>
      <c r="E2586" s="66"/>
      <c r="F2586" s="67"/>
      <c r="H2586" s="1163" t="s">
        <v>2504</v>
      </c>
      <c r="I2586" s="1163"/>
      <c r="J2586" s="1163"/>
      <c r="K2586" s="1163"/>
      <c r="L2586" s="1163"/>
      <c r="M2586" s="1163"/>
      <c r="N2586" s="1163"/>
      <c r="O2586" s="1163"/>
      <c r="P2586" s="1163"/>
      <c r="Q2586" s="1163"/>
      <c r="R2586" s="1163"/>
      <c r="S2586" s="1163"/>
      <c r="T2586" s="1163"/>
      <c r="U2586" s="1163"/>
      <c r="V2586" s="1163"/>
      <c r="W2586" s="1163"/>
      <c r="X2586" s="1163"/>
      <c r="Y2586" s="1163"/>
      <c r="Z2586" s="1163"/>
      <c r="AA2586" s="1163"/>
      <c r="AB2586" s="1163"/>
      <c r="AC2586" s="1163"/>
      <c r="AD2586" s="1163"/>
      <c r="AF2586" s="69"/>
      <c r="AK2586" s="11"/>
      <c r="AL2586" s="1201" t="s">
        <v>2529</v>
      </c>
      <c r="AM2586" s="1202"/>
      <c r="AN2586" s="1202"/>
      <c r="AO2586" s="1202"/>
      <c r="AP2586" s="1202"/>
      <c r="AQ2586" s="1203"/>
      <c r="AR2586" s="72"/>
    </row>
    <row r="2587" spans="1:44" ht="24" customHeight="1">
      <c r="A2587" s="911"/>
      <c r="B2587" s="65"/>
      <c r="E2587" s="66"/>
      <c r="F2587" s="67"/>
      <c r="H2587" s="1163"/>
      <c r="I2587" s="1163"/>
      <c r="J2587" s="1163"/>
      <c r="K2587" s="1163"/>
      <c r="L2587" s="1163"/>
      <c r="M2587" s="1163"/>
      <c r="N2587" s="1163"/>
      <c r="O2587" s="1163"/>
      <c r="P2587" s="1163"/>
      <c r="Q2587" s="1163"/>
      <c r="R2587" s="1163"/>
      <c r="S2587" s="1163"/>
      <c r="T2587" s="1163"/>
      <c r="U2587" s="1163"/>
      <c r="V2587" s="1163"/>
      <c r="W2587" s="1163"/>
      <c r="X2587" s="1163"/>
      <c r="Y2587" s="1163"/>
      <c r="Z2587" s="1163"/>
      <c r="AA2587" s="1163"/>
      <c r="AB2587" s="1163"/>
      <c r="AC2587" s="1163"/>
      <c r="AD2587" s="1163"/>
      <c r="AF2587" s="69"/>
      <c r="AK2587" s="11"/>
      <c r="AL2587" s="1201"/>
      <c r="AM2587" s="1202"/>
      <c r="AN2587" s="1202"/>
      <c r="AO2587" s="1202"/>
      <c r="AP2587" s="1202"/>
      <c r="AQ2587" s="1203"/>
      <c r="AR2587" s="72"/>
    </row>
    <row r="2588" spans="1:44" ht="24" customHeight="1">
      <c r="A2588" s="911"/>
      <c r="B2588" s="65"/>
      <c r="E2588" s="66"/>
      <c r="F2588" s="67"/>
      <c r="H2588" s="1163"/>
      <c r="I2588" s="1163"/>
      <c r="J2588" s="1163"/>
      <c r="K2588" s="1163"/>
      <c r="L2588" s="1163"/>
      <c r="M2588" s="1163"/>
      <c r="N2588" s="1163"/>
      <c r="O2588" s="1163"/>
      <c r="P2588" s="1163"/>
      <c r="Q2588" s="1163"/>
      <c r="R2588" s="1163"/>
      <c r="S2588" s="1163"/>
      <c r="T2588" s="1163"/>
      <c r="U2588" s="1163"/>
      <c r="V2588" s="1163"/>
      <c r="W2588" s="1163"/>
      <c r="X2588" s="1163"/>
      <c r="Y2588" s="1163"/>
      <c r="Z2588" s="1163"/>
      <c r="AA2588" s="1163"/>
      <c r="AB2588" s="1163"/>
      <c r="AC2588" s="1163"/>
      <c r="AD2588" s="1163"/>
      <c r="AF2588" s="69"/>
      <c r="AK2588" s="11"/>
      <c r="AL2588" s="70"/>
      <c r="AQ2588" s="71"/>
      <c r="AR2588" s="72"/>
    </row>
    <row r="2589" spans="1:44" ht="24" customHeight="1">
      <c r="A2589" s="911"/>
      <c r="B2589" s="65"/>
      <c r="E2589" s="66"/>
      <c r="F2589" s="67"/>
      <c r="H2589" s="1163"/>
      <c r="I2589" s="1163"/>
      <c r="J2589" s="1163"/>
      <c r="K2589" s="1163"/>
      <c r="L2589" s="1163"/>
      <c r="M2589" s="1163"/>
      <c r="N2589" s="1163"/>
      <c r="O2589" s="1163"/>
      <c r="P2589" s="1163"/>
      <c r="Q2589" s="1163"/>
      <c r="R2589" s="1163"/>
      <c r="S2589" s="1163"/>
      <c r="T2589" s="1163"/>
      <c r="U2589" s="1163"/>
      <c r="V2589" s="1163"/>
      <c r="W2589" s="1163"/>
      <c r="X2589" s="1163"/>
      <c r="Y2589" s="1163"/>
      <c r="Z2589" s="1163"/>
      <c r="AA2589" s="1163"/>
      <c r="AB2589" s="1163"/>
      <c r="AC2589" s="1163"/>
      <c r="AD2589" s="1163"/>
      <c r="AF2589" s="69"/>
      <c r="AK2589" s="11"/>
      <c r="AL2589" s="70"/>
      <c r="AQ2589" s="71"/>
      <c r="AR2589" s="72"/>
    </row>
    <row r="2590" spans="1:44" ht="24" customHeight="1">
      <c r="A2590" s="911"/>
      <c r="B2590" s="65"/>
      <c r="E2590" s="66"/>
      <c r="F2590" s="67"/>
      <c r="H2590" s="1163"/>
      <c r="I2590" s="1163"/>
      <c r="J2590" s="1163"/>
      <c r="K2590" s="1163"/>
      <c r="L2590" s="1163"/>
      <c r="M2590" s="1163"/>
      <c r="N2590" s="1163"/>
      <c r="O2590" s="1163"/>
      <c r="P2590" s="1163"/>
      <c r="Q2590" s="1163"/>
      <c r="R2590" s="1163"/>
      <c r="S2590" s="1163"/>
      <c r="T2590" s="1163"/>
      <c r="U2590" s="1163"/>
      <c r="V2590" s="1163"/>
      <c r="W2590" s="1163"/>
      <c r="X2590" s="1163"/>
      <c r="Y2590" s="1163"/>
      <c r="Z2590" s="1163"/>
      <c r="AA2590" s="1163"/>
      <c r="AB2590" s="1163"/>
      <c r="AC2590" s="1163"/>
      <c r="AD2590" s="1163"/>
      <c r="AF2590" s="69"/>
      <c r="AK2590" s="11"/>
      <c r="AL2590" s="70"/>
      <c r="AQ2590" s="71"/>
      <c r="AR2590" s="72"/>
    </row>
    <row r="2591" spans="1:44" ht="24" customHeight="1">
      <c r="A2591" s="911"/>
      <c r="B2591" s="65"/>
      <c r="E2591" s="66"/>
      <c r="F2591" s="67"/>
      <c r="H2591" s="1163"/>
      <c r="I2591" s="1163"/>
      <c r="J2591" s="1163"/>
      <c r="K2591" s="1163"/>
      <c r="L2591" s="1163"/>
      <c r="M2591" s="1163"/>
      <c r="N2591" s="1163"/>
      <c r="O2591" s="1163"/>
      <c r="P2591" s="1163"/>
      <c r="Q2591" s="1163"/>
      <c r="R2591" s="1163"/>
      <c r="S2591" s="1163"/>
      <c r="T2591" s="1163"/>
      <c r="U2591" s="1163"/>
      <c r="V2591" s="1163"/>
      <c r="W2591" s="1163"/>
      <c r="X2591" s="1163"/>
      <c r="Y2591" s="1163"/>
      <c r="Z2591" s="1163"/>
      <c r="AA2591" s="1163"/>
      <c r="AB2591" s="1163"/>
      <c r="AC2591" s="1163"/>
      <c r="AD2591" s="1163"/>
      <c r="AF2591" s="69"/>
      <c r="AK2591" s="11"/>
      <c r="AL2591" s="70"/>
      <c r="AQ2591" s="71"/>
      <c r="AR2591" s="72"/>
    </row>
    <row r="2592" spans="1:44" ht="24" customHeight="1">
      <c r="A2592" s="911"/>
      <c r="B2592" s="65"/>
      <c r="E2592" s="66"/>
      <c r="F2592" s="67"/>
      <c r="H2592" s="1163"/>
      <c r="I2592" s="1163"/>
      <c r="J2592" s="1163"/>
      <c r="K2592" s="1163"/>
      <c r="L2592" s="1163"/>
      <c r="M2592" s="1163"/>
      <c r="N2592" s="1163"/>
      <c r="O2592" s="1163"/>
      <c r="P2592" s="1163"/>
      <c r="Q2592" s="1163"/>
      <c r="R2592" s="1163"/>
      <c r="S2592" s="1163"/>
      <c r="T2592" s="1163"/>
      <c r="U2592" s="1163"/>
      <c r="V2592" s="1163"/>
      <c r="W2592" s="1163"/>
      <c r="X2592" s="1163"/>
      <c r="Y2592" s="1163"/>
      <c r="Z2592" s="1163"/>
      <c r="AA2592" s="1163"/>
      <c r="AB2592" s="1163"/>
      <c r="AC2592" s="1163"/>
      <c r="AD2592" s="1163"/>
      <c r="AF2592" s="69"/>
      <c r="AK2592" s="11"/>
      <c r="AL2592" s="70"/>
      <c r="AQ2592" s="71"/>
      <c r="AR2592" s="72"/>
    </row>
    <row r="2593" spans="1:44" ht="24" customHeight="1">
      <c r="A2593" s="911"/>
      <c r="B2593" s="65"/>
      <c r="E2593" s="66"/>
      <c r="F2593" s="67"/>
      <c r="H2593" s="1163"/>
      <c r="I2593" s="1163"/>
      <c r="J2593" s="1163"/>
      <c r="K2593" s="1163"/>
      <c r="L2593" s="1163"/>
      <c r="M2593" s="1163"/>
      <c r="N2593" s="1163"/>
      <c r="O2593" s="1163"/>
      <c r="P2593" s="1163"/>
      <c r="Q2593" s="1163"/>
      <c r="R2593" s="1163"/>
      <c r="S2593" s="1163"/>
      <c r="T2593" s="1163"/>
      <c r="U2593" s="1163"/>
      <c r="V2593" s="1163"/>
      <c r="W2593" s="1163"/>
      <c r="X2593" s="1163"/>
      <c r="Y2593" s="1163"/>
      <c r="Z2593" s="1163"/>
      <c r="AA2593" s="1163"/>
      <c r="AB2593" s="1163"/>
      <c r="AC2593" s="1163"/>
      <c r="AD2593" s="1163"/>
      <c r="AF2593" s="69"/>
      <c r="AK2593" s="11"/>
      <c r="AL2593" s="70"/>
      <c r="AQ2593" s="71"/>
      <c r="AR2593" s="72"/>
    </row>
    <row r="2594" spans="1:44" ht="24" customHeight="1">
      <c r="A2594" s="911"/>
      <c r="B2594" s="65"/>
      <c r="E2594" s="66"/>
      <c r="F2594" s="67"/>
      <c r="H2594" s="1163"/>
      <c r="I2594" s="1163"/>
      <c r="J2594" s="1163"/>
      <c r="K2594" s="1163"/>
      <c r="L2594" s="1163"/>
      <c r="M2594" s="1163"/>
      <c r="N2594" s="1163"/>
      <c r="O2594" s="1163"/>
      <c r="P2594" s="1163"/>
      <c r="Q2594" s="1163"/>
      <c r="R2594" s="1163"/>
      <c r="S2594" s="1163"/>
      <c r="T2594" s="1163"/>
      <c r="U2594" s="1163"/>
      <c r="V2594" s="1163"/>
      <c r="W2594" s="1163"/>
      <c r="X2594" s="1163"/>
      <c r="Y2594" s="1163"/>
      <c r="Z2594" s="1163"/>
      <c r="AA2594" s="1163"/>
      <c r="AB2594" s="1163"/>
      <c r="AC2594" s="1163"/>
      <c r="AD2594" s="1163"/>
      <c r="AF2594" s="69"/>
      <c r="AK2594" s="11"/>
      <c r="AL2594" s="70"/>
      <c r="AQ2594" s="71"/>
      <c r="AR2594" s="72"/>
    </row>
    <row r="2595" spans="1:44" ht="24" customHeight="1">
      <c r="A2595" s="911"/>
      <c r="B2595" s="65"/>
      <c r="E2595" s="66"/>
      <c r="F2595" s="67"/>
      <c r="H2595" s="1163"/>
      <c r="I2595" s="1163"/>
      <c r="J2595" s="1163"/>
      <c r="K2595" s="1163"/>
      <c r="L2595" s="1163"/>
      <c r="M2595" s="1163"/>
      <c r="N2595" s="1163"/>
      <c r="O2595" s="1163"/>
      <c r="P2595" s="1163"/>
      <c r="Q2595" s="1163"/>
      <c r="R2595" s="1163"/>
      <c r="S2595" s="1163"/>
      <c r="T2595" s="1163"/>
      <c r="U2595" s="1163"/>
      <c r="V2595" s="1163"/>
      <c r="W2595" s="1163"/>
      <c r="X2595" s="1163"/>
      <c r="Y2595" s="1163"/>
      <c r="Z2595" s="1163"/>
      <c r="AA2595" s="1163"/>
      <c r="AB2595" s="1163"/>
      <c r="AC2595" s="1163"/>
      <c r="AD2595" s="1163"/>
      <c r="AF2595" s="69"/>
      <c r="AK2595" s="11"/>
      <c r="AL2595" s="70"/>
      <c r="AQ2595" s="71"/>
      <c r="AR2595" s="72"/>
    </row>
    <row r="2596" spans="1:44" ht="24" customHeight="1">
      <c r="A2596" s="911"/>
      <c r="B2596" s="65"/>
      <c r="E2596" s="66"/>
      <c r="F2596" s="67"/>
      <c r="H2596" s="860"/>
      <c r="I2596" s="860"/>
      <c r="J2596" s="860"/>
      <c r="K2596" s="860"/>
      <c r="L2596" s="860"/>
      <c r="M2596" s="860"/>
      <c r="N2596" s="860"/>
      <c r="O2596" s="860"/>
      <c r="P2596" s="860"/>
      <c r="Q2596" s="860"/>
      <c r="R2596" s="860"/>
      <c r="S2596" s="860"/>
      <c r="T2596" s="860"/>
      <c r="U2596" s="860"/>
      <c r="V2596" s="860"/>
      <c r="W2596" s="860"/>
      <c r="X2596" s="860"/>
      <c r="Y2596" s="860"/>
      <c r="Z2596" s="860"/>
      <c r="AA2596" s="860"/>
      <c r="AB2596" s="860"/>
      <c r="AC2596" s="860"/>
      <c r="AD2596" s="860"/>
      <c r="AF2596" s="69"/>
      <c r="AK2596" s="11"/>
      <c r="AL2596" s="70"/>
      <c r="AQ2596" s="71"/>
      <c r="AR2596" s="72"/>
    </row>
    <row r="2597" spans="1:44" ht="24" customHeight="1">
      <c r="A2597" s="911">
        <f t="shared" ref="A2597" si="51">_xlfn.IFS(AG2597=0,"",AG2597&gt;0,AG2597,AG2597&lt;&gt;"","")</f>
        <v>3494</v>
      </c>
      <c r="B2597" s="65"/>
      <c r="E2597" s="66"/>
      <c r="F2597" s="1270" t="s">
        <v>418</v>
      </c>
      <c r="G2597" s="1271"/>
      <c r="H2597" s="1163" t="s">
        <v>2804</v>
      </c>
      <c r="I2597" s="1163"/>
      <c r="J2597" s="1163"/>
      <c r="K2597" s="1163"/>
      <c r="L2597" s="1163"/>
      <c r="M2597" s="1163"/>
      <c r="N2597" s="1163"/>
      <c r="O2597" s="1163"/>
      <c r="P2597" s="1163"/>
      <c r="Q2597" s="1163"/>
      <c r="R2597" s="1163"/>
      <c r="S2597" s="1163"/>
      <c r="T2597" s="1163"/>
      <c r="U2597" s="1163"/>
      <c r="V2597" s="1163"/>
      <c r="W2597" s="1163"/>
      <c r="X2597" s="1163"/>
      <c r="Y2597" s="1163"/>
      <c r="Z2597" s="1163"/>
      <c r="AA2597" s="1163"/>
      <c r="AB2597" s="1163"/>
      <c r="AC2597" s="1163"/>
      <c r="AD2597" s="1163"/>
      <c r="AF2597" s="69"/>
      <c r="AG2597" s="974">
        <v>3494</v>
      </c>
      <c r="AH2597" s="1113" t="s">
        <v>109</v>
      </c>
      <c r="AI2597" s="1114"/>
      <c r="AJ2597" s="1115"/>
      <c r="AK2597" s="11"/>
      <c r="AL2597" s="1201" t="s">
        <v>2531</v>
      </c>
      <c r="AM2597" s="1202"/>
      <c r="AN2597" s="1202"/>
      <c r="AO2597" s="1202"/>
      <c r="AP2597" s="1202"/>
      <c r="AQ2597" s="1203"/>
      <c r="AR2597" s="1173">
        <f>VLOOKUP(AH2597,$CD$6:$CE$10,2,FALSE)</f>
        <v>0</v>
      </c>
    </row>
    <row r="2598" spans="1:44" ht="24" customHeight="1">
      <c r="A2598" s="911"/>
      <c r="B2598" s="65"/>
      <c r="E2598" s="66"/>
      <c r="F2598" s="67"/>
      <c r="H2598" s="1163"/>
      <c r="I2598" s="1163"/>
      <c r="J2598" s="1163"/>
      <c r="K2598" s="1163"/>
      <c r="L2598" s="1163"/>
      <c r="M2598" s="1163"/>
      <c r="N2598" s="1163"/>
      <c r="O2598" s="1163"/>
      <c r="P2598" s="1163"/>
      <c r="Q2598" s="1163"/>
      <c r="R2598" s="1163"/>
      <c r="S2598" s="1163"/>
      <c r="T2598" s="1163"/>
      <c r="U2598" s="1163"/>
      <c r="V2598" s="1163"/>
      <c r="W2598" s="1163"/>
      <c r="X2598" s="1163"/>
      <c r="Y2598" s="1163"/>
      <c r="Z2598" s="1163"/>
      <c r="AA2598" s="1163"/>
      <c r="AB2598" s="1163"/>
      <c r="AC2598" s="1163"/>
      <c r="AD2598" s="1163"/>
      <c r="AF2598" s="69"/>
      <c r="AK2598" s="11"/>
      <c r="AL2598" s="1201"/>
      <c r="AM2598" s="1202"/>
      <c r="AN2598" s="1202"/>
      <c r="AO2598" s="1202"/>
      <c r="AP2598" s="1202"/>
      <c r="AQ2598" s="1203"/>
      <c r="AR2598" s="1173"/>
    </row>
    <row r="2599" spans="1:44" ht="24" customHeight="1">
      <c r="A2599" s="911"/>
      <c r="B2599" s="65"/>
      <c r="E2599" s="66"/>
      <c r="F2599" s="67"/>
      <c r="H2599" s="1163"/>
      <c r="I2599" s="1163"/>
      <c r="J2599" s="1163"/>
      <c r="K2599" s="1163"/>
      <c r="L2599" s="1163"/>
      <c r="M2599" s="1163"/>
      <c r="N2599" s="1163"/>
      <c r="O2599" s="1163"/>
      <c r="P2599" s="1163"/>
      <c r="Q2599" s="1163"/>
      <c r="R2599" s="1163"/>
      <c r="S2599" s="1163"/>
      <c r="T2599" s="1163"/>
      <c r="U2599" s="1163"/>
      <c r="V2599" s="1163"/>
      <c r="W2599" s="1163"/>
      <c r="X2599" s="1163"/>
      <c r="Y2599" s="1163"/>
      <c r="Z2599" s="1163"/>
      <c r="AA2599" s="1163"/>
      <c r="AB2599" s="1163"/>
      <c r="AC2599" s="1163"/>
      <c r="AD2599" s="1163"/>
      <c r="AF2599" s="69"/>
      <c r="AK2599" s="11"/>
      <c r="AL2599" s="1201"/>
      <c r="AM2599" s="1202"/>
      <c r="AN2599" s="1202"/>
      <c r="AO2599" s="1202"/>
      <c r="AP2599" s="1202"/>
      <c r="AQ2599" s="1203"/>
      <c r="AR2599" s="72"/>
    </row>
    <row r="2600" spans="1:44" ht="24" customHeight="1">
      <c r="A2600" s="911"/>
      <c r="B2600" s="65"/>
      <c r="E2600" s="66"/>
      <c r="F2600" s="67"/>
      <c r="H2600" s="1163"/>
      <c r="I2600" s="1163"/>
      <c r="J2600" s="1163"/>
      <c r="K2600" s="1163"/>
      <c r="L2600" s="1163"/>
      <c r="M2600" s="1163"/>
      <c r="N2600" s="1163"/>
      <c r="O2600" s="1163"/>
      <c r="P2600" s="1163"/>
      <c r="Q2600" s="1163"/>
      <c r="R2600" s="1163"/>
      <c r="S2600" s="1163"/>
      <c r="T2600" s="1163"/>
      <c r="U2600" s="1163"/>
      <c r="V2600" s="1163"/>
      <c r="W2600" s="1163"/>
      <c r="X2600" s="1163"/>
      <c r="Y2600" s="1163"/>
      <c r="Z2600" s="1163"/>
      <c r="AA2600" s="1163"/>
      <c r="AB2600" s="1163"/>
      <c r="AC2600" s="1163"/>
      <c r="AD2600" s="1163"/>
      <c r="AF2600" s="69"/>
      <c r="AK2600" s="11"/>
      <c r="AL2600" s="1201"/>
      <c r="AM2600" s="1202"/>
      <c r="AN2600" s="1202"/>
      <c r="AO2600" s="1202"/>
      <c r="AP2600" s="1202"/>
      <c r="AQ2600" s="1203"/>
      <c r="AR2600" s="72"/>
    </row>
    <row r="2601" spans="1:44" ht="24" customHeight="1">
      <c r="A2601" s="911"/>
      <c r="B2601" s="65"/>
      <c r="E2601" s="66"/>
      <c r="F2601" s="67"/>
      <c r="H2601" s="1163"/>
      <c r="I2601" s="1163"/>
      <c r="J2601" s="1163"/>
      <c r="K2601" s="1163"/>
      <c r="L2601" s="1163"/>
      <c r="M2601" s="1163"/>
      <c r="N2601" s="1163"/>
      <c r="O2601" s="1163"/>
      <c r="P2601" s="1163"/>
      <c r="Q2601" s="1163"/>
      <c r="R2601" s="1163"/>
      <c r="S2601" s="1163"/>
      <c r="T2601" s="1163"/>
      <c r="U2601" s="1163"/>
      <c r="V2601" s="1163"/>
      <c r="W2601" s="1163"/>
      <c r="X2601" s="1163"/>
      <c r="Y2601" s="1163"/>
      <c r="Z2601" s="1163"/>
      <c r="AA2601" s="1163"/>
      <c r="AB2601" s="1163"/>
      <c r="AC2601" s="1163"/>
      <c r="AD2601" s="1163"/>
      <c r="AF2601" s="69"/>
      <c r="AK2601" s="11"/>
      <c r="AL2601" s="70"/>
      <c r="AQ2601" s="71"/>
      <c r="AR2601" s="72"/>
    </row>
    <row r="2602" spans="1:44" ht="24" customHeight="1">
      <c r="A2602" s="911"/>
      <c r="B2602" s="65"/>
      <c r="E2602" s="66"/>
      <c r="F2602" s="67"/>
      <c r="H2602" s="87"/>
      <c r="I2602" s="87"/>
      <c r="J2602" s="87"/>
      <c r="K2602" s="87"/>
      <c r="L2602" s="87"/>
      <c r="M2602" s="87"/>
      <c r="N2602" s="87"/>
      <c r="O2602" s="87"/>
      <c r="P2602" s="87"/>
      <c r="Q2602" s="87"/>
      <c r="R2602" s="87"/>
      <c r="S2602" s="87"/>
      <c r="T2602" s="87"/>
      <c r="U2602" s="87"/>
      <c r="V2602" s="87"/>
      <c r="W2602" s="87"/>
      <c r="X2602" s="87"/>
      <c r="Y2602" s="87"/>
      <c r="Z2602" s="87"/>
      <c r="AA2602" s="87"/>
      <c r="AB2602" s="87"/>
      <c r="AC2602" s="87"/>
      <c r="AD2602" s="87"/>
      <c r="AF2602" s="69"/>
      <c r="AK2602" s="11"/>
      <c r="AL2602" s="70"/>
      <c r="AQ2602" s="71"/>
      <c r="AR2602" s="72"/>
    </row>
    <row r="2603" spans="1:44" ht="24" customHeight="1">
      <c r="A2603" s="911"/>
      <c r="B2603" s="65"/>
      <c r="E2603" s="66"/>
      <c r="F2603" s="67"/>
      <c r="G2603" s="975" t="s">
        <v>2494</v>
      </c>
      <c r="H2603" s="1163" t="s">
        <v>2505</v>
      </c>
      <c r="I2603" s="1018"/>
      <c r="J2603" s="1018"/>
      <c r="K2603" s="1018"/>
      <c r="L2603" s="1018"/>
      <c r="M2603" s="1018"/>
      <c r="N2603" s="1018"/>
      <c r="O2603" s="1018"/>
      <c r="P2603" s="1018"/>
      <c r="Q2603" s="1018"/>
      <c r="R2603" s="1018"/>
      <c r="S2603" s="1018"/>
      <c r="T2603" s="1018"/>
      <c r="U2603" s="1018"/>
      <c r="V2603" s="1018"/>
      <c r="W2603" s="1018"/>
      <c r="X2603" s="1018"/>
      <c r="Y2603" s="1018"/>
      <c r="Z2603" s="1018"/>
      <c r="AA2603" s="1018"/>
      <c r="AB2603" s="1018"/>
      <c r="AC2603" s="1018"/>
      <c r="AD2603" s="1018"/>
      <c r="AF2603" s="69"/>
      <c r="AK2603" s="11"/>
      <c r="AL2603" s="1201" t="s">
        <v>2530</v>
      </c>
      <c r="AM2603" s="1202"/>
      <c r="AN2603" s="1202"/>
      <c r="AO2603" s="1202"/>
      <c r="AP2603" s="1202"/>
      <c r="AQ2603" s="1203"/>
      <c r="AR2603" s="72"/>
    </row>
    <row r="2604" spans="1:44" ht="24" customHeight="1">
      <c r="A2604" s="911"/>
      <c r="B2604" s="65"/>
      <c r="E2604" s="66"/>
      <c r="F2604" s="67"/>
      <c r="H2604" s="1018"/>
      <c r="I2604" s="1018"/>
      <c r="J2604" s="1018"/>
      <c r="K2604" s="1018"/>
      <c r="L2604" s="1018"/>
      <c r="M2604" s="1018"/>
      <c r="N2604" s="1018"/>
      <c r="O2604" s="1018"/>
      <c r="P2604" s="1018"/>
      <c r="Q2604" s="1018"/>
      <c r="R2604" s="1018"/>
      <c r="S2604" s="1018"/>
      <c r="T2604" s="1018"/>
      <c r="U2604" s="1018"/>
      <c r="V2604" s="1018"/>
      <c r="W2604" s="1018"/>
      <c r="X2604" s="1018"/>
      <c r="Y2604" s="1018"/>
      <c r="Z2604" s="1018"/>
      <c r="AA2604" s="1018"/>
      <c r="AB2604" s="1018"/>
      <c r="AC2604" s="1018"/>
      <c r="AD2604" s="1018"/>
      <c r="AF2604" s="69"/>
      <c r="AK2604" s="11"/>
      <c r="AL2604" s="1201"/>
      <c r="AM2604" s="1202"/>
      <c r="AN2604" s="1202"/>
      <c r="AO2604" s="1202"/>
      <c r="AP2604" s="1202"/>
      <c r="AQ2604" s="1203"/>
      <c r="AR2604" s="72"/>
    </row>
    <row r="2605" spans="1:44" ht="24" customHeight="1">
      <c r="A2605" s="911"/>
      <c r="B2605" s="65"/>
      <c r="E2605" s="66"/>
      <c r="F2605" s="67"/>
      <c r="H2605" s="1018"/>
      <c r="I2605" s="1018"/>
      <c r="J2605" s="1018"/>
      <c r="K2605" s="1018"/>
      <c r="L2605" s="1018"/>
      <c r="M2605" s="1018"/>
      <c r="N2605" s="1018"/>
      <c r="O2605" s="1018"/>
      <c r="P2605" s="1018"/>
      <c r="Q2605" s="1018"/>
      <c r="R2605" s="1018"/>
      <c r="S2605" s="1018"/>
      <c r="T2605" s="1018"/>
      <c r="U2605" s="1018"/>
      <c r="V2605" s="1018"/>
      <c r="W2605" s="1018"/>
      <c r="X2605" s="1018"/>
      <c r="Y2605" s="1018"/>
      <c r="Z2605" s="1018"/>
      <c r="AA2605" s="1018"/>
      <c r="AB2605" s="1018"/>
      <c r="AC2605" s="1018"/>
      <c r="AD2605" s="1018"/>
      <c r="AF2605" s="69"/>
      <c r="AK2605" s="11"/>
      <c r="AL2605" s="70"/>
      <c r="AQ2605" s="71"/>
      <c r="AR2605" s="72"/>
    </row>
    <row r="2606" spans="1:44" ht="24" customHeight="1">
      <c r="A2606" s="911"/>
      <c r="B2606" s="65"/>
      <c r="E2606" s="66"/>
      <c r="F2606" s="67"/>
      <c r="H2606" s="1018"/>
      <c r="I2606" s="1018"/>
      <c r="J2606" s="1018"/>
      <c r="K2606" s="1018"/>
      <c r="L2606" s="1018"/>
      <c r="M2606" s="1018"/>
      <c r="N2606" s="1018"/>
      <c r="O2606" s="1018"/>
      <c r="P2606" s="1018"/>
      <c r="Q2606" s="1018"/>
      <c r="R2606" s="1018"/>
      <c r="S2606" s="1018"/>
      <c r="T2606" s="1018"/>
      <c r="U2606" s="1018"/>
      <c r="V2606" s="1018"/>
      <c r="W2606" s="1018"/>
      <c r="X2606" s="1018"/>
      <c r="Y2606" s="1018"/>
      <c r="Z2606" s="1018"/>
      <c r="AA2606" s="1018"/>
      <c r="AB2606" s="1018"/>
      <c r="AC2606" s="1018"/>
      <c r="AD2606" s="1018"/>
      <c r="AF2606" s="69"/>
      <c r="AK2606" s="11"/>
      <c r="AL2606" s="70"/>
      <c r="AQ2606" s="71"/>
      <c r="AR2606" s="72"/>
    </row>
    <row r="2607" spans="1:44" ht="24" customHeight="1">
      <c r="A2607" s="911"/>
      <c r="B2607" s="65"/>
      <c r="E2607" s="66"/>
      <c r="F2607" s="67"/>
      <c r="H2607" s="1018"/>
      <c r="I2607" s="1018"/>
      <c r="J2607" s="1018"/>
      <c r="K2607" s="1018"/>
      <c r="L2607" s="1018"/>
      <c r="M2607" s="1018"/>
      <c r="N2607" s="1018"/>
      <c r="O2607" s="1018"/>
      <c r="P2607" s="1018"/>
      <c r="Q2607" s="1018"/>
      <c r="R2607" s="1018"/>
      <c r="S2607" s="1018"/>
      <c r="T2607" s="1018"/>
      <c r="U2607" s="1018"/>
      <c r="V2607" s="1018"/>
      <c r="W2607" s="1018"/>
      <c r="X2607" s="1018"/>
      <c r="Y2607" s="1018"/>
      <c r="Z2607" s="1018"/>
      <c r="AA2607" s="1018"/>
      <c r="AB2607" s="1018"/>
      <c r="AC2607" s="1018"/>
      <c r="AD2607" s="1018"/>
      <c r="AF2607" s="69"/>
      <c r="AK2607" s="11"/>
      <c r="AL2607" s="70"/>
      <c r="AQ2607" s="71"/>
      <c r="AR2607" s="72"/>
    </row>
    <row r="2608" spans="1:44" ht="24" customHeight="1">
      <c r="A2608" s="911"/>
      <c r="B2608" s="65"/>
      <c r="E2608" s="66"/>
      <c r="F2608" s="67"/>
      <c r="H2608" s="1018"/>
      <c r="I2608" s="1018"/>
      <c r="J2608" s="1018"/>
      <c r="K2608" s="1018"/>
      <c r="L2608" s="1018"/>
      <c r="M2608" s="1018"/>
      <c r="N2608" s="1018"/>
      <c r="O2608" s="1018"/>
      <c r="P2608" s="1018"/>
      <c r="Q2608" s="1018"/>
      <c r="R2608" s="1018"/>
      <c r="S2608" s="1018"/>
      <c r="T2608" s="1018"/>
      <c r="U2608" s="1018"/>
      <c r="V2608" s="1018"/>
      <c r="W2608" s="1018"/>
      <c r="X2608" s="1018"/>
      <c r="Y2608" s="1018"/>
      <c r="Z2608" s="1018"/>
      <c r="AA2608" s="1018"/>
      <c r="AB2608" s="1018"/>
      <c r="AC2608" s="1018"/>
      <c r="AD2608" s="1018"/>
      <c r="AF2608" s="69"/>
      <c r="AK2608" s="11"/>
      <c r="AL2608" s="70"/>
      <c r="AQ2608" s="71"/>
      <c r="AR2608" s="72"/>
    </row>
    <row r="2609" spans="1:44" ht="24" customHeight="1">
      <c r="A2609" s="911"/>
      <c r="B2609" s="65"/>
      <c r="E2609" s="66"/>
      <c r="F2609" s="67"/>
      <c r="H2609" s="901"/>
      <c r="I2609" s="901"/>
      <c r="J2609" s="901"/>
      <c r="K2609" s="901"/>
      <c r="L2609" s="901"/>
      <c r="M2609" s="901"/>
      <c r="N2609" s="901"/>
      <c r="O2609" s="901"/>
      <c r="P2609" s="901"/>
      <c r="Q2609" s="901"/>
      <c r="R2609" s="901"/>
      <c r="S2609" s="901"/>
      <c r="T2609" s="901"/>
      <c r="U2609" s="901"/>
      <c r="V2609" s="901"/>
      <c r="W2609" s="901"/>
      <c r="X2609" s="901"/>
      <c r="Y2609" s="901"/>
      <c r="Z2609" s="901"/>
      <c r="AA2609" s="901"/>
      <c r="AB2609" s="901"/>
      <c r="AC2609" s="901"/>
      <c r="AD2609" s="901"/>
      <c r="AF2609" s="69"/>
      <c r="AK2609" s="11"/>
      <c r="AL2609" s="70"/>
      <c r="AQ2609" s="71"/>
      <c r="AR2609" s="72"/>
    </row>
    <row r="2610" spans="1:44" ht="24" customHeight="1">
      <c r="A2610" s="911"/>
      <c r="B2610" s="65"/>
      <c r="E2610" s="66"/>
      <c r="F2610" s="67"/>
      <c r="H2610" s="87"/>
      <c r="I2610" s="87"/>
      <c r="J2610" s="87"/>
      <c r="K2610" s="87"/>
      <c r="L2610" s="87"/>
      <c r="M2610" s="87"/>
      <c r="N2610" s="87"/>
      <c r="O2610" s="87"/>
      <c r="P2610" s="87"/>
      <c r="Q2610" s="87"/>
      <c r="R2610" s="87"/>
      <c r="S2610" s="87"/>
      <c r="T2610" s="87"/>
      <c r="U2610" s="87"/>
      <c r="V2610" s="87"/>
      <c r="W2610" s="87"/>
      <c r="X2610" s="87"/>
      <c r="Y2610" s="87"/>
      <c r="Z2610" s="87"/>
      <c r="AA2610" s="87"/>
      <c r="AB2610" s="87"/>
      <c r="AC2610" s="87"/>
      <c r="AD2610" s="87"/>
      <c r="AF2610" s="69"/>
      <c r="AK2610" s="11"/>
      <c r="AL2610" s="70"/>
      <c r="AQ2610" s="71"/>
      <c r="AR2610" s="72"/>
    </row>
    <row r="2611" spans="1:44" ht="24" customHeight="1">
      <c r="A2611" s="911">
        <f t="shared" ref="A2611" si="52">_xlfn.IFS(AG2611=0,"",AG2611&gt;0,AG2611,AG2611&lt;&gt;"","")</f>
        <v>3495</v>
      </c>
      <c r="B2611" s="65"/>
      <c r="E2611" s="66"/>
      <c r="F2611" s="1270" t="s">
        <v>1043</v>
      </c>
      <c r="G2611" s="1271"/>
      <c r="H2611" s="1163" t="s">
        <v>2492</v>
      </c>
      <c r="I2611" s="1018"/>
      <c r="J2611" s="1018"/>
      <c r="K2611" s="1018"/>
      <c r="L2611" s="1018"/>
      <c r="M2611" s="1018"/>
      <c r="N2611" s="1018"/>
      <c r="O2611" s="1018"/>
      <c r="P2611" s="1018"/>
      <c r="Q2611" s="1018"/>
      <c r="R2611" s="1018"/>
      <c r="S2611" s="1018"/>
      <c r="T2611" s="1018"/>
      <c r="U2611" s="1018"/>
      <c r="V2611" s="1018"/>
      <c r="W2611" s="1018"/>
      <c r="X2611" s="1018"/>
      <c r="Y2611" s="1018"/>
      <c r="Z2611" s="1018"/>
      <c r="AA2611" s="1018"/>
      <c r="AB2611" s="1018"/>
      <c r="AC2611" s="1018"/>
      <c r="AD2611" s="1018"/>
      <c r="AF2611" s="69"/>
      <c r="AG2611" s="974">
        <v>3495</v>
      </c>
      <c r="AH2611" s="1113" t="s">
        <v>109</v>
      </c>
      <c r="AI2611" s="1114"/>
      <c r="AJ2611" s="1115"/>
      <c r="AK2611" s="11"/>
      <c r="AL2611" s="1201" t="s">
        <v>2532</v>
      </c>
      <c r="AM2611" s="1202"/>
      <c r="AN2611" s="1202"/>
      <c r="AO2611" s="1202"/>
      <c r="AP2611" s="1202"/>
      <c r="AQ2611" s="1203"/>
      <c r="AR2611" s="1173">
        <f>VLOOKUP(AH2611,$CD$6:$CE$10,2,FALSE)</f>
        <v>0</v>
      </c>
    </row>
    <row r="2612" spans="1:44" ht="24" customHeight="1">
      <c r="A2612" s="911"/>
      <c r="B2612" s="65"/>
      <c r="E2612" s="66"/>
      <c r="F2612" s="67"/>
      <c r="H2612" s="1018"/>
      <c r="I2612" s="1018"/>
      <c r="J2612" s="1018"/>
      <c r="K2612" s="1018"/>
      <c r="L2612" s="1018"/>
      <c r="M2612" s="1018"/>
      <c r="N2612" s="1018"/>
      <c r="O2612" s="1018"/>
      <c r="P2612" s="1018"/>
      <c r="Q2612" s="1018"/>
      <c r="R2612" s="1018"/>
      <c r="S2612" s="1018"/>
      <c r="T2612" s="1018"/>
      <c r="U2612" s="1018"/>
      <c r="V2612" s="1018"/>
      <c r="W2612" s="1018"/>
      <c r="X2612" s="1018"/>
      <c r="Y2612" s="1018"/>
      <c r="Z2612" s="1018"/>
      <c r="AA2612" s="1018"/>
      <c r="AB2612" s="1018"/>
      <c r="AC2612" s="1018"/>
      <c r="AD2612" s="1018"/>
      <c r="AF2612" s="69"/>
      <c r="AK2612" s="11"/>
      <c r="AL2612" s="1201"/>
      <c r="AM2612" s="1202"/>
      <c r="AN2612" s="1202"/>
      <c r="AO2612" s="1202"/>
      <c r="AP2612" s="1202"/>
      <c r="AQ2612" s="1203"/>
      <c r="AR2612" s="1173"/>
    </row>
    <row r="2613" spans="1:44" ht="24" customHeight="1">
      <c r="A2613" s="911"/>
      <c r="B2613" s="65"/>
      <c r="E2613" s="66"/>
      <c r="F2613" s="67"/>
      <c r="H2613" s="1018"/>
      <c r="I2613" s="1018"/>
      <c r="J2613" s="1018"/>
      <c r="K2613" s="1018"/>
      <c r="L2613" s="1018"/>
      <c r="M2613" s="1018"/>
      <c r="N2613" s="1018"/>
      <c r="O2613" s="1018"/>
      <c r="P2613" s="1018"/>
      <c r="Q2613" s="1018"/>
      <c r="R2613" s="1018"/>
      <c r="S2613" s="1018"/>
      <c r="T2613" s="1018"/>
      <c r="U2613" s="1018"/>
      <c r="V2613" s="1018"/>
      <c r="W2613" s="1018"/>
      <c r="X2613" s="1018"/>
      <c r="Y2613" s="1018"/>
      <c r="Z2613" s="1018"/>
      <c r="AA2613" s="1018"/>
      <c r="AB2613" s="1018"/>
      <c r="AC2613" s="1018"/>
      <c r="AD2613" s="1018"/>
      <c r="AF2613" s="69"/>
      <c r="AK2613" s="11"/>
      <c r="AL2613" s="1201"/>
      <c r="AM2613" s="1202"/>
      <c r="AN2613" s="1202"/>
      <c r="AO2613" s="1202"/>
      <c r="AP2613" s="1202"/>
      <c r="AQ2613" s="1203"/>
      <c r="AR2613" s="72"/>
    </row>
    <row r="2614" spans="1:44" ht="24" customHeight="1">
      <c r="A2614" s="911"/>
      <c r="B2614" s="65"/>
      <c r="E2614" s="66"/>
      <c r="F2614" s="67"/>
      <c r="H2614" s="1018"/>
      <c r="I2614" s="1018"/>
      <c r="J2614" s="1018"/>
      <c r="K2614" s="1018"/>
      <c r="L2614" s="1018"/>
      <c r="M2614" s="1018"/>
      <c r="N2614" s="1018"/>
      <c r="O2614" s="1018"/>
      <c r="P2614" s="1018"/>
      <c r="Q2614" s="1018"/>
      <c r="R2614" s="1018"/>
      <c r="S2614" s="1018"/>
      <c r="T2614" s="1018"/>
      <c r="U2614" s="1018"/>
      <c r="V2614" s="1018"/>
      <c r="W2614" s="1018"/>
      <c r="X2614" s="1018"/>
      <c r="Y2614" s="1018"/>
      <c r="Z2614" s="1018"/>
      <c r="AA2614" s="1018"/>
      <c r="AB2614" s="1018"/>
      <c r="AC2614" s="1018"/>
      <c r="AD2614" s="1018"/>
      <c r="AF2614" s="69"/>
      <c r="AK2614" s="11"/>
      <c r="AL2614" s="1201"/>
      <c r="AM2614" s="1202"/>
      <c r="AN2614" s="1202"/>
      <c r="AO2614" s="1202"/>
      <c r="AP2614" s="1202"/>
      <c r="AQ2614" s="1203"/>
      <c r="AR2614" s="72"/>
    </row>
    <row r="2615" spans="1:44" ht="24" customHeight="1">
      <c r="A2615" s="911"/>
      <c r="B2615" s="65"/>
      <c r="E2615" s="66"/>
      <c r="F2615" s="67"/>
      <c r="H2615" s="1018"/>
      <c r="I2615" s="1018"/>
      <c r="J2615" s="1018"/>
      <c r="K2615" s="1018"/>
      <c r="L2615" s="1018"/>
      <c r="M2615" s="1018"/>
      <c r="N2615" s="1018"/>
      <c r="O2615" s="1018"/>
      <c r="P2615" s="1018"/>
      <c r="Q2615" s="1018"/>
      <c r="R2615" s="1018"/>
      <c r="S2615" s="1018"/>
      <c r="T2615" s="1018"/>
      <c r="U2615" s="1018"/>
      <c r="V2615" s="1018"/>
      <c r="W2615" s="1018"/>
      <c r="X2615" s="1018"/>
      <c r="Y2615" s="1018"/>
      <c r="Z2615" s="1018"/>
      <c r="AA2615" s="1018"/>
      <c r="AB2615" s="1018"/>
      <c r="AC2615" s="1018"/>
      <c r="AD2615" s="1018"/>
      <c r="AF2615" s="69"/>
      <c r="AK2615" s="11"/>
      <c r="AL2615" s="70"/>
      <c r="AQ2615" s="71"/>
      <c r="AR2615" s="72"/>
    </row>
    <row r="2616" spans="1:44" ht="24" customHeight="1">
      <c r="A2616" s="911"/>
      <c r="B2616" s="65"/>
      <c r="E2616" s="66"/>
      <c r="F2616" s="67"/>
      <c r="H2616" s="1018"/>
      <c r="I2616" s="1018"/>
      <c r="J2616" s="1018"/>
      <c r="K2616" s="1018"/>
      <c r="L2616" s="1018"/>
      <c r="M2616" s="1018"/>
      <c r="N2616" s="1018"/>
      <c r="O2616" s="1018"/>
      <c r="P2616" s="1018"/>
      <c r="Q2616" s="1018"/>
      <c r="R2616" s="1018"/>
      <c r="S2616" s="1018"/>
      <c r="T2616" s="1018"/>
      <c r="U2616" s="1018"/>
      <c r="V2616" s="1018"/>
      <c r="W2616" s="1018"/>
      <c r="X2616" s="1018"/>
      <c r="Y2616" s="1018"/>
      <c r="Z2616" s="1018"/>
      <c r="AA2616" s="1018"/>
      <c r="AB2616" s="1018"/>
      <c r="AC2616" s="1018"/>
      <c r="AD2616" s="1018"/>
      <c r="AF2616" s="69"/>
      <c r="AK2616" s="11"/>
      <c r="AL2616" s="70"/>
      <c r="AQ2616" s="71"/>
      <c r="AR2616" s="72"/>
    </row>
    <row r="2617" spans="1:44" ht="24" customHeight="1">
      <c r="A2617" s="911"/>
      <c r="B2617" s="65"/>
      <c r="E2617" s="66"/>
      <c r="F2617" s="67"/>
      <c r="H2617" s="1018"/>
      <c r="I2617" s="1018"/>
      <c r="J2617" s="1018"/>
      <c r="K2617" s="1018"/>
      <c r="L2617" s="1018"/>
      <c r="M2617" s="1018"/>
      <c r="N2617" s="1018"/>
      <c r="O2617" s="1018"/>
      <c r="P2617" s="1018"/>
      <c r="Q2617" s="1018"/>
      <c r="R2617" s="1018"/>
      <c r="S2617" s="1018"/>
      <c r="T2617" s="1018"/>
      <c r="U2617" s="1018"/>
      <c r="V2617" s="1018"/>
      <c r="W2617" s="1018"/>
      <c r="X2617" s="1018"/>
      <c r="Y2617" s="1018"/>
      <c r="Z2617" s="1018"/>
      <c r="AA2617" s="1018"/>
      <c r="AB2617" s="1018"/>
      <c r="AC2617" s="1018"/>
      <c r="AD2617" s="1018"/>
      <c r="AF2617" s="69"/>
      <c r="AK2617" s="11"/>
      <c r="AL2617" s="70"/>
      <c r="AQ2617" s="71"/>
      <c r="AR2617" s="72"/>
    </row>
    <row r="2618" spans="1:44" ht="24" customHeight="1">
      <c r="A2618" s="911"/>
      <c r="B2618" s="65"/>
      <c r="E2618" s="66"/>
      <c r="F2618" s="67"/>
      <c r="H2618" s="833"/>
      <c r="I2618" s="833"/>
      <c r="J2618" s="833"/>
      <c r="K2618" s="833"/>
      <c r="L2618" s="833"/>
      <c r="M2618" s="833"/>
      <c r="N2618" s="833"/>
      <c r="O2618" s="833"/>
      <c r="P2618" s="833"/>
      <c r="Q2618" s="833"/>
      <c r="R2618" s="833"/>
      <c r="S2618" s="833"/>
      <c r="T2618" s="833"/>
      <c r="U2618" s="833"/>
      <c r="V2618" s="833"/>
      <c r="W2618" s="833"/>
      <c r="X2618" s="833"/>
      <c r="Y2618" s="833"/>
      <c r="Z2618" s="833"/>
      <c r="AA2618" s="833"/>
      <c r="AB2618" s="833"/>
      <c r="AC2618" s="833"/>
      <c r="AD2618" s="833"/>
      <c r="AF2618" s="69"/>
      <c r="AK2618" s="11"/>
      <c r="AL2618" s="70"/>
      <c r="AQ2618" s="71"/>
      <c r="AR2618" s="72"/>
    </row>
    <row r="2619" spans="1:44" ht="24" customHeight="1">
      <c r="A2619" s="911"/>
      <c r="B2619" s="65"/>
      <c r="E2619" s="66"/>
      <c r="F2619" s="67"/>
      <c r="G2619" s="975" t="s">
        <v>2494</v>
      </c>
      <c r="H2619" s="1163" t="s">
        <v>2493</v>
      </c>
      <c r="I2619" s="1163"/>
      <c r="J2619" s="1163"/>
      <c r="K2619" s="1163"/>
      <c r="L2619" s="1163"/>
      <c r="M2619" s="1163"/>
      <c r="N2619" s="1163"/>
      <c r="O2619" s="1163"/>
      <c r="P2619" s="1163"/>
      <c r="Q2619" s="1163"/>
      <c r="R2619" s="1163"/>
      <c r="S2619" s="1163"/>
      <c r="T2619" s="1163"/>
      <c r="U2619" s="1163"/>
      <c r="V2619" s="1163"/>
      <c r="W2619" s="1163"/>
      <c r="X2619" s="1163"/>
      <c r="Y2619" s="1163"/>
      <c r="Z2619" s="1163"/>
      <c r="AA2619" s="1163"/>
      <c r="AB2619" s="1163"/>
      <c r="AC2619" s="1163"/>
      <c r="AD2619" s="1163"/>
      <c r="AF2619" s="69"/>
      <c r="AK2619" s="11"/>
      <c r="AL2619" s="1201" t="s">
        <v>2533</v>
      </c>
      <c r="AM2619" s="1202"/>
      <c r="AN2619" s="1202"/>
      <c r="AO2619" s="1202"/>
      <c r="AP2619" s="1202"/>
      <c r="AQ2619" s="1203"/>
      <c r="AR2619" s="72"/>
    </row>
    <row r="2620" spans="1:44" ht="24" customHeight="1">
      <c r="A2620" s="911"/>
      <c r="B2620" s="65"/>
      <c r="E2620" s="66"/>
      <c r="F2620" s="67"/>
      <c r="H2620" s="1163"/>
      <c r="I2620" s="1163"/>
      <c r="J2620" s="1163"/>
      <c r="K2620" s="1163"/>
      <c r="L2620" s="1163"/>
      <c r="M2620" s="1163"/>
      <c r="N2620" s="1163"/>
      <c r="O2620" s="1163"/>
      <c r="P2620" s="1163"/>
      <c r="Q2620" s="1163"/>
      <c r="R2620" s="1163"/>
      <c r="S2620" s="1163"/>
      <c r="T2620" s="1163"/>
      <c r="U2620" s="1163"/>
      <c r="V2620" s="1163"/>
      <c r="W2620" s="1163"/>
      <c r="X2620" s="1163"/>
      <c r="Y2620" s="1163"/>
      <c r="Z2620" s="1163"/>
      <c r="AA2620" s="1163"/>
      <c r="AB2620" s="1163"/>
      <c r="AC2620" s="1163"/>
      <c r="AD2620" s="1163"/>
      <c r="AF2620" s="69"/>
      <c r="AK2620" s="11"/>
      <c r="AL2620" s="1201"/>
      <c r="AM2620" s="1202"/>
      <c r="AN2620" s="1202"/>
      <c r="AO2620" s="1202"/>
      <c r="AP2620" s="1202"/>
      <c r="AQ2620" s="1203"/>
      <c r="AR2620" s="72"/>
    </row>
    <row r="2621" spans="1:44" ht="24" customHeight="1">
      <c r="A2621" s="911"/>
      <c r="B2621" s="65"/>
      <c r="E2621" s="66"/>
      <c r="F2621" s="67"/>
      <c r="H2621" s="1163"/>
      <c r="I2621" s="1163"/>
      <c r="J2621" s="1163"/>
      <c r="K2621" s="1163"/>
      <c r="L2621" s="1163"/>
      <c r="M2621" s="1163"/>
      <c r="N2621" s="1163"/>
      <c r="O2621" s="1163"/>
      <c r="P2621" s="1163"/>
      <c r="Q2621" s="1163"/>
      <c r="R2621" s="1163"/>
      <c r="S2621" s="1163"/>
      <c r="T2621" s="1163"/>
      <c r="U2621" s="1163"/>
      <c r="V2621" s="1163"/>
      <c r="W2621" s="1163"/>
      <c r="X2621" s="1163"/>
      <c r="Y2621" s="1163"/>
      <c r="Z2621" s="1163"/>
      <c r="AA2621" s="1163"/>
      <c r="AB2621" s="1163"/>
      <c r="AC2621" s="1163"/>
      <c r="AD2621" s="1163"/>
      <c r="AF2621" s="69"/>
      <c r="AK2621" s="11"/>
      <c r="AL2621" s="70"/>
      <c r="AQ2621" s="71"/>
      <c r="AR2621" s="72"/>
    </row>
    <row r="2622" spans="1:44" ht="24" customHeight="1">
      <c r="A2622" s="911"/>
      <c r="B2622" s="65"/>
      <c r="E2622" s="66"/>
      <c r="F2622" s="67"/>
      <c r="H2622" s="1163"/>
      <c r="I2622" s="1163"/>
      <c r="J2622" s="1163"/>
      <c r="K2622" s="1163"/>
      <c r="L2622" s="1163"/>
      <c r="M2622" s="1163"/>
      <c r="N2622" s="1163"/>
      <c r="O2622" s="1163"/>
      <c r="P2622" s="1163"/>
      <c r="Q2622" s="1163"/>
      <c r="R2622" s="1163"/>
      <c r="S2622" s="1163"/>
      <c r="T2622" s="1163"/>
      <c r="U2622" s="1163"/>
      <c r="V2622" s="1163"/>
      <c r="W2622" s="1163"/>
      <c r="X2622" s="1163"/>
      <c r="Y2622" s="1163"/>
      <c r="Z2622" s="1163"/>
      <c r="AA2622" s="1163"/>
      <c r="AB2622" s="1163"/>
      <c r="AC2622" s="1163"/>
      <c r="AD2622" s="1163"/>
      <c r="AF2622" s="69"/>
      <c r="AK2622" s="11"/>
      <c r="AL2622" s="70"/>
      <c r="AQ2622" s="71"/>
      <c r="AR2622" s="72"/>
    </row>
    <row r="2623" spans="1:44" ht="24" customHeight="1">
      <c r="A2623" s="911"/>
      <c r="B2623" s="65"/>
      <c r="E2623" s="66"/>
      <c r="F2623" s="67"/>
      <c r="H2623" s="1163"/>
      <c r="I2623" s="1163"/>
      <c r="J2623" s="1163"/>
      <c r="K2623" s="1163"/>
      <c r="L2623" s="1163"/>
      <c r="M2623" s="1163"/>
      <c r="N2623" s="1163"/>
      <c r="O2623" s="1163"/>
      <c r="P2623" s="1163"/>
      <c r="Q2623" s="1163"/>
      <c r="R2623" s="1163"/>
      <c r="S2623" s="1163"/>
      <c r="T2623" s="1163"/>
      <c r="U2623" s="1163"/>
      <c r="V2623" s="1163"/>
      <c r="W2623" s="1163"/>
      <c r="X2623" s="1163"/>
      <c r="Y2623" s="1163"/>
      <c r="Z2623" s="1163"/>
      <c r="AA2623" s="1163"/>
      <c r="AB2623" s="1163"/>
      <c r="AC2623" s="1163"/>
      <c r="AD2623" s="1163"/>
      <c r="AF2623" s="69"/>
      <c r="AK2623" s="11"/>
      <c r="AL2623" s="70"/>
      <c r="AQ2623" s="71"/>
      <c r="AR2623" s="72"/>
    </row>
    <row r="2624" spans="1:44" ht="24" customHeight="1">
      <c r="A2624" s="911"/>
      <c r="B2624" s="65"/>
      <c r="E2624" s="66"/>
      <c r="F2624" s="67"/>
      <c r="H2624" s="1163"/>
      <c r="I2624" s="1163"/>
      <c r="J2624" s="1163"/>
      <c r="K2624" s="1163"/>
      <c r="L2624" s="1163"/>
      <c r="M2624" s="1163"/>
      <c r="N2624" s="1163"/>
      <c r="O2624" s="1163"/>
      <c r="P2624" s="1163"/>
      <c r="Q2624" s="1163"/>
      <c r="R2624" s="1163"/>
      <c r="S2624" s="1163"/>
      <c r="T2624" s="1163"/>
      <c r="U2624" s="1163"/>
      <c r="V2624" s="1163"/>
      <c r="W2624" s="1163"/>
      <c r="X2624" s="1163"/>
      <c r="Y2624" s="1163"/>
      <c r="Z2624" s="1163"/>
      <c r="AA2624" s="1163"/>
      <c r="AB2624" s="1163"/>
      <c r="AC2624" s="1163"/>
      <c r="AD2624" s="1163"/>
      <c r="AF2624" s="69"/>
      <c r="AK2624" s="11"/>
      <c r="AL2624" s="70"/>
      <c r="AQ2624" s="71"/>
      <c r="AR2624" s="72"/>
    </row>
    <row r="2625" spans="1:44" ht="24" customHeight="1">
      <c r="A2625" s="911"/>
      <c r="B2625" s="65"/>
      <c r="E2625" s="66"/>
      <c r="F2625" s="67"/>
      <c r="H2625" s="87"/>
      <c r="I2625" s="87"/>
      <c r="J2625" s="87"/>
      <c r="K2625" s="87"/>
      <c r="L2625" s="87"/>
      <c r="M2625" s="87"/>
      <c r="N2625" s="87"/>
      <c r="O2625" s="87"/>
      <c r="P2625" s="87"/>
      <c r="Q2625" s="87"/>
      <c r="R2625" s="87"/>
      <c r="S2625" s="87"/>
      <c r="T2625" s="87"/>
      <c r="U2625" s="87"/>
      <c r="V2625" s="87"/>
      <c r="W2625" s="87"/>
      <c r="X2625" s="87"/>
      <c r="Y2625" s="87"/>
      <c r="Z2625" s="87"/>
      <c r="AA2625" s="87"/>
      <c r="AB2625" s="87"/>
      <c r="AC2625" s="87"/>
      <c r="AD2625" s="87"/>
      <c r="AF2625" s="69"/>
      <c r="AK2625" s="11"/>
      <c r="AL2625" s="70"/>
      <c r="AQ2625" s="71"/>
      <c r="AR2625" s="72"/>
    </row>
    <row r="2626" spans="1:44" ht="24" customHeight="1">
      <c r="A2626" s="911">
        <f t="shared" ref="A2626" si="53">_xlfn.IFS(AG2626=0,"",AG2626&gt;0,AG2626,AG2626&lt;&gt;"","")</f>
        <v>3496</v>
      </c>
      <c r="B2626" s="65"/>
      <c r="E2626" s="66"/>
      <c r="F2626" s="1270" t="s">
        <v>1044</v>
      </c>
      <c r="G2626" s="1271"/>
      <c r="H2626" s="1163" t="s">
        <v>2495</v>
      </c>
      <c r="I2626" s="1163"/>
      <c r="J2626" s="1163"/>
      <c r="K2626" s="1163"/>
      <c r="L2626" s="1163"/>
      <c r="M2626" s="1163"/>
      <c r="N2626" s="1163"/>
      <c r="O2626" s="1163"/>
      <c r="P2626" s="1163"/>
      <c r="Q2626" s="1163"/>
      <c r="R2626" s="1163"/>
      <c r="S2626" s="1163"/>
      <c r="T2626" s="1163"/>
      <c r="U2626" s="1163"/>
      <c r="V2626" s="1163"/>
      <c r="W2626" s="1163"/>
      <c r="X2626" s="1163"/>
      <c r="Y2626" s="1163"/>
      <c r="Z2626" s="1163"/>
      <c r="AA2626" s="1163"/>
      <c r="AB2626" s="1163"/>
      <c r="AC2626" s="1163"/>
      <c r="AD2626" s="1163"/>
      <c r="AF2626" s="69"/>
      <c r="AG2626" s="974">
        <v>3496</v>
      </c>
      <c r="AH2626" s="1113" t="s">
        <v>109</v>
      </c>
      <c r="AI2626" s="1114"/>
      <c r="AJ2626" s="1115"/>
      <c r="AK2626" s="11"/>
      <c r="AL2626" s="1201" t="s">
        <v>2534</v>
      </c>
      <c r="AM2626" s="1202"/>
      <c r="AN2626" s="1202"/>
      <c r="AO2626" s="1202"/>
      <c r="AP2626" s="1202"/>
      <c r="AQ2626" s="1203"/>
      <c r="AR2626" s="1173">
        <f>VLOOKUP(AH2626,$CD$6:$CE$10,2,FALSE)</f>
        <v>0</v>
      </c>
    </row>
    <row r="2627" spans="1:44" ht="24" customHeight="1">
      <c r="A2627" s="911"/>
      <c r="B2627" s="65"/>
      <c r="E2627" s="66"/>
      <c r="F2627" s="67"/>
      <c r="H2627" s="1163"/>
      <c r="I2627" s="1163"/>
      <c r="J2627" s="1163"/>
      <c r="K2627" s="1163"/>
      <c r="L2627" s="1163"/>
      <c r="M2627" s="1163"/>
      <c r="N2627" s="1163"/>
      <c r="O2627" s="1163"/>
      <c r="P2627" s="1163"/>
      <c r="Q2627" s="1163"/>
      <c r="R2627" s="1163"/>
      <c r="S2627" s="1163"/>
      <c r="T2627" s="1163"/>
      <c r="U2627" s="1163"/>
      <c r="V2627" s="1163"/>
      <c r="W2627" s="1163"/>
      <c r="X2627" s="1163"/>
      <c r="Y2627" s="1163"/>
      <c r="Z2627" s="1163"/>
      <c r="AA2627" s="1163"/>
      <c r="AB2627" s="1163"/>
      <c r="AC2627" s="1163"/>
      <c r="AD2627" s="1163"/>
      <c r="AF2627" s="69"/>
      <c r="AK2627" s="11"/>
      <c r="AL2627" s="1201"/>
      <c r="AM2627" s="1202"/>
      <c r="AN2627" s="1202"/>
      <c r="AO2627" s="1202"/>
      <c r="AP2627" s="1202"/>
      <c r="AQ2627" s="1203"/>
      <c r="AR2627" s="1173"/>
    </row>
    <row r="2628" spans="1:44" ht="24" customHeight="1">
      <c r="A2628" s="911"/>
      <c r="B2628" s="65"/>
      <c r="E2628" s="66"/>
      <c r="F2628" s="67"/>
      <c r="H2628" s="1163"/>
      <c r="I2628" s="1163"/>
      <c r="J2628" s="1163"/>
      <c r="K2628" s="1163"/>
      <c r="L2628" s="1163"/>
      <c r="M2628" s="1163"/>
      <c r="N2628" s="1163"/>
      <c r="O2628" s="1163"/>
      <c r="P2628" s="1163"/>
      <c r="Q2628" s="1163"/>
      <c r="R2628" s="1163"/>
      <c r="S2628" s="1163"/>
      <c r="T2628" s="1163"/>
      <c r="U2628" s="1163"/>
      <c r="V2628" s="1163"/>
      <c r="W2628" s="1163"/>
      <c r="X2628" s="1163"/>
      <c r="Y2628" s="1163"/>
      <c r="Z2628" s="1163"/>
      <c r="AA2628" s="1163"/>
      <c r="AB2628" s="1163"/>
      <c r="AC2628" s="1163"/>
      <c r="AD2628" s="1163"/>
      <c r="AF2628" s="69"/>
      <c r="AK2628" s="11"/>
      <c r="AL2628" s="1201"/>
      <c r="AM2628" s="1202"/>
      <c r="AN2628" s="1202"/>
      <c r="AO2628" s="1202"/>
      <c r="AP2628" s="1202"/>
      <c r="AQ2628" s="1203"/>
      <c r="AR2628" s="72"/>
    </row>
    <row r="2629" spans="1:44" ht="24" customHeight="1">
      <c r="A2629" s="911"/>
      <c r="B2629" s="65"/>
      <c r="E2629" s="66"/>
      <c r="F2629" s="67"/>
      <c r="H2629" s="1163"/>
      <c r="I2629" s="1163"/>
      <c r="J2629" s="1163"/>
      <c r="K2629" s="1163"/>
      <c r="L2629" s="1163"/>
      <c r="M2629" s="1163"/>
      <c r="N2629" s="1163"/>
      <c r="O2629" s="1163"/>
      <c r="P2629" s="1163"/>
      <c r="Q2629" s="1163"/>
      <c r="R2629" s="1163"/>
      <c r="S2629" s="1163"/>
      <c r="T2629" s="1163"/>
      <c r="U2629" s="1163"/>
      <c r="V2629" s="1163"/>
      <c r="W2629" s="1163"/>
      <c r="X2629" s="1163"/>
      <c r="Y2629" s="1163"/>
      <c r="Z2629" s="1163"/>
      <c r="AA2629" s="1163"/>
      <c r="AB2629" s="1163"/>
      <c r="AC2629" s="1163"/>
      <c r="AD2629" s="1163"/>
      <c r="AF2629" s="69"/>
      <c r="AK2629" s="11"/>
      <c r="AL2629" s="1201"/>
      <c r="AM2629" s="1202"/>
      <c r="AN2629" s="1202"/>
      <c r="AO2629" s="1202"/>
      <c r="AP2629" s="1202"/>
      <c r="AQ2629" s="1203"/>
      <c r="AR2629" s="72"/>
    </row>
    <row r="2630" spans="1:44" ht="24" customHeight="1">
      <c r="A2630" s="911"/>
      <c r="B2630" s="65"/>
      <c r="E2630" s="66"/>
      <c r="F2630" s="67"/>
      <c r="H2630" s="860"/>
      <c r="I2630" s="860"/>
      <c r="J2630" s="860"/>
      <c r="K2630" s="860"/>
      <c r="L2630" s="860"/>
      <c r="M2630" s="860"/>
      <c r="N2630" s="860"/>
      <c r="O2630" s="860"/>
      <c r="P2630" s="860"/>
      <c r="Q2630" s="860"/>
      <c r="R2630" s="860"/>
      <c r="S2630" s="860"/>
      <c r="T2630" s="860"/>
      <c r="U2630" s="860"/>
      <c r="V2630" s="860"/>
      <c r="W2630" s="860"/>
      <c r="X2630" s="860"/>
      <c r="Y2630" s="860"/>
      <c r="Z2630" s="860"/>
      <c r="AA2630" s="860"/>
      <c r="AB2630" s="860"/>
      <c r="AC2630" s="860"/>
      <c r="AD2630" s="860"/>
      <c r="AF2630" s="69"/>
      <c r="AK2630" s="11"/>
      <c r="AL2630" s="88"/>
      <c r="AM2630" s="89"/>
      <c r="AN2630" s="89"/>
      <c r="AO2630" s="89"/>
      <c r="AP2630" s="89"/>
      <c r="AQ2630" s="90"/>
      <c r="AR2630" s="72"/>
    </row>
    <row r="2631" spans="1:44" ht="24" customHeight="1">
      <c r="A2631" s="911"/>
      <c r="B2631" s="65"/>
      <c r="E2631" s="66"/>
      <c r="F2631" s="67"/>
      <c r="G2631" s="975" t="s">
        <v>2494</v>
      </c>
      <c r="H2631" s="1163" t="s">
        <v>2507</v>
      </c>
      <c r="I2631" s="1163"/>
      <c r="J2631" s="1163"/>
      <c r="K2631" s="1163"/>
      <c r="L2631" s="1163"/>
      <c r="M2631" s="1163"/>
      <c r="N2631" s="1163"/>
      <c r="O2631" s="1163"/>
      <c r="P2631" s="1163"/>
      <c r="Q2631" s="1163"/>
      <c r="R2631" s="1163"/>
      <c r="S2631" s="1163"/>
      <c r="T2631" s="1163"/>
      <c r="U2631" s="1163"/>
      <c r="V2631" s="1163"/>
      <c r="W2631" s="1163"/>
      <c r="X2631" s="1163"/>
      <c r="Y2631" s="1163"/>
      <c r="Z2631" s="1163"/>
      <c r="AA2631" s="1163"/>
      <c r="AB2631" s="1163"/>
      <c r="AC2631" s="1163"/>
      <c r="AD2631" s="1163"/>
      <c r="AF2631" s="69"/>
      <c r="AK2631" s="11"/>
      <c r="AL2631" s="1201" t="s">
        <v>2535</v>
      </c>
      <c r="AM2631" s="1202"/>
      <c r="AN2631" s="1202"/>
      <c r="AO2631" s="1202"/>
      <c r="AP2631" s="1202"/>
      <c r="AQ2631" s="1203"/>
      <c r="AR2631" s="72"/>
    </row>
    <row r="2632" spans="1:44" ht="24" customHeight="1">
      <c r="A2632" s="911"/>
      <c r="B2632" s="65"/>
      <c r="E2632" s="66"/>
      <c r="F2632" s="67"/>
      <c r="H2632" s="1163"/>
      <c r="I2632" s="1163"/>
      <c r="J2632" s="1163"/>
      <c r="K2632" s="1163"/>
      <c r="L2632" s="1163"/>
      <c r="M2632" s="1163"/>
      <c r="N2632" s="1163"/>
      <c r="O2632" s="1163"/>
      <c r="P2632" s="1163"/>
      <c r="Q2632" s="1163"/>
      <c r="R2632" s="1163"/>
      <c r="S2632" s="1163"/>
      <c r="T2632" s="1163"/>
      <c r="U2632" s="1163"/>
      <c r="V2632" s="1163"/>
      <c r="W2632" s="1163"/>
      <c r="X2632" s="1163"/>
      <c r="Y2632" s="1163"/>
      <c r="Z2632" s="1163"/>
      <c r="AA2632" s="1163"/>
      <c r="AB2632" s="1163"/>
      <c r="AC2632" s="1163"/>
      <c r="AD2632" s="1163"/>
      <c r="AF2632" s="69"/>
      <c r="AK2632" s="11"/>
      <c r="AL2632" s="1201"/>
      <c r="AM2632" s="1202"/>
      <c r="AN2632" s="1202"/>
      <c r="AO2632" s="1202"/>
      <c r="AP2632" s="1202"/>
      <c r="AQ2632" s="1203"/>
      <c r="AR2632" s="72"/>
    </row>
    <row r="2633" spans="1:44" ht="24" customHeight="1">
      <c r="A2633" s="911"/>
      <c r="B2633" s="65"/>
      <c r="E2633" s="66"/>
      <c r="F2633" s="67"/>
      <c r="H2633" s="1163"/>
      <c r="I2633" s="1163"/>
      <c r="J2633" s="1163"/>
      <c r="K2633" s="1163"/>
      <c r="L2633" s="1163"/>
      <c r="M2633" s="1163"/>
      <c r="N2633" s="1163"/>
      <c r="O2633" s="1163"/>
      <c r="P2633" s="1163"/>
      <c r="Q2633" s="1163"/>
      <c r="R2633" s="1163"/>
      <c r="S2633" s="1163"/>
      <c r="T2633" s="1163"/>
      <c r="U2633" s="1163"/>
      <c r="V2633" s="1163"/>
      <c r="W2633" s="1163"/>
      <c r="X2633" s="1163"/>
      <c r="Y2633" s="1163"/>
      <c r="Z2633" s="1163"/>
      <c r="AA2633" s="1163"/>
      <c r="AB2633" s="1163"/>
      <c r="AC2633" s="1163"/>
      <c r="AD2633" s="1163"/>
      <c r="AF2633" s="69"/>
      <c r="AK2633" s="11"/>
      <c r="AL2633" s="88"/>
      <c r="AM2633" s="89"/>
      <c r="AN2633" s="89"/>
      <c r="AO2633" s="89"/>
      <c r="AP2633" s="89"/>
      <c r="AQ2633" s="90"/>
      <c r="AR2633" s="72"/>
    </row>
    <row r="2634" spans="1:44" ht="24" customHeight="1">
      <c r="A2634" s="911"/>
      <c r="B2634" s="65"/>
      <c r="E2634" s="66"/>
      <c r="F2634" s="67"/>
      <c r="H2634" s="1163"/>
      <c r="I2634" s="1163"/>
      <c r="J2634" s="1163"/>
      <c r="K2634" s="1163"/>
      <c r="L2634" s="1163"/>
      <c r="M2634" s="1163"/>
      <c r="N2634" s="1163"/>
      <c r="O2634" s="1163"/>
      <c r="P2634" s="1163"/>
      <c r="Q2634" s="1163"/>
      <c r="R2634" s="1163"/>
      <c r="S2634" s="1163"/>
      <c r="T2634" s="1163"/>
      <c r="U2634" s="1163"/>
      <c r="V2634" s="1163"/>
      <c r="W2634" s="1163"/>
      <c r="X2634" s="1163"/>
      <c r="Y2634" s="1163"/>
      <c r="Z2634" s="1163"/>
      <c r="AA2634" s="1163"/>
      <c r="AB2634" s="1163"/>
      <c r="AC2634" s="1163"/>
      <c r="AD2634" s="1163"/>
      <c r="AF2634" s="69"/>
      <c r="AK2634" s="11"/>
      <c r="AL2634" s="88"/>
      <c r="AM2634" s="89"/>
      <c r="AN2634" s="89"/>
      <c r="AO2634" s="89"/>
      <c r="AP2634" s="89"/>
      <c r="AQ2634" s="90"/>
      <c r="AR2634" s="72"/>
    </row>
    <row r="2635" spans="1:44" ht="24" customHeight="1">
      <c r="A2635" s="911"/>
      <c r="B2635" s="65"/>
      <c r="E2635" s="66"/>
      <c r="F2635" s="67"/>
      <c r="H2635" s="1163"/>
      <c r="I2635" s="1163"/>
      <c r="J2635" s="1163"/>
      <c r="K2635" s="1163"/>
      <c r="L2635" s="1163"/>
      <c r="M2635" s="1163"/>
      <c r="N2635" s="1163"/>
      <c r="O2635" s="1163"/>
      <c r="P2635" s="1163"/>
      <c r="Q2635" s="1163"/>
      <c r="R2635" s="1163"/>
      <c r="S2635" s="1163"/>
      <c r="T2635" s="1163"/>
      <c r="U2635" s="1163"/>
      <c r="V2635" s="1163"/>
      <c r="W2635" s="1163"/>
      <c r="X2635" s="1163"/>
      <c r="Y2635" s="1163"/>
      <c r="Z2635" s="1163"/>
      <c r="AA2635" s="1163"/>
      <c r="AB2635" s="1163"/>
      <c r="AC2635" s="1163"/>
      <c r="AD2635" s="1163"/>
      <c r="AF2635" s="69"/>
      <c r="AK2635" s="11"/>
      <c r="AL2635" s="88"/>
      <c r="AM2635" s="89"/>
      <c r="AN2635" s="89"/>
      <c r="AO2635" s="89"/>
      <c r="AP2635" s="89"/>
      <c r="AQ2635" s="90"/>
      <c r="AR2635" s="72"/>
    </row>
    <row r="2636" spans="1:44" ht="24" customHeight="1">
      <c r="A2636" s="911"/>
      <c r="B2636" s="65"/>
      <c r="E2636" s="66"/>
      <c r="F2636" s="67"/>
      <c r="H2636" s="1163"/>
      <c r="I2636" s="1163"/>
      <c r="J2636" s="1163"/>
      <c r="K2636" s="1163"/>
      <c r="L2636" s="1163"/>
      <c r="M2636" s="1163"/>
      <c r="N2636" s="1163"/>
      <c r="O2636" s="1163"/>
      <c r="P2636" s="1163"/>
      <c r="Q2636" s="1163"/>
      <c r="R2636" s="1163"/>
      <c r="S2636" s="1163"/>
      <c r="T2636" s="1163"/>
      <c r="U2636" s="1163"/>
      <c r="V2636" s="1163"/>
      <c r="W2636" s="1163"/>
      <c r="X2636" s="1163"/>
      <c r="Y2636" s="1163"/>
      <c r="Z2636" s="1163"/>
      <c r="AA2636" s="1163"/>
      <c r="AB2636" s="1163"/>
      <c r="AC2636" s="1163"/>
      <c r="AD2636" s="1163"/>
      <c r="AF2636" s="69"/>
      <c r="AK2636" s="11"/>
      <c r="AL2636" s="88"/>
      <c r="AM2636" s="89"/>
      <c r="AN2636" s="89"/>
      <c r="AO2636" s="89"/>
      <c r="AP2636" s="89"/>
      <c r="AQ2636" s="90"/>
      <c r="AR2636" s="72"/>
    </row>
    <row r="2637" spans="1:44" ht="24" customHeight="1">
      <c r="A2637" s="911"/>
      <c r="B2637" s="65"/>
      <c r="E2637" s="66"/>
      <c r="F2637" s="67"/>
      <c r="H2637" s="1163"/>
      <c r="I2637" s="1163"/>
      <c r="J2637" s="1163"/>
      <c r="K2637" s="1163"/>
      <c r="L2637" s="1163"/>
      <c r="M2637" s="1163"/>
      <c r="N2637" s="1163"/>
      <c r="O2637" s="1163"/>
      <c r="P2637" s="1163"/>
      <c r="Q2637" s="1163"/>
      <c r="R2637" s="1163"/>
      <c r="S2637" s="1163"/>
      <c r="T2637" s="1163"/>
      <c r="U2637" s="1163"/>
      <c r="V2637" s="1163"/>
      <c r="W2637" s="1163"/>
      <c r="X2637" s="1163"/>
      <c r="Y2637" s="1163"/>
      <c r="Z2637" s="1163"/>
      <c r="AA2637" s="1163"/>
      <c r="AB2637" s="1163"/>
      <c r="AC2637" s="1163"/>
      <c r="AD2637" s="1163"/>
      <c r="AF2637" s="69"/>
      <c r="AK2637" s="11"/>
      <c r="AL2637" s="70"/>
      <c r="AQ2637" s="71"/>
      <c r="AR2637" s="72"/>
    </row>
    <row r="2638" spans="1:44" ht="24" customHeight="1">
      <c r="A2638" s="911"/>
      <c r="B2638" s="65"/>
      <c r="E2638" s="66"/>
      <c r="F2638" s="67"/>
      <c r="H2638" s="87"/>
      <c r="I2638" s="87"/>
      <c r="J2638" s="87"/>
      <c r="K2638" s="87"/>
      <c r="L2638" s="87"/>
      <c r="M2638" s="87"/>
      <c r="N2638" s="87"/>
      <c r="O2638" s="87"/>
      <c r="P2638" s="87"/>
      <c r="Q2638" s="87"/>
      <c r="R2638" s="87"/>
      <c r="S2638" s="87"/>
      <c r="T2638" s="87"/>
      <c r="U2638" s="87"/>
      <c r="V2638" s="87"/>
      <c r="W2638" s="87"/>
      <c r="X2638" s="87"/>
      <c r="Y2638" s="87"/>
      <c r="Z2638" s="87"/>
      <c r="AA2638" s="87"/>
      <c r="AB2638" s="87"/>
      <c r="AC2638" s="87"/>
      <c r="AD2638" s="87"/>
      <c r="AF2638" s="69"/>
      <c r="AK2638" s="11"/>
      <c r="AL2638" s="70"/>
      <c r="AQ2638" s="71"/>
      <c r="AR2638" s="72"/>
    </row>
    <row r="2639" spans="1:44" ht="24" customHeight="1">
      <c r="A2639" s="911">
        <f>_xlfn.IFS(AG2639=0,"",AG2639&gt;0,AG2639,AG2639&lt;&gt;"","")</f>
        <v>349</v>
      </c>
      <c r="B2639" s="65"/>
      <c r="E2639" s="66"/>
      <c r="F2639" s="1270" t="s">
        <v>1023</v>
      </c>
      <c r="G2639" s="1271"/>
      <c r="H2639" s="1163" t="s">
        <v>2496</v>
      </c>
      <c r="I2639" s="1163"/>
      <c r="J2639" s="1163"/>
      <c r="K2639" s="1163"/>
      <c r="L2639" s="1163"/>
      <c r="M2639" s="1163"/>
      <c r="N2639" s="1163"/>
      <c r="O2639" s="1163"/>
      <c r="P2639" s="1163"/>
      <c r="Q2639" s="1163"/>
      <c r="R2639" s="1163"/>
      <c r="S2639" s="1163"/>
      <c r="T2639" s="1163"/>
      <c r="U2639" s="1163"/>
      <c r="V2639" s="1163"/>
      <c r="W2639" s="1163"/>
      <c r="X2639" s="1163"/>
      <c r="Y2639" s="1163"/>
      <c r="Z2639" s="1163"/>
      <c r="AA2639" s="1163"/>
      <c r="AB2639" s="1163"/>
      <c r="AC2639" s="1163"/>
      <c r="AD2639" s="1163"/>
      <c r="AF2639" s="69"/>
      <c r="AG2639" s="304">
        <v>349</v>
      </c>
      <c r="AH2639" s="1113" t="s">
        <v>109</v>
      </c>
      <c r="AI2639" s="1114"/>
      <c r="AJ2639" s="1115"/>
      <c r="AK2639" s="11"/>
      <c r="AL2639" s="1201" t="s">
        <v>2537</v>
      </c>
      <c r="AM2639" s="1202"/>
      <c r="AN2639" s="1202"/>
      <c r="AO2639" s="1202"/>
      <c r="AP2639" s="1202"/>
      <c r="AQ2639" s="1203"/>
      <c r="AR2639" s="1173">
        <f>VLOOKUP(AH2639,$CD$6:$CE$10,2,FALSE)</f>
        <v>0</v>
      </c>
    </row>
    <row r="2640" spans="1:44" ht="24" customHeight="1">
      <c r="A2640" s="911"/>
      <c r="B2640" s="65"/>
      <c r="E2640" s="66"/>
      <c r="F2640" s="67"/>
      <c r="H2640" s="1163"/>
      <c r="I2640" s="1163"/>
      <c r="J2640" s="1163"/>
      <c r="K2640" s="1163"/>
      <c r="L2640" s="1163"/>
      <c r="M2640" s="1163"/>
      <c r="N2640" s="1163"/>
      <c r="O2640" s="1163"/>
      <c r="P2640" s="1163"/>
      <c r="Q2640" s="1163"/>
      <c r="R2640" s="1163"/>
      <c r="S2640" s="1163"/>
      <c r="T2640" s="1163"/>
      <c r="U2640" s="1163"/>
      <c r="V2640" s="1163"/>
      <c r="W2640" s="1163"/>
      <c r="X2640" s="1163"/>
      <c r="Y2640" s="1163"/>
      <c r="Z2640" s="1163"/>
      <c r="AA2640" s="1163"/>
      <c r="AB2640" s="1163"/>
      <c r="AC2640" s="1163"/>
      <c r="AD2640" s="1163"/>
      <c r="AF2640" s="69"/>
      <c r="AK2640" s="11"/>
      <c r="AL2640" s="1201"/>
      <c r="AM2640" s="1202"/>
      <c r="AN2640" s="1202"/>
      <c r="AO2640" s="1202"/>
      <c r="AP2640" s="1202"/>
      <c r="AQ2640" s="1203"/>
      <c r="AR2640" s="1173"/>
    </row>
    <row r="2641" spans="1:44" ht="24" customHeight="1">
      <c r="A2641" s="911"/>
      <c r="B2641" s="65"/>
      <c r="E2641" s="66"/>
      <c r="F2641" s="67"/>
      <c r="H2641" s="1163"/>
      <c r="I2641" s="1163"/>
      <c r="J2641" s="1163"/>
      <c r="K2641" s="1163"/>
      <c r="L2641" s="1163"/>
      <c r="M2641" s="1163"/>
      <c r="N2641" s="1163"/>
      <c r="O2641" s="1163"/>
      <c r="P2641" s="1163"/>
      <c r="Q2641" s="1163"/>
      <c r="R2641" s="1163"/>
      <c r="S2641" s="1163"/>
      <c r="T2641" s="1163"/>
      <c r="U2641" s="1163"/>
      <c r="V2641" s="1163"/>
      <c r="W2641" s="1163"/>
      <c r="X2641" s="1163"/>
      <c r="Y2641" s="1163"/>
      <c r="Z2641" s="1163"/>
      <c r="AA2641" s="1163"/>
      <c r="AB2641" s="1163"/>
      <c r="AC2641" s="1163"/>
      <c r="AD2641" s="1163"/>
      <c r="AF2641" s="69"/>
      <c r="AK2641" s="11"/>
      <c r="AL2641" s="1201"/>
      <c r="AM2641" s="1202"/>
      <c r="AN2641" s="1202"/>
      <c r="AO2641" s="1202"/>
      <c r="AP2641" s="1202"/>
      <c r="AQ2641" s="1203"/>
      <c r="AR2641" s="213"/>
    </row>
    <row r="2642" spans="1:44" ht="24" customHeight="1">
      <c r="A2642" s="911"/>
      <c r="B2642" s="65"/>
      <c r="E2642" s="66"/>
      <c r="F2642" s="67"/>
      <c r="H2642" s="1163"/>
      <c r="I2642" s="1163"/>
      <c r="J2642" s="1163"/>
      <c r="K2642" s="1163"/>
      <c r="L2642" s="1163"/>
      <c r="M2642" s="1163"/>
      <c r="N2642" s="1163"/>
      <c r="O2642" s="1163"/>
      <c r="P2642" s="1163"/>
      <c r="Q2642" s="1163"/>
      <c r="R2642" s="1163"/>
      <c r="S2642" s="1163"/>
      <c r="T2642" s="1163"/>
      <c r="U2642" s="1163"/>
      <c r="V2642" s="1163"/>
      <c r="W2642" s="1163"/>
      <c r="X2642" s="1163"/>
      <c r="Y2642" s="1163"/>
      <c r="Z2642" s="1163"/>
      <c r="AA2642" s="1163"/>
      <c r="AB2642" s="1163"/>
      <c r="AC2642" s="1163"/>
      <c r="AD2642" s="1163"/>
      <c r="AF2642" s="69"/>
      <c r="AK2642" s="11"/>
      <c r="AL2642" s="1201"/>
      <c r="AM2642" s="1202"/>
      <c r="AN2642" s="1202"/>
      <c r="AO2642" s="1202"/>
      <c r="AP2642" s="1202"/>
      <c r="AQ2642" s="1203"/>
      <c r="AR2642" s="72"/>
    </row>
    <row r="2643" spans="1:44" ht="24" customHeight="1">
      <c r="A2643" s="911"/>
      <c r="B2643" s="65"/>
      <c r="E2643" s="66"/>
      <c r="F2643" s="67"/>
      <c r="H2643" s="860"/>
      <c r="I2643" s="860"/>
      <c r="J2643" s="860"/>
      <c r="K2643" s="860"/>
      <c r="L2643" s="860"/>
      <c r="M2643" s="860"/>
      <c r="N2643" s="860"/>
      <c r="O2643" s="860"/>
      <c r="P2643" s="860"/>
      <c r="Q2643" s="860"/>
      <c r="R2643" s="860"/>
      <c r="S2643" s="860"/>
      <c r="T2643" s="860"/>
      <c r="U2643" s="860"/>
      <c r="V2643" s="860"/>
      <c r="W2643" s="860"/>
      <c r="X2643" s="860"/>
      <c r="Y2643" s="860"/>
      <c r="Z2643" s="860"/>
      <c r="AA2643" s="860"/>
      <c r="AB2643" s="860"/>
      <c r="AC2643" s="860"/>
      <c r="AD2643" s="860"/>
      <c r="AF2643" s="69"/>
      <c r="AK2643" s="11"/>
      <c r="AL2643" s="88"/>
      <c r="AM2643" s="89"/>
      <c r="AN2643" s="89"/>
      <c r="AO2643" s="89"/>
      <c r="AP2643" s="89"/>
      <c r="AQ2643" s="90"/>
      <c r="AR2643" s="72"/>
    </row>
    <row r="2644" spans="1:44" ht="24" customHeight="1">
      <c r="A2644" s="911"/>
      <c r="B2644" s="65"/>
      <c r="E2644" s="66"/>
      <c r="F2644" s="67"/>
      <c r="G2644" s="975" t="s">
        <v>2494</v>
      </c>
      <c r="H2644" s="1163" t="s">
        <v>2497</v>
      </c>
      <c r="I2644" s="1163"/>
      <c r="J2644" s="1163"/>
      <c r="K2644" s="1163"/>
      <c r="L2644" s="1163"/>
      <c r="M2644" s="1163"/>
      <c r="N2644" s="1163"/>
      <c r="O2644" s="1163"/>
      <c r="P2644" s="1163"/>
      <c r="Q2644" s="1163"/>
      <c r="R2644" s="1163"/>
      <c r="S2644" s="1163"/>
      <c r="T2644" s="1163"/>
      <c r="U2644" s="1163"/>
      <c r="V2644" s="1163"/>
      <c r="W2644" s="1163"/>
      <c r="X2644" s="1163"/>
      <c r="Y2644" s="1163"/>
      <c r="Z2644" s="1163"/>
      <c r="AA2644" s="1163"/>
      <c r="AB2644" s="1163"/>
      <c r="AC2644" s="1163"/>
      <c r="AD2644" s="1163"/>
      <c r="AF2644" s="69"/>
      <c r="AK2644" s="11"/>
      <c r="AL2644" s="1201" t="s">
        <v>2536</v>
      </c>
      <c r="AM2644" s="1202"/>
      <c r="AN2644" s="1202"/>
      <c r="AO2644" s="1202"/>
      <c r="AP2644" s="1202"/>
      <c r="AQ2644" s="1203"/>
      <c r="AR2644" s="72"/>
    </row>
    <row r="2645" spans="1:44" ht="24" customHeight="1">
      <c r="A2645" s="911"/>
      <c r="B2645" s="65"/>
      <c r="E2645" s="66"/>
      <c r="F2645" s="67"/>
      <c r="H2645" s="1163"/>
      <c r="I2645" s="1163"/>
      <c r="J2645" s="1163"/>
      <c r="K2645" s="1163"/>
      <c r="L2645" s="1163"/>
      <c r="M2645" s="1163"/>
      <c r="N2645" s="1163"/>
      <c r="O2645" s="1163"/>
      <c r="P2645" s="1163"/>
      <c r="Q2645" s="1163"/>
      <c r="R2645" s="1163"/>
      <c r="S2645" s="1163"/>
      <c r="T2645" s="1163"/>
      <c r="U2645" s="1163"/>
      <c r="V2645" s="1163"/>
      <c r="W2645" s="1163"/>
      <c r="X2645" s="1163"/>
      <c r="Y2645" s="1163"/>
      <c r="Z2645" s="1163"/>
      <c r="AA2645" s="1163"/>
      <c r="AB2645" s="1163"/>
      <c r="AC2645" s="1163"/>
      <c r="AD2645" s="1163"/>
      <c r="AF2645" s="69"/>
      <c r="AK2645" s="11"/>
      <c r="AL2645" s="1201"/>
      <c r="AM2645" s="1202"/>
      <c r="AN2645" s="1202"/>
      <c r="AO2645" s="1202"/>
      <c r="AP2645" s="1202"/>
      <c r="AQ2645" s="1203"/>
      <c r="AR2645" s="72"/>
    </row>
    <row r="2646" spans="1:44" ht="24" customHeight="1">
      <c r="A2646" s="911"/>
      <c r="B2646" s="65"/>
      <c r="E2646" s="66"/>
      <c r="F2646" s="67"/>
      <c r="H2646" s="1163"/>
      <c r="I2646" s="1163"/>
      <c r="J2646" s="1163"/>
      <c r="K2646" s="1163"/>
      <c r="L2646" s="1163"/>
      <c r="M2646" s="1163"/>
      <c r="N2646" s="1163"/>
      <c r="O2646" s="1163"/>
      <c r="P2646" s="1163"/>
      <c r="Q2646" s="1163"/>
      <c r="R2646" s="1163"/>
      <c r="S2646" s="1163"/>
      <c r="T2646" s="1163"/>
      <c r="U2646" s="1163"/>
      <c r="V2646" s="1163"/>
      <c r="W2646" s="1163"/>
      <c r="X2646" s="1163"/>
      <c r="Y2646" s="1163"/>
      <c r="Z2646" s="1163"/>
      <c r="AA2646" s="1163"/>
      <c r="AB2646" s="1163"/>
      <c r="AC2646" s="1163"/>
      <c r="AD2646" s="1163"/>
      <c r="AF2646" s="69"/>
      <c r="AK2646" s="11"/>
      <c r="AL2646" s="88"/>
      <c r="AM2646" s="89"/>
      <c r="AN2646" s="89"/>
      <c r="AO2646" s="89"/>
      <c r="AP2646" s="89"/>
      <c r="AQ2646" s="90"/>
      <c r="AR2646" s="72"/>
    </row>
    <row r="2647" spans="1:44" ht="24" customHeight="1">
      <c r="A2647" s="911"/>
      <c r="B2647" s="65"/>
      <c r="E2647" s="66"/>
      <c r="F2647" s="67"/>
      <c r="H2647" s="1163"/>
      <c r="I2647" s="1163"/>
      <c r="J2647" s="1163"/>
      <c r="K2647" s="1163"/>
      <c r="L2647" s="1163"/>
      <c r="M2647" s="1163"/>
      <c r="N2647" s="1163"/>
      <c r="O2647" s="1163"/>
      <c r="P2647" s="1163"/>
      <c r="Q2647" s="1163"/>
      <c r="R2647" s="1163"/>
      <c r="S2647" s="1163"/>
      <c r="T2647" s="1163"/>
      <c r="U2647" s="1163"/>
      <c r="V2647" s="1163"/>
      <c r="W2647" s="1163"/>
      <c r="X2647" s="1163"/>
      <c r="Y2647" s="1163"/>
      <c r="Z2647" s="1163"/>
      <c r="AA2647" s="1163"/>
      <c r="AB2647" s="1163"/>
      <c r="AC2647" s="1163"/>
      <c r="AD2647" s="1163"/>
      <c r="AF2647" s="69"/>
      <c r="AK2647" s="11"/>
      <c r="AL2647" s="88"/>
      <c r="AM2647" s="89"/>
      <c r="AN2647" s="89"/>
      <c r="AO2647" s="89"/>
      <c r="AP2647" s="89"/>
      <c r="AQ2647" s="90"/>
      <c r="AR2647" s="72"/>
    </row>
    <row r="2648" spans="1:44" ht="21" customHeight="1" thickBot="1">
      <c r="A2648" s="911" t="str">
        <f>_xlfn.IFS(AG2640=0,"",AG2640&gt;0,AG2640,AG2640&lt;&gt;"","")</f>
        <v/>
      </c>
      <c r="B2648" s="65"/>
      <c r="E2648" s="66"/>
      <c r="F2648" s="248"/>
      <c r="G2648" s="249"/>
      <c r="H2648" s="111"/>
      <c r="I2648" s="111"/>
      <c r="J2648" s="111"/>
      <c r="K2648" s="111"/>
      <c r="L2648" s="111"/>
      <c r="M2648" s="111"/>
      <c r="N2648" s="111"/>
      <c r="O2648" s="111"/>
      <c r="P2648" s="111"/>
      <c r="Q2648" s="111"/>
      <c r="R2648" s="111"/>
      <c r="S2648" s="111"/>
      <c r="T2648" s="111"/>
      <c r="U2648" s="111"/>
      <c r="V2648" s="111"/>
      <c r="W2648" s="111"/>
      <c r="X2648" s="111"/>
      <c r="Y2648" s="111"/>
      <c r="Z2648" s="111"/>
      <c r="AA2648" s="111"/>
      <c r="AB2648" s="111"/>
      <c r="AC2648" s="111"/>
      <c r="AD2648" s="111"/>
      <c r="AF2648" s="69"/>
      <c r="AG2648" s="17"/>
      <c r="AH2648" s="17"/>
      <c r="AI2648" s="17"/>
      <c r="AJ2648" s="17"/>
      <c r="AL2648" s="92"/>
      <c r="AM2648" s="93"/>
      <c r="AN2648" s="93"/>
      <c r="AO2648" s="93"/>
      <c r="AP2648" s="93"/>
      <c r="AQ2648" s="94"/>
      <c r="AR2648" s="72"/>
    </row>
    <row r="2649" spans="1:44" ht="27" customHeight="1" thickBot="1">
      <c r="A2649" s="911"/>
      <c r="B2649" s="65"/>
      <c r="E2649" s="66"/>
      <c r="F2649" s="67"/>
      <c r="H2649" s="1394" t="s">
        <v>2586</v>
      </c>
      <c r="I2649" s="1395"/>
      <c r="J2649" s="1395"/>
      <c r="K2649" s="1395"/>
      <c r="L2649" s="1395"/>
      <c r="M2649" s="1395"/>
      <c r="N2649" s="1395"/>
      <c r="O2649" s="1395"/>
      <c r="P2649" s="1900"/>
      <c r="Q2649" s="1901"/>
      <c r="R2649" s="1901"/>
      <c r="S2649" s="1901"/>
      <c r="T2649" s="1901"/>
      <c r="U2649" s="1901"/>
      <c r="V2649" s="1901"/>
      <c r="W2649" s="1901"/>
      <c r="X2649" s="1901"/>
      <c r="Y2649" s="1901"/>
      <c r="Z2649" s="1901"/>
      <c r="AA2649" s="1901"/>
      <c r="AB2649" s="1901"/>
      <c r="AC2649" s="1901"/>
      <c r="AD2649" s="1902"/>
      <c r="AF2649" s="69"/>
      <c r="AG2649" s="17"/>
      <c r="AH2649" s="17"/>
      <c r="AI2649" s="17"/>
      <c r="AJ2649" s="17"/>
      <c r="AL2649" s="92"/>
      <c r="AM2649" s="93"/>
      <c r="AN2649" s="93"/>
      <c r="AO2649" s="93"/>
      <c r="AP2649" s="93"/>
      <c r="AQ2649" s="94"/>
      <c r="AR2649" s="72"/>
    </row>
    <row r="2650" spans="1:44" ht="27" customHeight="1" thickBot="1">
      <c r="A2650" s="911" t="str">
        <f t="shared" si="47"/>
        <v/>
      </c>
      <c r="B2650" s="65"/>
      <c r="E2650" s="66"/>
      <c r="F2650" s="67"/>
      <c r="H2650" s="1153" t="s">
        <v>1470</v>
      </c>
      <c r="I2650" s="1154"/>
      <c r="J2650" s="1154"/>
      <c r="K2650" s="1154"/>
      <c r="L2650" s="1154"/>
      <c r="M2650" s="1154"/>
      <c r="N2650" s="1154"/>
      <c r="O2650" s="1506"/>
      <c r="P2650" s="1903" t="s">
        <v>310</v>
      </c>
      <c r="Q2650" s="1904"/>
      <c r="R2650" s="1905"/>
      <c r="S2650" s="1907" t="s">
        <v>1472</v>
      </c>
      <c r="T2650" s="1503"/>
      <c r="U2650" s="1503"/>
      <c r="V2650" s="1503"/>
      <c r="W2650" s="1906"/>
      <c r="X2650" s="1906"/>
      <c r="Y2650" s="1906"/>
      <c r="Z2650" s="1906"/>
      <c r="AA2650" s="1906"/>
      <c r="AB2650" s="1503" t="s">
        <v>1471</v>
      </c>
      <c r="AC2650" s="1503"/>
      <c r="AD2650" s="1508"/>
      <c r="AF2650" s="69"/>
      <c r="AK2650" s="11"/>
      <c r="AL2650" s="92"/>
      <c r="AM2650" s="93"/>
      <c r="AN2650" s="93"/>
      <c r="AO2650" s="93"/>
      <c r="AP2650" s="93"/>
      <c r="AQ2650" s="94"/>
      <c r="AR2650" s="72"/>
    </row>
    <row r="2651" spans="1:44" ht="15" customHeight="1" thickBot="1">
      <c r="A2651" s="911" t="str">
        <f t="shared" si="47"/>
        <v/>
      </c>
      <c r="B2651" s="65"/>
      <c r="E2651" s="66"/>
      <c r="F2651" s="67"/>
      <c r="AF2651" s="69"/>
      <c r="AK2651" s="11"/>
      <c r="AL2651" s="92"/>
      <c r="AM2651" s="93"/>
      <c r="AN2651" s="93"/>
      <c r="AO2651" s="93"/>
      <c r="AP2651" s="93"/>
      <c r="AQ2651" s="94"/>
      <c r="AR2651" s="72"/>
    </row>
    <row r="2652" spans="1:44" ht="27" customHeight="1" thickBot="1">
      <c r="A2652" s="911" t="str">
        <f t="shared" si="47"/>
        <v/>
      </c>
      <c r="B2652" s="65"/>
      <c r="E2652" s="66"/>
      <c r="F2652" s="67"/>
      <c r="H2652" s="1153" t="s">
        <v>2680</v>
      </c>
      <c r="I2652" s="1154"/>
      <c r="J2652" s="1154"/>
      <c r="K2652" s="1154"/>
      <c r="L2652" s="1154"/>
      <c r="M2652" s="1154"/>
      <c r="N2652" s="1154"/>
      <c r="O2652" s="1154"/>
      <c r="P2652" s="1155"/>
      <c r="Q2652" s="1156"/>
      <c r="R2652" s="1156"/>
      <c r="S2652" s="1156"/>
      <c r="T2652" s="1156"/>
      <c r="U2652" s="1156"/>
      <c r="V2652" s="1156"/>
      <c r="W2652" s="1156"/>
      <c r="X2652" s="1156"/>
      <c r="Y2652" s="1156"/>
      <c r="Z2652" s="1156"/>
      <c r="AA2652" s="1156"/>
      <c r="AB2652" s="1156"/>
      <c r="AC2652" s="1156"/>
      <c r="AD2652" s="1157"/>
      <c r="AF2652" s="69"/>
      <c r="AK2652" s="11"/>
      <c r="AL2652" s="92"/>
      <c r="AM2652" s="93"/>
      <c r="AN2652" s="93"/>
      <c r="AO2652" s="93"/>
      <c r="AP2652" s="93"/>
      <c r="AQ2652" s="94"/>
      <c r="AR2652" s="72"/>
    </row>
    <row r="2653" spans="1:44" ht="27" customHeight="1" thickBot="1">
      <c r="A2653" s="911" t="str">
        <f t="shared" si="47"/>
        <v/>
      </c>
      <c r="B2653" s="65"/>
      <c r="E2653" s="66"/>
      <c r="F2653" s="67"/>
      <c r="H2653" s="1155" t="s">
        <v>1470</v>
      </c>
      <c r="I2653" s="1156"/>
      <c r="J2653" s="1156"/>
      <c r="K2653" s="1156"/>
      <c r="L2653" s="1156"/>
      <c r="M2653" s="1156"/>
      <c r="N2653" s="1156"/>
      <c r="O2653" s="1157"/>
      <c r="P2653" s="1158" t="s">
        <v>310</v>
      </c>
      <c r="Q2653" s="1159"/>
      <c r="R2653" s="1160"/>
      <c r="S2653" s="1161" t="s">
        <v>1472</v>
      </c>
      <c r="T2653" s="1076"/>
      <c r="U2653" s="1076"/>
      <c r="V2653" s="1076"/>
      <c r="W2653" s="1162"/>
      <c r="X2653" s="1162"/>
      <c r="Y2653" s="1162"/>
      <c r="Z2653" s="1162"/>
      <c r="AA2653" s="1162"/>
      <c r="AB2653" s="1076" t="s">
        <v>1471</v>
      </c>
      <c r="AC2653" s="1076"/>
      <c r="AD2653" s="1077"/>
      <c r="AF2653" s="69"/>
      <c r="AK2653" s="11"/>
      <c r="AL2653" s="70"/>
      <c r="AQ2653" s="71"/>
      <c r="AR2653" s="72"/>
    </row>
    <row r="2654" spans="1:44" ht="21" customHeight="1" thickBot="1">
      <c r="A2654" s="911" t="str">
        <f>_xlfn.IFS(AG2646=0,"",AG2646&gt;0,AG2646,AG2646&lt;&gt;"","")</f>
        <v/>
      </c>
      <c r="B2654" s="65"/>
      <c r="E2654" s="66"/>
      <c r="F2654" s="248"/>
      <c r="G2654" s="249"/>
      <c r="H2654" s="111"/>
      <c r="I2654" s="111"/>
      <c r="J2654" s="111"/>
      <c r="K2654" s="111"/>
      <c r="L2654" s="111"/>
      <c r="M2654" s="111"/>
      <c r="N2654" s="111"/>
      <c r="O2654" s="111"/>
      <c r="P2654" s="111"/>
      <c r="Q2654" s="111"/>
      <c r="R2654" s="111"/>
      <c r="S2654" s="111"/>
      <c r="T2654" s="111"/>
      <c r="U2654" s="111"/>
      <c r="V2654" s="111"/>
      <c r="W2654" s="111"/>
      <c r="X2654" s="111"/>
      <c r="Y2654" s="111"/>
      <c r="Z2654" s="111"/>
      <c r="AA2654" s="111"/>
      <c r="AB2654" s="111"/>
      <c r="AC2654" s="111"/>
      <c r="AD2654" s="111"/>
      <c r="AF2654" s="69"/>
      <c r="AG2654" s="17"/>
      <c r="AH2654" s="17"/>
      <c r="AI2654" s="17"/>
      <c r="AJ2654" s="17"/>
      <c r="AL2654" s="92"/>
      <c r="AM2654" s="93"/>
      <c r="AN2654" s="93"/>
      <c r="AO2654" s="93"/>
      <c r="AP2654" s="93"/>
      <c r="AQ2654" s="94"/>
      <c r="AR2654" s="72"/>
    </row>
    <row r="2655" spans="1:44" ht="27" customHeight="1" thickBot="1">
      <c r="A2655" s="911" t="str">
        <f>_xlfn.IFS(AG2647=0,"",AG2647&gt;0,AG2647,AG2647&lt;&gt;"","")</f>
        <v/>
      </c>
      <c r="B2655" s="65"/>
      <c r="E2655" s="66"/>
      <c r="F2655" s="67"/>
      <c r="H2655" s="1153" t="s">
        <v>2680</v>
      </c>
      <c r="I2655" s="1154"/>
      <c r="J2655" s="1154"/>
      <c r="K2655" s="1154"/>
      <c r="L2655" s="1154"/>
      <c r="M2655" s="1154"/>
      <c r="N2655" s="1154"/>
      <c r="O2655" s="1154"/>
      <c r="P2655" s="1155"/>
      <c r="Q2655" s="1156"/>
      <c r="R2655" s="1156"/>
      <c r="S2655" s="1156"/>
      <c r="T2655" s="1156"/>
      <c r="U2655" s="1156"/>
      <c r="V2655" s="1156"/>
      <c r="W2655" s="1156"/>
      <c r="X2655" s="1156"/>
      <c r="Y2655" s="1156"/>
      <c r="Z2655" s="1156"/>
      <c r="AA2655" s="1156"/>
      <c r="AB2655" s="1156"/>
      <c r="AC2655" s="1156"/>
      <c r="AD2655" s="1157"/>
      <c r="AF2655" s="69"/>
      <c r="AG2655" s="17"/>
      <c r="AH2655" s="17"/>
      <c r="AI2655" s="17"/>
      <c r="AJ2655" s="17"/>
      <c r="AL2655" s="92"/>
      <c r="AM2655" s="93"/>
      <c r="AN2655" s="93"/>
      <c r="AO2655" s="93"/>
      <c r="AP2655" s="93"/>
      <c r="AQ2655" s="94"/>
      <c r="AR2655" s="72"/>
    </row>
    <row r="2656" spans="1:44" ht="27" customHeight="1" thickBot="1">
      <c r="A2656" s="911" t="str">
        <f t="shared" ref="A2656" si="54">_xlfn.IFS(AG2656=0,"",AG2656&gt;0,AG2656,AG2656&lt;&gt;"","")</f>
        <v/>
      </c>
      <c r="B2656" s="65"/>
      <c r="E2656" s="66"/>
      <c r="F2656" s="67"/>
      <c r="H2656" s="1155" t="s">
        <v>1470</v>
      </c>
      <c r="I2656" s="1156"/>
      <c r="J2656" s="1156"/>
      <c r="K2656" s="1156"/>
      <c r="L2656" s="1156"/>
      <c r="M2656" s="1156"/>
      <c r="N2656" s="1156"/>
      <c r="O2656" s="1157"/>
      <c r="P2656" s="1158" t="s">
        <v>310</v>
      </c>
      <c r="Q2656" s="1159"/>
      <c r="R2656" s="1160"/>
      <c r="S2656" s="1161" t="s">
        <v>1472</v>
      </c>
      <c r="T2656" s="1076"/>
      <c r="U2656" s="1076"/>
      <c r="V2656" s="1076"/>
      <c r="W2656" s="1162"/>
      <c r="X2656" s="1162"/>
      <c r="Y2656" s="1162"/>
      <c r="Z2656" s="1162"/>
      <c r="AA2656" s="1162"/>
      <c r="AB2656" s="1076" t="s">
        <v>1471</v>
      </c>
      <c r="AC2656" s="1076"/>
      <c r="AD2656" s="1077"/>
      <c r="AF2656" s="69"/>
      <c r="AK2656" s="11"/>
      <c r="AL2656" s="92"/>
      <c r="AM2656" s="93"/>
      <c r="AN2656" s="93"/>
      <c r="AO2656" s="93"/>
      <c r="AP2656" s="93"/>
      <c r="AQ2656" s="94"/>
      <c r="AR2656" s="72"/>
    </row>
    <row r="2657" spans="1:44" ht="27" customHeight="1">
      <c r="A2657" s="911" t="str">
        <f t="shared" si="47"/>
        <v/>
      </c>
      <c r="B2657" s="65"/>
      <c r="E2657" s="66"/>
      <c r="F2657" s="67"/>
      <c r="H2657" s="1396" t="s">
        <v>1474</v>
      </c>
      <c r="I2657" s="1396"/>
      <c r="J2657" s="1396"/>
      <c r="K2657" s="1396"/>
      <c r="L2657" s="1396"/>
      <c r="M2657" s="1396"/>
      <c r="N2657" s="1396"/>
      <c r="O2657" s="1396"/>
      <c r="P2657" s="1396"/>
      <c r="Q2657" s="1396"/>
      <c r="R2657" s="1396"/>
      <c r="S2657" s="1396"/>
      <c r="T2657" s="1396"/>
      <c r="U2657" s="1396"/>
      <c r="V2657" s="1396"/>
      <c r="W2657" s="1396"/>
      <c r="X2657" s="1396"/>
      <c r="Y2657" s="1396"/>
      <c r="Z2657" s="1396"/>
      <c r="AA2657" s="1396"/>
      <c r="AB2657" s="1396"/>
      <c r="AC2657" s="1396"/>
      <c r="AD2657" s="1396"/>
      <c r="AF2657" s="69"/>
      <c r="AK2657" s="11"/>
      <c r="AL2657" s="70"/>
      <c r="AQ2657" s="71"/>
      <c r="AR2657" s="72"/>
    </row>
    <row r="2658" spans="1:44" ht="27" customHeight="1">
      <c r="A2658" s="911"/>
      <c r="B2658" s="65"/>
      <c r="E2658" s="66"/>
      <c r="F2658" s="67"/>
      <c r="H2658" s="861"/>
      <c r="I2658" s="861"/>
      <c r="J2658" s="861"/>
      <c r="K2658" s="861"/>
      <c r="L2658" s="861"/>
      <c r="M2658" s="861"/>
      <c r="N2658" s="861"/>
      <c r="O2658" s="861"/>
      <c r="P2658" s="861"/>
      <c r="Q2658" s="861"/>
      <c r="R2658" s="861"/>
      <c r="S2658" s="861"/>
      <c r="T2658" s="861"/>
      <c r="U2658" s="861"/>
      <c r="V2658" s="861"/>
      <c r="W2658" s="861"/>
      <c r="X2658" s="861"/>
      <c r="Y2658" s="861"/>
      <c r="Z2658" s="861"/>
      <c r="AA2658" s="861"/>
      <c r="AB2658" s="861"/>
      <c r="AC2658" s="861"/>
      <c r="AD2658" s="861"/>
      <c r="AF2658" s="69"/>
      <c r="AK2658" s="11"/>
      <c r="AL2658" s="70"/>
      <c r="AQ2658" s="71"/>
      <c r="AR2658" s="72"/>
    </row>
    <row r="2659" spans="1:44" ht="24" customHeight="1">
      <c r="A2659" s="911" t="str">
        <f t="shared" si="47"/>
        <v/>
      </c>
      <c r="B2659" s="65"/>
      <c r="E2659" s="66"/>
      <c r="F2659" s="67"/>
      <c r="H2659" s="861"/>
      <c r="I2659" s="861"/>
      <c r="J2659" s="861"/>
      <c r="K2659" s="861"/>
      <c r="L2659" s="861"/>
      <c r="M2659" s="861"/>
      <c r="N2659" s="861"/>
      <c r="O2659" s="861"/>
      <c r="P2659" s="861"/>
      <c r="Q2659" s="861"/>
      <c r="R2659" s="861"/>
      <c r="S2659" s="861"/>
      <c r="T2659" s="861"/>
      <c r="U2659" s="861"/>
      <c r="V2659" s="861"/>
      <c r="W2659" s="861"/>
      <c r="X2659" s="861"/>
      <c r="Y2659" s="861"/>
      <c r="Z2659" s="861"/>
      <c r="AA2659" s="861"/>
      <c r="AB2659" s="861"/>
      <c r="AC2659" s="861"/>
      <c r="AD2659" s="861"/>
      <c r="AF2659" s="69"/>
      <c r="AK2659" s="11"/>
      <c r="AL2659" s="70"/>
      <c r="AQ2659" s="71"/>
      <c r="AR2659" s="72"/>
    </row>
    <row r="2660" spans="1:44" ht="27" customHeight="1">
      <c r="A2660" s="911">
        <f t="shared" si="47"/>
        <v>350</v>
      </c>
      <c r="B2660" s="65"/>
      <c r="E2660" s="66"/>
      <c r="F2660" s="1204" t="s">
        <v>2681</v>
      </c>
      <c r="G2660" s="1205"/>
      <c r="H2660" s="1407" t="s">
        <v>1465</v>
      </c>
      <c r="I2660" s="1407"/>
      <c r="J2660" s="1407"/>
      <c r="K2660" s="1407"/>
      <c r="L2660" s="1407"/>
      <c r="M2660" s="1407"/>
      <c r="N2660" s="1407"/>
      <c r="O2660" s="1407"/>
      <c r="P2660" s="1407"/>
      <c r="Q2660" s="1407"/>
      <c r="R2660" s="1407"/>
      <c r="S2660" s="1407"/>
      <c r="T2660" s="1407"/>
      <c r="U2660" s="1407"/>
      <c r="V2660" s="1407"/>
      <c r="W2660" s="1407"/>
      <c r="X2660" s="1407"/>
      <c r="Y2660" s="1407"/>
      <c r="Z2660" s="1407"/>
      <c r="AA2660" s="1407"/>
      <c r="AB2660" s="1407"/>
      <c r="AC2660" s="1407"/>
      <c r="AD2660" s="1407"/>
      <c r="AF2660" s="69"/>
      <c r="AG2660" s="304">
        <v>350</v>
      </c>
      <c r="AH2660" s="1113" t="s">
        <v>109</v>
      </c>
      <c r="AI2660" s="1114"/>
      <c r="AJ2660" s="1115"/>
      <c r="AK2660" s="11"/>
      <c r="AL2660" s="1110" t="s">
        <v>2498</v>
      </c>
      <c r="AM2660" s="1111"/>
      <c r="AN2660" s="1111"/>
      <c r="AO2660" s="1111"/>
      <c r="AP2660" s="1111"/>
      <c r="AQ2660" s="1112"/>
      <c r="AR2660" s="1173">
        <f>VLOOKUP(AH2660,$CD$6:$CE$10,2,FALSE)</f>
        <v>0</v>
      </c>
    </row>
    <row r="2661" spans="1:44" ht="27" customHeight="1">
      <c r="A2661" s="911" t="str">
        <f t="shared" si="47"/>
        <v/>
      </c>
      <c r="B2661" s="65"/>
      <c r="E2661" s="66"/>
      <c r="F2661" s="67"/>
      <c r="H2661" s="1407"/>
      <c r="I2661" s="1407"/>
      <c r="J2661" s="1407"/>
      <c r="K2661" s="1407"/>
      <c r="L2661" s="1407"/>
      <c r="M2661" s="1407"/>
      <c r="N2661" s="1407"/>
      <c r="O2661" s="1407"/>
      <c r="P2661" s="1407"/>
      <c r="Q2661" s="1407"/>
      <c r="R2661" s="1407"/>
      <c r="S2661" s="1407"/>
      <c r="T2661" s="1407"/>
      <c r="U2661" s="1407"/>
      <c r="V2661" s="1407"/>
      <c r="W2661" s="1407"/>
      <c r="X2661" s="1407"/>
      <c r="Y2661" s="1407"/>
      <c r="Z2661" s="1407"/>
      <c r="AA2661" s="1407"/>
      <c r="AB2661" s="1407"/>
      <c r="AC2661" s="1407"/>
      <c r="AD2661" s="1407"/>
      <c r="AF2661" s="69"/>
      <c r="AK2661" s="11"/>
      <c r="AL2661" s="1110"/>
      <c r="AM2661" s="1111"/>
      <c r="AN2661" s="1111"/>
      <c r="AO2661" s="1111"/>
      <c r="AP2661" s="1111"/>
      <c r="AQ2661" s="1112"/>
      <c r="AR2661" s="1173"/>
    </row>
    <row r="2662" spans="1:44" ht="21" customHeight="1" thickBot="1">
      <c r="A2662" s="911" t="str">
        <f t="shared" si="47"/>
        <v/>
      </c>
      <c r="B2662" s="65"/>
      <c r="E2662" s="66"/>
      <c r="F2662" s="67"/>
      <c r="H2662" s="118"/>
      <c r="I2662" s="118"/>
      <c r="J2662" s="118"/>
      <c r="K2662" s="118"/>
      <c r="L2662" s="118"/>
      <c r="M2662" s="118"/>
      <c r="N2662" s="118"/>
      <c r="O2662" s="118"/>
      <c r="Q2662" s="118"/>
      <c r="R2662" s="118"/>
      <c r="S2662" s="118"/>
      <c r="T2662" s="118"/>
      <c r="U2662" s="118"/>
      <c r="V2662" s="118"/>
      <c r="W2662" s="118"/>
      <c r="X2662" s="118"/>
      <c r="Y2662" s="118"/>
      <c r="Z2662" s="118"/>
      <c r="AA2662" s="118"/>
      <c r="AB2662" s="118"/>
      <c r="AC2662" s="118"/>
      <c r="AD2662" s="118"/>
      <c r="AF2662" s="69"/>
      <c r="AK2662" s="11"/>
      <c r="AL2662" s="1110"/>
      <c r="AM2662" s="1111"/>
      <c r="AN2662" s="1111"/>
      <c r="AO2662" s="1111"/>
      <c r="AP2662" s="1111"/>
      <c r="AQ2662" s="1112"/>
      <c r="AR2662" s="72"/>
    </row>
    <row r="2663" spans="1:44" ht="27" customHeight="1" thickBot="1">
      <c r="A2663" s="911" t="str">
        <f t="shared" si="47"/>
        <v/>
      </c>
      <c r="B2663" s="65"/>
      <c r="E2663" s="66"/>
      <c r="F2663" s="67"/>
      <c r="H2663" s="1155" t="s">
        <v>1473</v>
      </c>
      <c r="I2663" s="1156"/>
      <c r="J2663" s="1156"/>
      <c r="K2663" s="1156"/>
      <c r="L2663" s="1156"/>
      <c r="M2663" s="1156"/>
      <c r="N2663" s="1156"/>
      <c r="O2663" s="1156"/>
      <c r="P2663" s="1155"/>
      <c r="Q2663" s="1156"/>
      <c r="R2663" s="1156"/>
      <c r="S2663" s="1156"/>
      <c r="T2663" s="1156"/>
      <c r="U2663" s="1156"/>
      <c r="V2663" s="1156"/>
      <c r="W2663" s="1156"/>
      <c r="X2663" s="1156"/>
      <c r="Y2663" s="1156"/>
      <c r="Z2663" s="1156"/>
      <c r="AA2663" s="1156"/>
      <c r="AB2663" s="1156"/>
      <c r="AC2663" s="1156"/>
      <c r="AD2663" s="1157"/>
      <c r="AF2663" s="69"/>
      <c r="AK2663" s="11"/>
      <c r="AL2663" s="1110"/>
      <c r="AM2663" s="1111"/>
      <c r="AN2663" s="1111"/>
      <c r="AO2663" s="1111"/>
      <c r="AP2663" s="1111"/>
      <c r="AQ2663" s="1112"/>
      <c r="AR2663" s="72"/>
    </row>
    <row r="2664" spans="1:44" ht="27" customHeight="1" thickBot="1">
      <c r="A2664" s="911" t="str">
        <f t="shared" si="47"/>
        <v/>
      </c>
      <c r="B2664" s="65"/>
      <c r="E2664" s="66"/>
      <c r="F2664" s="67"/>
      <c r="H2664" s="1155" t="s">
        <v>1470</v>
      </c>
      <c r="I2664" s="1156"/>
      <c r="J2664" s="1156"/>
      <c r="K2664" s="1156"/>
      <c r="L2664" s="1156"/>
      <c r="M2664" s="1156"/>
      <c r="N2664" s="1156"/>
      <c r="O2664" s="1157"/>
      <c r="P2664" s="1158" t="s">
        <v>310</v>
      </c>
      <c r="Q2664" s="1159"/>
      <c r="R2664" s="1160"/>
      <c r="S2664" s="1161" t="s">
        <v>1472</v>
      </c>
      <c r="T2664" s="1076"/>
      <c r="U2664" s="1076"/>
      <c r="V2664" s="1076"/>
      <c r="W2664" s="1162"/>
      <c r="X2664" s="1162"/>
      <c r="Y2664" s="1162"/>
      <c r="Z2664" s="1162"/>
      <c r="AA2664" s="1162"/>
      <c r="AB2664" s="1076" t="s">
        <v>1471</v>
      </c>
      <c r="AC2664" s="1076"/>
      <c r="AD2664" s="1077"/>
      <c r="AF2664" s="69"/>
      <c r="AK2664" s="11"/>
      <c r="AL2664" s="70"/>
      <c r="AQ2664" s="71"/>
      <c r="AR2664" s="72"/>
    </row>
    <row r="2665" spans="1:44" ht="24" customHeight="1" thickBot="1">
      <c r="A2665" s="911" t="str">
        <f t="shared" si="47"/>
        <v/>
      </c>
      <c r="B2665" s="65"/>
      <c r="E2665" s="66"/>
      <c r="F2665" s="67"/>
      <c r="H2665" s="861"/>
      <c r="I2665" s="861"/>
      <c r="J2665" s="861"/>
      <c r="K2665" s="861"/>
      <c r="L2665" s="861"/>
      <c r="M2665" s="861"/>
      <c r="N2665" s="861"/>
      <c r="O2665" s="861"/>
      <c r="P2665" s="861"/>
      <c r="Q2665" s="861"/>
      <c r="R2665" s="861"/>
      <c r="S2665" s="861"/>
      <c r="T2665" s="861"/>
      <c r="U2665" s="861"/>
      <c r="V2665" s="861"/>
      <c r="W2665" s="861"/>
      <c r="X2665" s="861"/>
      <c r="Y2665" s="861"/>
      <c r="Z2665" s="861"/>
      <c r="AA2665" s="861"/>
      <c r="AB2665" s="861"/>
      <c r="AC2665" s="861"/>
      <c r="AD2665" s="861"/>
      <c r="AF2665" s="69"/>
      <c r="AK2665" s="11"/>
      <c r="AL2665" s="70"/>
      <c r="AQ2665" s="71"/>
      <c r="AR2665" s="72"/>
    </row>
    <row r="2666" spans="1:44" ht="27" customHeight="1" thickBot="1">
      <c r="A2666" s="911" t="str">
        <f t="shared" si="47"/>
        <v/>
      </c>
      <c r="B2666" s="65"/>
      <c r="E2666" s="66"/>
      <c r="F2666" s="67"/>
      <c r="H2666" s="1155" t="s">
        <v>1473</v>
      </c>
      <c r="I2666" s="1156"/>
      <c r="J2666" s="1156"/>
      <c r="K2666" s="1156"/>
      <c r="L2666" s="1156"/>
      <c r="M2666" s="1156"/>
      <c r="N2666" s="1156"/>
      <c r="O2666" s="1156"/>
      <c r="P2666" s="1155"/>
      <c r="Q2666" s="1156"/>
      <c r="R2666" s="1156"/>
      <c r="S2666" s="1156"/>
      <c r="T2666" s="1156"/>
      <c r="U2666" s="1156"/>
      <c r="V2666" s="1156"/>
      <c r="W2666" s="1156"/>
      <c r="X2666" s="1156"/>
      <c r="Y2666" s="1156"/>
      <c r="Z2666" s="1156"/>
      <c r="AA2666" s="1156"/>
      <c r="AB2666" s="1156"/>
      <c r="AC2666" s="1156"/>
      <c r="AD2666" s="1157"/>
      <c r="AF2666" s="69"/>
      <c r="AK2666" s="11"/>
      <c r="AL2666" s="70"/>
      <c r="AQ2666" s="71"/>
      <c r="AR2666" s="72"/>
    </row>
    <row r="2667" spans="1:44" ht="27" customHeight="1" thickBot="1">
      <c r="A2667" s="911" t="str">
        <f t="shared" si="47"/>
        <v/>
      </c>
      <c r="B2667" s="65"/>
      <c r="E2667" s="66"/>
      <c r="F2667" s="67"/>
      <c r="H2667" s="1155" t="s">
        <v>1470</v>
      </c>
      <c r="I2667" s="1156"/>
      <c r="J2667" s="1156"/>
      <c r="K2667" s="1156"/>
      <c r="L2667" s="1156"/>
      <c r="M2667" s="1156"/>
      <c r="N2667" s="1156"/>
      <c r="O2667" s="1157"/>
      <c r="P2667" s="1158" t="s">
        <v>310</v>
      </c>
      <c r="Q2667" s="1159"/>
      <c r="R2667" s="1160"/>
      <c r="S2667" s="1161" t="s">
        <v>1472</v>
      </c>
      <c r="T2667" s="1076"/>
      <c r="U2667" s="1076"/>
      <c r="V2667" s="1076"/>
      <c r="W2667" s="1162"/>
      <c r="X2667" s="1162"/>
      <c r="Y2667" s="1162"/>
      <c r="Z2667" s="1162"/>
      <c r="AA2667" s="1162"/>
      <c r="AB2667" s="1076" t="s">
        <v>1471</v>
      </c>
      <c r="AC2667" s="1076"/>
      <c r="AD2667" s="1077"/>
      <c r="AF2667" s="69"/>
      <c r="AK2667" s="11"/>
      <c r="AL2667" s="70"/>
      <c r="AQ2667" s="71"/>
      <c r="AR2667" s="72"/>
    </row>
    <row r="2668" spans="1:44" ht="27" customHeight="1">
      <c r="A2668" s="911" t="str">
        <f t="shared" si="47"/>
        <v/>
      </c>
      <c r="B2668" s="65"/>
      <c r="E2668" s="66"/>
      <c r="F2668" s="67"/>
      <c r="H2668" s="1402" t="s">
        <v>1474</v>
      </c>
      <c r="I2668" s="1402"/>
      <c r="J2668" s="1402"/>
      <c r="K2668" s="1402"/>
      <c r="L2668" s="1402"/>
      <c r="M2668" s="1402"/>
      <c r="N2668" s="1402"/>
      <c r="O2668" s="1402"/>
      <c r="P2668" s="1402"/>
      <c r="Q2668" s="1402"/>
      <c r="R2668" s="1402"/>
      <c r="S2668" s="1402"/>
      <c r="T2668" s="1402"/>
      <c r="U2668" s="1402"/>
      <c r="V2668" s="1402"/>
      <c r="W2668" s="1402"/>
      <c r="X2668" s="1402"/>
      <c r="Y2668" s="1402"/>
      <c r="Z2668" s="1402"/>
      <c r="AA2668" s="1402"/>
      <c r="AB2668" s="1402"/>
      <c r="AC2668" s="1402"/>
      <c r="AD2668" s="1402"/>
      <c r="AF2668" s="69"/>
      <c r="AK2668" s="11"/>
      <c r="AL2668" s="70"/>
      <c r="AQ2668" s="71"/>
      <c r="AR2668" s="72"/>
    </row>
    <row r="2669" spans="1:44" ht="27" customHeight="1" thickBot="1">
      <c r="A2669" s="911" t="str">
        <f t="shared" si="47"/>
        <v/>
      </c>
      <c r="B2669" s="56"/>
      <c r="C2669" s="6"/>
      <c r="D2669" s="6"/>
      <c r="E2669" s="57"/>
      <c r="F2669" s="82"/>
      <c r="G2669" s="60"/>
      <c r="H2669" s="60"/>
      <c r="I2669" s="60"/>
      <c r="J2669" s="60"/>
      <c r="K2669" s="60"/>
      <c r="L2669" s="60"/>
      <c r="M2669" s="60"/>
      <c r="N2669" s="60"/>
      <c r="O2669" s="60"/>
      <c r="P2669" s="60"/>
      <c r="Q2669" s="60"/>
      <c r="R2669" s="60"/>
      <c r="S2669" s="60"/>
      <c r="T2669" s="60"/>
      <c r="U2669" s="60"/>
      <c r="V2669" s="60"/>
      <c r="W2669" s="60"/>
      <c r="X2669" s="60"/>
      <c r="Y2669" s="60"/>
      <c r="Z2669" s="60"/>
      <c r="AA2669" s="60"/>
      <c r="AB2669" s="60"/>
      <c r="AC2669" s="60"/>
      <c r="AD2669" s="60"/>
      <c r="AE2669" s="60"/>
      <c r="AF2669" s="58"/>
      <c r="AG2669" s="307"/>
      <c r="AH2669" s="59"/>
      <c r="AI2669" s="59"/>
      <c r="AJ2669" s="59"/>
      <c r="AK2669" s="15"/>
      <c r="AL2669" s="98"/>
      <c r="AM2669" s="99"/>
      <c r="AN2669" s="99"/>
      <c r="AO2669" s="99"/>
      <c r="AP2669" s="99"/>
      <c r="AQ2669" s="100"/>
      <c r="AR2669" s="72"/>
    </row>
    <row r="2670" spans="1:44" ht="19.350000000000001" customHeight="1">
      <c r="A2670" s="911" t="str">
        <f t="shared" si="47"/>
        <v/>
      </c>
      <c r="B2670" s="65"/>
      <c r="E2670" s="66"/>
      <c r="F2670" s="67"/>
      <c r="AF2670" s="69"/>
      <c r="AK2670" s="11"/>
      <c r="AL2670" s="70"/>
      <c r="AQ2670" s="71"/>
      <c r="AR2670" s="72"/>
    </row>
    <row r="2671" spans="1:44" ht="27" customHeight="1">
      <c r="A2671" s="911">
        <f t="shared" si="47"/>
        <v>351</v>
      </c>
      <c r="B2671" s="1411" t="s">
        <v>2682</v>
      </c>
      <c r="C2671" s="1344"/>
      <c r="D2671" s="1344"/>
      <c r="E2671" s="1412"/>
      <c r="F2671" s="1064" t="s">
        <v>157</v>
      </c>
      <c r="G2671" s="1065"/>
      <c r="H2671" s="1093" t="s">
        <v>2683</v>
      </c>
      <c r="I2671" s="1093"/>
      <c r="J2671" s="1093"/>
      <c r="K2671" s="1093"/>
      <c r="L2671" s="1093"/>
      <c r="M2671" s="1093"/>
      <c r="N2671" s="1093"/>
      <c r="O2671" s="1093"/>
      <c r="P2671" s="1093"/>
      <c r="Q2671" s="1093"/>
      <c r="R2671" s="1093"/>
      <c r="S2671" s="1093"/>
      <c r="T2671" s="1093"/>
      <c r="U2671" s="1093"/>
      <c r="V2671" s="1093"/>
      <c r="W2671" s="1093"/>
      <c r="X2671" s="1093"/>
      <c r="Y2671" s="1093"/>
      <c r="Z2671" s="1093"/>
      <c r="AA2671" s="1093"/>
      <c r="AB2671" s="1093"/>
      <c r="AC2671" s="1093"/>
      <c r="AD2671" s="1093"/>
      <c r="AF2671" s="69"/>
      <c r="AG2671" s="304">
        <v>351</v>
      </c>
      <c r="AH2671" s="1113" t="s">
        <v>109</v>
      </c>
      <c r="AI2671" s="1114"/>
      <c r="AJ2671" s="1115"/>
      <c r="AK2671" s="11"/>
      <c r="AL2671" s="1110" t="s">
        <v>1475</v>
      </c>
      <c r="AM2671" s="1111"/>
      <c r="AN2671" s="1111"/>
      <c r="AO2671" s="1111"/>
      <c r="AP2671" s="1111"/>
      <c r="AQ2671" s="1112"/>
      <c r="AR2671" s="1173">
        <f>VLOOKUP(AH2671,$CD$6:$CE$10,2,FALSE)</f>
        <v>0</v>
      </c>
    </row>
    <row r="2672" spans="1:44" ht="27" customHeight="1">
      <c r="A2672" s="911" t="str">
        <f t="shared" si="47"/>
        <v/>
      </c>
      <c r="B2672" s="114"/>
      <c r="C2672" s="115"/>
      <c r="D2672" s="115"/>
      <c r="E2672" s="116"/>
      <c r="F2672" s="248"/>
      <c r="G2672" s="249"/>
      <c r="H2672" s="1093"/>
      <c r="I2672" s="1093"/>
      <c r="J2672" s="1093"/>
      <c r="K2672" s="1093"/>
      <c r="L2672" s="1093"/>
      <c r="M2672" s="1093"/>
      <c r="N2672" s="1093"/>
      <c r="O2672" s="1093"/>
      <c r="P2672" s="1093"/>
      <c r="Q2672" s="1093"/>
      <c r="R2672" s="1093"/>
      <c r="S2672" s="1093"/>
      <c r="T2672" s="1093"/>
      <c r="U2672" s="1093"/>
      <c r="V2672" s="1093"/>
      <c r="W2672" s="1093"/>
      <c r="X2672" s="1093"/>
      <c r="Y2672" s="1093"/>
      <c r="Z2672" s="1093"/>
      <c r="AA2672" s="1093"/>
      <c r="AB2672" s="1093"/>
      <c r="AC2672" s="1093"/>
      <c r="AD2672" s="1093"/>
      <c r="AF2672" s="69"/>
      <c r="AK2672" s="11"/>
      <c r="AL2672" s="1110"/>
      <c r="AM2672" s="1111"/>
      <c r="AN2672" s="1111"/>
      <c r="AO2672" s="1111"/>
      <c r="AP2672" s="1111"/>
      <c r="AQ2672" s="1112"/>
      <c r="AR2672" s="1173"/>
    </row>
    <row r="2673" spans="1:44" ht="27" customHeight="1">
      <c r="A2673" s="911" t="str">
        <f t="shared" si="47"/>
        <v/>
      </c>
      <c r="B2673" s="114"/>
      <c r="C2673" s="115"/>
      <c r="D2673" s="115"/>
      <c r="E2673" s="116"/>
      <c r="F2673" s="248"/>
      <c r="G2673" s="249"/>
      <c r="H2673" s="1093"/>
      <c r="I2673" s="1093"/>
      <c r="J2673" s="1093"/>
      <c r="K2673" s="1093"/>
      <c r="L2673" s="1093"/>
      <c r="M2673" s="1093"/>
      <c r="N2673" s="1093"/>
      <c r="O2673" s="1093"/>
      <c r="P2673" s="1093"/>
      <c r="Q2673" s="1093"/>
      <c r="R2673" s="1093"/>
      <c r="S2673" s="1093"/>
      <c r="T2673" s="1093"/>
      <c r="U2673" s="1093"/>
      <c r="V2673" s="1093"/>
      <c r="W2673" s="1093"/>
      <c r="X2673" s="1093"/>
      <c r="Y2673" s="1093"/>
      <c r="Z2673" s="1093"/>
      <c r="AA2673" s="1093"/>
      <c r="AB2673" s="1093"/>
      <c r="AC2673" s="1093"/>
      <c r="AD2673" s="1093"/>
      <c r="AF2673" s="69"/>
      <c r="AK2673" s="11"/>
      <c r="AL2673" s="1110"/>
      <c r="AM2673" s="1111"/>
      <c r="AN2673" s="1111"/>
      <c r="AO2673" s="1111"/>
      <c r="AP2673" s="1111"/>
      <c r="AQ2673" s="1112"/>
      <c r="AR2673" s="72"/>
    </row>
    <row r="2674" spans="1:44" ht="27" customHeight="1">
      <c r="A2674" s="911" t="str">
        <f t="shared" si="47"/>
        <v/>
      </c>
      <c r="B2674" s="114"/>
      <c r="C2674" s="115"/>
      <c r="D2674" s="115"/>
      <c r="E2674" s="116"/>
      <c r="F2674" s="248"/>
      <c r="G2674" s="249"/>
      <c r="H2674" s="1093"/>
      <c r="I2674" s="1093"/>
      <c r="J2674" s="1093"/>
      <c r="K2674" s="1093"/>
      <c r="L2674" s="1093"/>
      <c r="M2674" s="1093"/>
      <c r="N2674" s="1093"/>
      <c r="O2674" s="1093"/>
      <c r="P2674" s="1093"/>
      <c r="Q2674" s="1093"/>
      <c r="R2674" s="1093"/>
      <c r="S2674" s="1093"/>
      <c r="T2674" s="1093"/>
      <c r="U2674" s="1093"/>
      <c r="V2674" s="1093"/>
      <c r="W2674" s="1093"/>
      <c r="X2674" s="1093"/>
      <c r="Y2674" s="1093"/>
      <c r="Z2674" s="1093"/>
      <c r="AA2674" s="1093"/>
      <c r="AB2674" s="1093"/>
      <c r="AC2674" s="1093"/>
      <c r="AD2674" s="1093"/>
      <c r="AF2674" s="69"/>
      <c r="AK2674" s="11"/>
      <c r="AL2674" s="1110"/>
      <c r="AM2674" s="1111"/>
      <c r="AN2674" s="1111"/>
      <c r="AO2674" s="1111"/>
      <c r="AP2674" s="1111"/>
      <c r="AQ2674" s="1112"/>
      <c r="AR2674" s="72"/>
    </row>
    <row r="2675" spans="1:44" ht="24" customHeight="1">
      <c r="A2675" s="911" t="str">
        <f t="shared" si="47"/>
        <v/>
      </c>
      <c r="B2675" s="65"/>
      <c r="E2675" s="66"/>
      <c r="F2675" s="67"/>
      <c r="AF2675" s="69"/>
      <c r="AK2675" s="11"/>
      <c r="AL2675" s="92"/>
      <c r="AM2675" s="93"/>
      <c r="AN2675" s="93"/>
      <c r="AO2675" s="93"/>
      <c r="AP2675" s="93"/>
      <c r="AQ2675" s="94"/>
      <c r="AR2675" s="72"/>
    </row>
    <row r="2676" spans="1:44" ht="27" customHeight="1">
      <c r="A2676" s="911">
        <f t="shared" si="47"/>
        <v>352</v>
      </c>
      <c r="B2676" s="65"/>
      <c r="E2676" s="66"/>
      <c r="F2676" s="1064" t="s">
        <v>6</v>
      </c>
      <c r="G2676" s="1065"/>
      <c r="H2676" s="1093" t="s">
        <v>1476</v>
      </c>
      <c r="I2676" s="1093"/>
      <c r="J2676" s="1093"/>
      <c r="K2676" s="1093"/>
      <c r="L2676" s="1093"/>
      <c r="M2676" s="1093"/>
      <c r="N2676" s="1093"/>
      <c r="O2676" s="1093"/>
      <c r="P2676" s="1093"/>
      <c r="Q2676" s="1093"/>
      <c r="R2676" s="1093"/>
      <c r="S2676" s="1093"/>
      <c r="T2676" s="1093"/>
      <c r="U2676" s="1093"/>
      <c r="V2676" s="1093"/>
      <c r="W2676" s="1093"/>
      <c r="X2676" s="1093"/>
      <c r="Y2676" s="1093"/>
      <c r="Z2676" s="1093"/>
      <c r="AA2676" s="1093"/>
      <c r="AB2676" s="1093"/>
      <c r="AC2676" s="1093"/>
      <c r="AD2676" s="1093"/>
      <c r="AF2676" s="69"/>
      <c r="AG2676" s="304">
        <v>352</v>
      </c>
      <c r="AH2676" s="1113" t="s">
        <v>109</v>
      </c>
      <c r="AI2676" s="1114"/>
      <c r="AJ2676" s="1115"/>
      <c r="AK2676" s="11"/>
      <c r="AL2676" s="92"/>
      <c r="AM2676" s="93"/>
      <c r="AN2676" s="93"/>
      <c r="AO2676" s="93"/>
      <c r="AP2676" s="93"/>
      <c r="AQ2676" s="94"/>
      <c r="AR2676" s="1173">
        <f>VLOOKUP(AH2676,$CD$6:$CE$10,2,FALSE)</f>
        <v>0</v>
      </c>
    </row>
    <row r="2677" spans="1:44" ht="27" customHeight="1">
      <c r="A2677" s="911" t="str">
        <f t="shared" si="47"/>
        <v/>
      </c>
      <c r="B2677" s="65"/>
      <c r="E2677" s="66"/>
      <c r="F2677" s="67"/>
      <c r="H2677" s="1093"/>
      <c r="I2677" s="1093"/>
      <c r="J2677" s="1093"/>
      <c r="K2677" s="1093"/>
      <c r="L2677" s="1093"/>
      <c r="M2677" s="1093"/>
      <c r="N2677" s="1093"/>
      <c r="O2677" s="1093"/>
      <c r="P2677" s="1093"/>
      <c r="Q2677" s="1093"/>
      <c r="R2677" s="1093"/>
      <c r="S2677" s="1093"/>
      <c r="T2677" s="1093"/>
      <c r="U2677" s="1093"/>
      <c r="V2677" s="1093"/>
      <c r="W2677" s="1093"/>
      <c r="X2677" s="1093"/>
      <c r="Y2677" s="1093"/>
      <c r="Z2677" s="1093"/>
      <c r="AA2677" s="1093"/>
      <c r="AB2677" s="1093"/>
      <c r="AC2677" s="1093"/>
      <c r="AD2677" s="1093"/>
      <c r="AF2677" s="69"/>
      <c r="AK2677" s="11"/>
      <c r="AL2677" s="92"/>
      <c r="AM2677" s="93"/>
      <c r="AN2677" s="93"/>
      <c r="AO2677" s="93"/>
      <c r="AP2677" s="93"/>
      <c r="AQ2677" s="94"/>
      <c r="AR2677" s="1173"/>
    </row>
    <row r="2678" spans="1:44" ht="17.7" customHeight="1">
      <c r="A2678" s="911" t="str">
        <f t="shared" si="47"/>
        <v/>
      </c>
      <c r="B2678" s="65"/>
      <c r="E2678" s="66"/>
      <c r="F2678" s="67"/>
      <c r="H2678" s="874"/>
      <c r="I2678" s="874"/>
      <c r="J2678" s="874"/>
      <c r="AF2678" s="69"/>
      <c r="AK2678" s="11"/>
      <c r="AL2678" s="92"/>
      <c r="AM2678" s="93"/>
      <c r="AN2678" s="93"/>
      <c r="AO2678" s="93"/>
      <c r="AP2678" s="93"/>
      <c r="AQ2678" s="94"/>
      <c r="AR2678" s="72"/>
    </row>
    <row r="2679" spans="1:44" ht="27" customHeight="1">
      <c r="A2679" s="911" t="str">
        <f t="shared" si="47"/>
        <v/>
      </c>
      <c r="B2679" s="65"/>
      <c r="E2679" s="66"/>
      <c r="F2679" s="67"/>
      <c r="H2679" s="1093" t="s">
        <v>2745</v>
      </c>
      <c r="I2679" s="1093"/>
      <c r="J2679" s="1093"/>
      <c r="K2679" s="1093"/>
      <c r="L2679" s="1093"/>
      <c r="M2679" s="1093"/>
      <c r="N2679" s="1093"/>
      <c r="O2679" s="1093"/>
      <c r="P2679" s="1093"/>
      <c r="Q2679" s="1093"/>
      <c r="R2679" s="1093"/>
      <c r="S2679" s="1093"/>
      <c r="T2679" s="1093"/>
      <c r="U2679" s="1093"/>
      <c r="V2679" s="1093"/>
      <c r="W2679" s="1093"/>
      <c r="X2679" s="1093"/>
      <c r="Y2679" s="1093"/>
      <c r="Z2679" s="1093"/>
      <c r="AA2679" s="1093"/>
      <c r="AB2679" s="1093"/>
      <c r="AC2679" s="1093"/>
      <c r="AD2679" s="1093"/>
      <c r="AF2679" s="69"/>
      <c r="AK2679" s="11"/>
      <c r="AL2679" s="1110" t="s">
        <v>1477</v>
      </c>
      <c r="AM2679" s="1111"/>
      <c r="AN2679" s="1111"/>
      <c r="AO2679" s="1111"/>
      <c r="AP2679" s="1111"/>
      <c r="AQ2679" s="1112"/>
      <c r="AR2679" s="72"/>
    </row>
    <row r="2680" spans="1:44" ht="27" customHeight="1">
      <c r="A2680" s="911" t="str">
        <f t="shared" ref="A2680:A2769" si="55">_xlfn.IFS(AG2680=0,"",AG2680&gt;0,AG2680,AG2680&lt;&gt;"","")</f>
        <v/>
      </c>
      <c r="B2680" s="65"/>
      <c r="E2680" s="66"/>
      <c r="F2680" s="67"/>
      <c r="H2680" s="1093"/>
      <c r="I2680" s="1093"/>
      <c r="J2680" s="1093"/>
      <c r="K2680" s="1093"/>
      <c r="L2680" s="1093"/>
      <c r="M2680" s="1093"/>
      <c r="N2680" s="1093"/>
      <c r="O2680" s="1093"/>
      <c r="P2680" s="1093"/>
      <c r="Q2680" s="1093"/>
      <c r="R2680" s="1093"/>
      <c r="S2680" s="1093"/>
      <c r="T2680" s="1093"/>
      <c r="U2680" s="1093"/>
      <c r="V2680" s="1093"/>
      <c r="W2680" s="1093"/>
      <c r="X2680" s="1093"/>
      <c r="Y2680" s="1093"/>
      <c r="Z2680" s="1093"/>
      <c r="AA2680" s="1093"/>
      <c r="AB2680" s="1093"/>
      <c r="AC2680" s="1093"/>
      <c r="AD2680" s="1093"/>
      <c r="AF2680" s="69"/>
      <c r="AK2680" s="11"/>
      <c r="AL2680" s="1110"/>
      <c r="AM2680" s="1111"/>
      <c r="AN2680" s="1111"/>
      <c r="AO2680" s="1111"/>
      <c r="AP2680" s="1111"/>
      <c r="AQ2680" s="1112"/>
      <c r="AR2680" s="72"/>
    </row>
    <row r="2681" spans="1:44" ht="19.350000000000001" customHeight="1">
      <c r="A2681" s="911"/>
      <c r="B2681" s="65"/>
      <c r="E2681" s="66"/>
      <c r="F2681" s="67"/>
      <c r="H2681" s="653"/>
      <c r="I2681" s="653"/>
      <c r="J2681" s="653"/>
      <c r="K2681" s="653"/>
      <c r="L2681" s="653"/>
      <c r="M2681" s="653"/>
      <c r="N2681" s="653"/>
      <c r="O2681" s="653"/>
      <c r="P2681" s="653"/>
      <c r="Q2681" s="653"/>
      <c r="R2681" s="653"/>
      <c r="S2681" s="653"/>
      <c r="T2681" s="653"/>
      <c r="U2681" s="653"/>
      <c r="V2681" s="653"/>
      <c r="W2681" s="653"/>
      <c r="X2681" s="653"/>
      <c r="Y2681" s="653"/>
      <c r="Z2681" s="653"/>
      <c r="AA2681" s="653"/>
      <c r="AB2681" s="653"/>
      <c r="AC2681" s="653"/>
      <c r="AD2681" s="653"/>
      <c r="AF2681" s="69"/>
      <c r="AK2681" s="11"/>
      <c r="AL2681" s="1110"/>
      <c r="AM2681" s="1111"/>
      <c r="AN2681" s="1111"/>
      <c r="AO2681" s="1111"/>
      <c r="AP2681" s="1111"/>
      <c r="AQ2681" s="1112"/>
      <c r="AR2681" s="72"/>
    </row>
    <row r="2682" spans="1:44" ht="27" customHeight="1">
      <c r="A2682" s="911">
        <v>3521</v>
      </c>
      <c r="B2682" s="65"/>
      <c r="E2682" s="66"/>
      <c r="F2682" s="1270" t="s">
        <v>2499</v>
      </c>
      <c r="G2682" s="1271"/>
      <c r="H2682" s="1122" t="s">
        <v>2684</v>
      </c>
      <c r="I2682" s="1122"/>
      <c r="J2682" s="1122"/>
      <c r="K2682" s="1122"/>
      <c r="L2682" s="1122"/>
      <c r="M2682" s="1122"/>
      <c r="N2682" s="1122"/>
      <c r="O2682" s="1122"/>
      <c r="P2682" s="1122"/>
      <c r="Q2682" s="1122"/>
      <c r="R2682" s="1122"/>
      <c r="S2682" s="1122"/>
      <c r="T2682" s="1122"/>
      <c r="U2682" s="1122"/>
      <c r="V2682" s="1122"/>
      <c r="W2682" s="1122"/>
      <c r="X2682" s="1122"/>
      <c r="Y2682" s="1122"/>
      <c r="Z2682" s="1122"/>
      <c r="AA2682" s="1122"/>
      <c r="AB2682" s="1122"/>
      <c r="AC2682" s="1122"/>
      <c r="AD2682" s="1122"/>
      <c r="AF2682" s="69"/>
      <c r="AG2682" s="974">
        <v>3521</v>
      </c>
      <c r="AH2682" s="1113" t="s">
        <v>109</v>
      </c>
      <c r="AI2682" s="1114"/>
      <c r="AJ2682" s="1115"/>
      <c r="AK2682" s="11"/>
      <c r="AL2682" s="1201" t="s">
        <v>2538</v>
      </c>
      <c r="AM2682" s="1202"/>
      <c r="AN2682" s="1202"/>
      <c r="AO2682" s="1202"/>
      <c r="AP2682" s="1202"/>
      <c r="AQ2682" s="1203"/>
      <c r="AR2682" s="1173">
        <f>VLOOKUP(AH2682,$CD$6:$CE$10,2,FALSE)</f>
        <v>0</v>
      </c>
    </row>
    <row r="2683" spans="1:44" ht="27" customHeight="1">
      <c r="A2683" s="911"/>
      <c r="B2683" s="65"/>
      <c r="E2683" s="66"/>
      <c r="F2683" s="67"/>
      <c r="H2683" s="1122"/>
      <c r="I2683" s="1122"/>
      <c r="J2683" s="1122"/>
      <c r="K2683" s="1122"/>
      <c r="L2683" s="1122"/>
      <c r="M2683" s="1122"/>
      <c r="N2683" s="1122"/>
      <c r="O2683" s="1122"/>
      <c r="P2683" s="1122"/>
      <c r="Q2683" s="1122"/>
      <c r="R2683" s="1122"/>
      <c r="S2683" s="1122"/>
      <c r="T2683" s="1122"/>
      <c r="U2683" s="1122"/>
      <c r="V2683" s="1122"/>
      <c r="W2683" s="1122"/>
      <c r="X2683" s="1122"/>
      <c r="Y2683" s="1122"/>
      <c r="Z2683" s="1122"/>
      <c r="AA2683" s="1122"/>
      <c r="AB2683" s="1122"/>
      <c r="AC2683" s="1122"/>
      <c r="AD2683" s="1122"/>
      <c r="AF2683" s="69"/>
      <c r="AK2683" s="11"/>
      <c r="AL2683" s="1201"/>
      <c r="AM2683" s="1202"/>
      <c r="AN2683" s="1202"/>
      <c r="AO2683" s="1202"/>
      <c r="AP2683" s="1202"/>
      <c r="AQ2683" s="1203"/>
      <c r="AR2683" s="1173"/>
    </row>
    <row r="2684" spans="1:44" ht="27" customHeight="1">
      <c r="A2684" s="911"/>
      <c r="B2684" s="65"/>
      <c r="E2684" s="66"/>
      <c r="F2684" s="67"/>
      <c r="H2684" s="1400" t="s">
        <v>2737</v>
      </c>
      <c r="I2684" s="1401"/>
      <c r="J2684" s="1401"/>
      <c r="K2684" s="1401"/>
      <c r="L2684" s="1401"/>
      <c r="M2684" s="1401"/>
      <c r="N2684" s="1401"/>
      <c r="O2684" s="1401"/>
      <c r="P2684" s="1401"/>
      <c r="Q2684" s="1401"/>
      <c r="R2684" s="1401"/>
      <c r="S2684" s="1401"/>
      <c r="T2684" s="1401"/>
      <c r="U2684" s="1401"/>
      <c r="V2684" s="1401"/>
      <c r="W2684" s="1401"/>
      <c r="X2684" s="1401"/>
      <c r="Y2684" s="1401"/>
      <c r="Z2684" s="1401"/>
      <c r="AA2684" s="1401"/>
      <c r="AB2684" s="1401"/>
      <c r="AC2684" s="1401"/>
      <c r="AD2684" s="1401"/>
      <c r="AF2684" s="69"/>
      <c r="AK2684" s="11"/>
      <c r="AL2684" s="1201"/>
      <c r="AM2684" s="1202"/>
      <c r="AN2684" s="1202"/>
      <c r="AO2684" s="1202"/>
      <c r="AP2684" s="1202"/>
      <c r="AQ2684" s="1203"/>
      <c r="AR2684" s="213"/>
    </row>
    <row r="2685" spans="1:44" ht="27" customHeight="1">
      <c r="A2685" s="911"/>
      <c r="B2685" s="65"/>
      <c r="E2685" s="66"/>
      <c r="F2685" s="67"/>
      <c r="H2685" s="854"/>
      <c r="I2685" s="854"/>
      <c r="J2685" s="854"/>
      <c r="K2685" s="854"/>
      <c r="L2685" s="854"/>
      <c r="M2685" s="854"/>
      <c r="N2685" s="854"/>
      <c r="O2685" s="854"/>
      <c r="P2685" s="854"/>
      <c r="Q2685" s="854"/>
      <c r="R2685" s="854"/>
      <c r="S2685" s="854"/>
      <c r="T2685" s="854"/>
      <c r="U2685" s="854"/>
      <c r="V2685" s="854"/>
      <c r="W2685" s="854"/>
      <c r="X2685" s="854"/>
      <c r="Y2685" s="854"/>
      <c r="Z2685" s="854"/>
      <c r="AA2685" s="854"/>
      <c r="AB2685" s="854"/>
      <c r="AC2685" s="854"/>
      <c r="AD2685" s="854"/>
      <c r="AF2685" s="69"/>
      <c r="AK2685" s="11"/>
      <c r="AL2685" s="1201"/>
      <c r="AM2685" s="1202"/>
      <c r="AN2685" s="1202"/>
      <c r="AO2685" s="1202"/>
      <c r="AP2685" s="1202"/>
      <c r="AQ2685" s="1203"/>
      <c r="AR2685" s="213"/>
    </row>
    <row r="2686" spans="1:44" ht="27" customHeight="1">
      <c r="A2686" s="911"/>
      <c r="B2686" s="65"/>
      <c r="E2686" s="66"/>
      <c r="F2686" s="67"/>
      <c r="G2686" s="975" t="s">
        <v>2508</v>
      </c>
      <c r="H2686" s="1122" t="s">
        <v>2509</v>
      </c>
      <c r="I2686" s="1122"/>
      <c r="J2686" s="1122"/>
      <c r="K2686" s="1122"/>
      <c r="L2686" s="1122"/>
      <c r="M2686" s="1122"/>
      <c r="N2686" s="1122"/>
      <c r="O2686" s="1122"/>
      <c r="P2686" s="1122"/>
      <c r="Q2686" s="1122"/>
      <c r="R2686" s="1122"/>
      <c r="S2686" s="1122"/>
      <c r="T2686" s="1122"/>
      <c r="U2686" s="1122"/>
      <c r="V2686" s="1122"/>
      <c r="W2686" s="1122"/>
      <c r="X2686" s="1122"/>
      <c r="Y2686" s="1122"/>
      <c r="Z2686" s="1122"/>
      <c r="AA2686" s="1122"/>
      <c r="AB2686" s="1122"/>
      <c r="AC2686" s="1122"/>
      <c r="AD2686" s="1122"/>
      <c r="AF2686" s="69"/>
      <c r="AK2686" s="11"/>
      <c r="AL2686" s="88"/>
      <c r="AM2686" s="89"/>
      <c r="AN2686" s="89"/>
      <c r="AO2686" s="89"/>
      <c r="AP2686" s="89"/>
      <c r="AQ2686" s="90"/>
      <c r="AR2686" s="213"/>
    </row>
    <row r="2687" spans="1:44" ht="27" customHeight="1">
      <c r="A2687" s="911"/>
      <c r="B2687" s="65"/>
      <c r="E2687" s="66"/>
      <c r="F2687" s="67"/>
      <c r="H2687" s="1122"/>
      <c r="I2687" s="1122"/>
      <c r="J2687" s="1122"/>
      <c r="K2687" s="1122"/>
      <c r="L2687" s="1122"/>
      <c r="M2687" s="1122"/>
      <c r="N2687" s="1122"/>
      <c r="O2687" s="1122"/>
      <c r="P2687" s="1122"/>
      <c r="Q2687" s="1122"/>
      <c r="R2687" s="1122"/>
      <c r="S2687" s="1122"/>
      <c r="T2687" s="1122"/>
      <c r="U2687" s="1122"/>
      <c r="V2687" s="1122"/>
      <c r="W2687" s="1122"/>
      <c r="X2687" s="1122"/>
      <c r="Y2687" s="1122"/>
      <c r="Z2687" s="1122"/>
      <c r="AA2687" s="1122"/>
      <c r="AB2687" s="1122"/>
      <c r="AC2687" s="1122"/>
      <c r="AD2687" s="1122"/>
      <c r="AF2687" s="69"/>
      <c r="AK2687" s="11"/>
      <c r="AL2687" s="88"/>
      <c r="AM2687" s="89"/>
      <c r="AN2687" s="89"/>
      <c r="AO2687" s="89"/>
      <c r="AP2687" s="89"/>
      <c r="AQ2687" s="90"/>
      <c r="AR2687" s="213"/>
    </row>
    <row r="2688" spans="1:44" ht="27" customHeight="1">
      <c r="A2688" s="911"/>
      <c r="B2688" s="65"/>
      <c r="E2688" s="66"/>
      <c r="F2688" s="67"/>
      <c r="H2688" s="1122"/>
      <c r="I2688" s="1122"/>
      <c r="J2688" s="1122"/>
      <c r="K2688" s="1122"/>
      <c r="L2688" s="1122"/>
      <c r="M2688" s="1122"/>
      <c r="N2688" s="1122"/>
      <c r="O2688" s="1122"/>
      <c r="P2688" s="1122"/>
      <c r="Q2688" s="1122"/>
      <c r="R2688" s="1122"/>
      <c r="S2688" s="1122"/>
      <c r="T2688" s="1122"/>
      <c r="U2688" s="1122"/>
      <c r="V2688" s="1122"/>
      <c r="W2688" s="1122"/>
      <c r="X2688" s="1122"/>
      <c r="Y2688" s="1122"/>
      <c r="Z2688" s="1122"/>
      <c r="AA2688" s="1122"/>
      <c r="AB2688" s="1122"/>
      <c r="AC2688" s="1122"/>
      <c r="AD2688" s="1122"/>
      <c r="AF2688" s="69"/>
      <c r="AK2688" s="11"/>
      <c r="AL2688" s="88"/>
      <c r="AM2688" s="89"/>
      <c r="AN2688" s="89"/>
      <c r="AO2688" s="89"/>
      <c r="AP2688" s="89"/>
      <c r="AQ2688" s="90"/>
      <c r="AR2688" s="213"/>
    </row>
    <row r="2689" spans="1:44" ht="27" customHeight="1">
      <c r="A2689" s="911"/>
      <c r="B2689" s="65"/>
      <c r="E2689" s="66"/>
      <c r="F2689" s="67"/>
      <c r="H2689" s="1122"/>
      <c r="I2689" s="1122"/>
      <c r="J2689" s="1122"/>
      <c r="K2689" s="1122"/>
      <c r="L2689" s="1122"/>
      <c r="M2689" s="1122"/>
      <c r="N2689" s="1122"/>
      <c r="O2689" s="1122"/>
      <c r="P2689" s="1122"/>
      <c r="Q2689" s="1122"/>
      <c r="R2689" s="1122"/>
      <c r="S2689" s="1122"/>
      <c r="T2689" s="1122"/>
      <c r="U2689" s="1122"/>
      <c r="V2689" s="1122"/>
      <c r="W2689" s="1122"/>
      <c r="X2689" s="1122"/>
      <c r="Y2689" s="1122"/>
      <c r="Z2689" s="1122"/>
      <c r="AA2689" s="1122"/>
      <c r="AB2689" s="1122"/>
      <c r="AC2689" s="1122"/>
      <c r="AD2689" s="1122"/>
      <c r="AF2689" s="69"/>
      <c r="AK2689" s="11"/>
      <c r="AL2689" s="88"/>
      <c r="AM2689" s="89"/>
      <c r="AN2689" s="89"/>
      <c r="AO2689" s="89"/>
      <c r="AP2689" s="89"/>
      <c r="AQ2689" s="90"/>
      <c r="AR2689" s="213"/>
    </row>
    <row r="2690" spans="1:44" ht="27" customHeight="1">
      <c r="A2690" s="911"/>
      <c r="B2690" s="65"/>
      <c r="E2690" s="66"/>
      <c r="F2690" s="67"/>
      <c r="H2690" s="1122"/>
      <c r="I2690" s="1122"/>
      <c r="J2690" s="1122"/>
      <c r="K2690" s="1122"/>
      <c r="L2690" s="1122"/>
      <c r="M2690" s="1122"/>
      <c r="N2690" s="1122"/>
      <c r="O2690" s="1122"/>
      <c r="P2690" s="1122"/>
      <c r="Q2690" s="1122"/>
      <c r="R2690" s="1122"/>
      <c r="S2690" s="1122"/>
      <c r="T2690" s="1122"/>
      <c r="U2690" s="1122"/>
      <c r="V2690" s="1122"/>
      <c r="W2690" s="1122"/>
      <c r="X2690" s="1122"/>
      <c r="Y2690" s="1122"/>
      <c r="Z2690" s="1122"/>
      <c r="AA2690" s="1122"/>
      <c r="AB2690" s="1122"/>
      <c r="AC2690" s="1122"/>
      <c r="AD2690" s="1122"/>
      <c r="AF2690" s="69"/>
      <c r="AK2690" s="11"/>
      <c r="AL2690" s="88"/>
      <c r="AM2690" s="89"/>
      <c r="AN2690" s="89"/>
      <c r="AO2690" s="89"/>
      <c r="AP2690" s="89"/>
      <c r="AQ2690" s="90"/>
      <c r="AR2690" s="213"/>
    </row>
    <row r="2691" spans="1:44" ht="27" customHeight="1">
      <c r="A2691" s="911"/>
      <c r="B2691" s="65"/>
      <c r="E2691" s="66"/>
      <c r="F2691" s="67"/>
      <c r="H2691" s="1122"/>
      <c r="I2691" s="1122"/>
      <c r="J2691" s="1122"/>
      <c r="K2691" s="1122"/>
      <c r="L2691" s="1122"/>
      <c r="M2691" s="1122"/>
      <c r="N2691" s="1122"/>
      <c r="O2691" s="1122"/>
      <c r="P2691" s="1122"/>
      <c r="Q2691" s="1122"/>
      <c r="R2691" s="1122"/>
      <c r="S2691" s="1122"/>
      <c r="T2691" s="1122"/>
      <c r="U2691" s="1122"/>
      <c r="V2691" s="1122"/>
      <c r="W2691" s="1122"/>
      <c r="X2691" s="1122"/>
      <c r="Y2691" s="1122"/>
      <c r="Z2691" s="1122"/>
      <c r="AA2691" s="1122"/>
      <c r="AB2691" s="1122"/>
      <c r="AC2691" s="1122"/>
      <c r="AD2691" s="1122"/>
      <c r="AF2691" s="69"/>
      <c r="AK2691" s="11"/>
      <c r="AL2691" s="88"/>
      <c r="AM2691" s="89"/>
      <c r="AN2691" s="89"/>
      <c r="AO2691" s="89"/>
      <c r="AP2691" s="89"/>
      <c r="AQ2691" s="90"/>
      <c r="AR2691" s="213"/>
    </row>
    <row r="2692" spans="1:44" ht="27" customHeight="1">
      <c r="A2692" s="911"/>
      <c r="B2692" s="65"/>
      <c r="E2692" s="66"/>
      <c r="F2692" s="67"/>
      <c r="G2692" s="975" t="s">
        <v>2510</v>
      </c>
      <c r="H2692" s="1122" t="s">
        <v>2511</v>
      </c>
      <c r="I2692" s="1122"/>
      <c r="J2692" s="1122"/>
      <c r="K2692" s="1122"/>
      <c r="L2692" s="1122"/>
      <c r="M2692" s="1122"/>
      <c r="N2692" s="1122"/>
      <c r="O2692" s="1122"/>
      <c r="P2692" s="1122"/>
      <c r="Q2692" s="1122"/>
      <c r="R2692" s="1122"/>
      <c r="S2692" s="1122"/>
      <c r="T2692" s="1122"/>
      <c r="U2692" s="1122"/>
      <c r="V2692" s="1122"/>
      <c r="W2692" s="1122"/>
      <c r="X2692" s="1122"/>
      <c r="Y2692" s="1122"/>
      <c r="Z2692" s="1122"/>
      <c r="AA2692" s="1122"/>
      <c r="AB2692" s="1122"/>
      <c r="AC2692" s="1122"/>
      <c r="AD2692" s="1122"/>
      <c r="AF2692" s="69"/>
      <c r="AK2692" s="11"/>
      <c r="AL2692" s="88"/>
      <c r="AM2692" s="89"/>
      <c r="AN2692" s="89"/>
      <c r="AO2692" s="89"/>
      <c r="AP2692" s="89"/>
      <c r="AQ2692" s="90"/>
      <c r="AR2692" s="213"/>
    </row>
    <row r="2693" spans="1:44" ht="27" customHeight="1">
      <c r="A2693" s="911"/>
      <c r="B2693" s="65"/>
      <c r="E2693" s="66"/>
      <c r="F2693" s="67"/>
      <c r="H2693" s="1122"/>
      <c r="I2693" s="1122"/>
      <c r="J2693" s="1122"/>
      <c r="K2693" s="1122"/>
      <c r="L2693" s="1122"/>
      <c r="M2693" s="1122"/>
      <c r="N2693" s="1122"/>
      <c r="O2693" s="1122"/>
      <c r="P2693" s="1122"/>
      <c r="Q2693" s="1122"/>
      <c r="R2693" s="1122"/>
      <c r="S2693" s="1122"/>
      <c r="T2693" s="1122"/>
      <c r="U2693" s="1122"/>
      <c r="V2693" s="1122"/>
      <c r="W2693" s="1122"/>
      <c r="X2693" s="1122"/>
      <c r="Y2693" s="1122"/>
      <c r="Z2693" s="1122"/>
      <c r="AA2693" s="1122"/>
      <c r="AB2693" s="1122"/>
      <c r="AC2693" s="1122"/>
      <c r="AD2693" s="1122"/>
      <c r="AF2693" s="69"/>
      <c r="AK2693" s="11"/>
      <c r="AL2693" s="88"/>
      <c r="AM2693" s="89"/>
      <c r="AN2693" s="89"/>
      <c r="AO2693" s="89"/>
      <c r="AP2693" s="89"/>
      <c r="AQ2693" s="90"/>
      <c r="AR2693" s="213"/>
    </row>
    <row r="2694" spans="1:44" ht="27" customHeight="1">
      <c r="A2694" s="911"/>
      <c r="B2694" s="65"/>
      <c r="E2694" s="66"/>
      <c r="F2694" s="67"/>
      <c r="G2694" s="975" t="s">
        <v>2512</v>
      </c>
      <c r="H2694" s="1122" t="s">
        <v>2513</v>
      </c>
      <c r="I2694" s="1122"/>
      <c r="J2694" s="1122"/>
      <c r="K2694" s="1122"/>
      <c r="L2694" s="1122"/>
      <c r="M2694" s="1122"/>
      <c r="N2694" s="1122"/>
      <c r="O2694" s="1122"/>
      <c r="P2694" s="1122"/>
      <c r="Q2694" s="1122"/>
      <c r="R2694" s="1122"/>
      <c r="S2694" s="1122"/>
      <c r="T2694" s="1122"/>
      <c r="U2694" s="1122"/>
      <c r="V2694" s="1122"/>
      <c r="W2694" s="1122"/>
      <c r="X2694" s="1122"/>
      <c r="Y2694" s="1122"/>
      <c r="Z2694" s="1122"/>
      <c r="AA2694" s="1122"/>
      <c r="AB2694" s="1122"/>
      <c r="AC2694" s="1122"/>
      <c r="AD2694" s="1122"/>
      <c r="AF2694" s="69"/>
      <c r="AK2694" s="11"/>
      <c r="AL2694" s="88"/>
      <c r="AM2694" s="89"/>
      <c r="AN2694" s="89"/>
      <c r="AO2694" s="89"/>
      <c r="AP2694" s="89"/>
      <c r="AQ2694" s="90"/>
      <c r="AR2694" s="213"/>
    </row>
    <row r="2695" spans="1:44" ht="27" customHeight="1">
      <c r="A2695" s="911"/>
      <c r="B2695" s="65"/>
      <c r="E2695" s="66"/>
      <c r="F2695" s="67"/>
      <c r="H2695" s="1122"/>
      <c r="I2695" s="1122"/>
      <c r="J2695" s="1122"/>
      <c r="K2695" s="1122"/>
      <c r="L2695" s="1122"/>
      <c r="M2695" s="1122"/>
      <c r="N2695" s="1122"/>
      <c r="O2695" s="1122"/>
      <c r="P2695" s="1122"/>
      <c r="Q2695" s="1122"/>
      <c r="R2695" s="1122"/>
      <c r="S2695" s="1122"/>
      <c r="T2695" s="1122"/>
      <c r="U2695" s="1122"/>
      <c r="V2695" s="1122"/>
      <c r="W2695" s="1122"/>
      <c r="X2695" s="1122"/>
      <c r="Y2695" s="1122"/>
      <c r="Z2695" s="1122"/>
      <c r="AA2695" s="1122"/>
      <c r="AB2695" s="1122"/>
      <c r="AC2695" s="1122"/>
      <c r="AD2695" s="1122"/>
      <c r="AF2695" s="69"/>
      <c r="AK2695" s="11"/>
      <c r="AL2695" s="88"/>
      <c r="AM2695" s="89"/>
      <c r="AN2695" s="89"/>
      <c r="AO2695" s="89"/>
      <c r="AP2695" s="89"/>
      <c r="AQ2695" s="90"/>
      <c r="AR2695" s="213"/>
    </row>
    <row r="2696" spans="1:44" ht="27" customHeight="1">
      <c r="A2696" s="911"/>
      <c r="B2696" s="65"/>
      <c r="E2696" s="66"/>
      <c r="F2696" s="67"/>
      <c r="G2696" s="975" t="s">
        <v>2514</v>
      </c>
      <c r="H2696" s="1122" t="s">
        <v>2515</v>
      </c>
      <c r="I2696" s="1122"/>
      <c r="J2696" s="1122"/>
      <c r="K2696" s="1122"/>
      <c r="L2696" s="1122"/>
      <c r="M2696" s="1122"/>
      <c r="N2696" s="1122"/>
      <c r="O2696" s="1122"/>
      <c r="P2696" s="1122"/>
      <c r="Q2696" s="1122"/>
      <c r="R2696" s="1122"/>
      <c r="S2696" s="1122"/>
      <c r="T2696" s="1122"/>
      <c r="U2696" s="1122"/>
      <c r="V2696" s="1122"/>
      <c r="W2696" s="1122"/>
      <c r="X2696" s="1122"/>
      <c r="Y2696" s="1122"/>
      <c r="Z2696" s="1122"/>
      <c r="AA2696" s="1122"/>
      <c r="AB2696" s="1122"/>
      <c r="AC2696" s="1122"/>
      <c r="AD2696" s="1122"/>
      <c r="AF2696" s="69"/>
      <c r="AK2696" s="11"/>
      <c r="AL2696" s="88"/>
      <c r="AM2696" s="89"/>
      <c r="AN2696" s="89"/>
      <c r="AO2696" s="89"/>
      <c r="AP2696" s="89"/>
      <c r="AQ2696" s="90"/>
      <c r="AR2696" s="213"/>
    </row>
    <row r="2697" spans="1:44" ht="27" customHeight="1">
      <c r="A2697" s="911"/>
      <c r="B2697" s="65"/>
      <c r="E2697" s="66"/>
      <c r="F2697" s="67"/>
      <c r="H2697" s="1122"/>
      <c r="I2697" s="1122"/>
      <c r="J2697" s="1122"/>
      <c r="K2697" s="1122"/>
      <c r="L2697" s="1122"/>
      <c r="M2697" s="1122"/>
      <c r="N2697" s="1122"/>
      <c r="O2697" s="1122"/>
      <c r="P2697" s="1122"/>
      <c r="Q2697" s="1122"/>
      <c r="R2697" s="1122"/>
      <c r="S2697" s="1122"/>
      <c r="T2697" s="1122"/>
      <c r="U2697" s="1122"/>
      <c r="V2697" s="1122"/>
      <c r="W2697" s="1122"/>
      <c r="X2697" s="1122"/>
      <c r="Y2697" s="1122"/>
      <c r="Z2697" s="1122"/>
      <c r="AA2697" s="1122"/>
      <c r="AB2697" s="1122"/>
      <c r="AC2697" s="1122"/>
      <c r="AD2697" s="1122"/>
      <c r="AF2697" s="69"/>
      <c r="AK2697" s="11"/>
      <c r="AL2697" s="88"/>
      <c r="AM2697" s="89"/>
      <c r="AN2697" s="89"/>
      <c r="AO2697" s="89"/>
      <c r="AP2697" s="89"/>
      <c r="AQ2697" s="90"/>
      <c r="AR2697" s="213"/>
    </row>
    <row r="2698" spans="1:44" ht="27" customHeight="1">
      <c r="A2698" s="911"/>
      <c r="B2698" s="65"/>
      <c r="E2698" s="66"/>
      <c r="F2698" s="67"/>
      <c r="H2698" s="1122"/>
      <c r="I2698" s="1122"/>
      <c r="J2698" s="1122"/>
      <c r="K2698" s="1122"/>
      <c r="L2698" s="1122"/>
      <c r="M2698" s="1122"/>
      <c r="N2698" s="1122"/>
      <c r="O2698" s="1122"/>
      <c r="P2698" s="1122"/>
      <c r="Q2698" s="1122"/>
      <c r="R2698" s="1122"/>
      <c r="S2698" s="1122"/>
      <c r="T2698" s="1122"/>
      <c r="U2698" s="1122"/>
      <c r="V2698" s="1122"/>
      <c r="W2698" s="1122"/>
      <c r="X2698" s="1122"/>
      <c r="Y2698" s="1122"/>
      <c r="Z2698" s="1122"/>
      <c r="AA2698" s="1122"/>
      <c r="AB2698" s="1122"/>
      <c r="AC2698" s="1122"/>
      <c r="AD2698" s="1122"/>
      <c r="AF2698" s="69"/>
      <c r="AK2698" s="11"/>
      <c r="AL2698" s="88"/>
      <c r="AM2698" s="89"/>
      <c r="AN2698" s="89"/>
      <c r="AO2698" s="89"/>
      <c r="AP2698" s="89"/>
      <c r="AQ2698" s="90"/>
      <c r="AR2698" s="213"/>
    </row>
    <row r="2699" spans="1:44" ht="27" customHeight="1">
      <c r="A2699" s="911"/>
      <c r="B2699" s="65"/>
      <c r="E2699" s="66"/>
      <c r="F2699" s="67"/>
      <c r="H2699" s="1122"/>
      <c r="I2699" s="1122"/>
      <c r="J2699" s="1122"/>
      <c r="K2699" s="1122"/>
      <c r="L2699" s="1122"/>
      <c r="M2699" s="1122"/>
      <c r="N2699" s="1122"/>
      <c r="O2699" s="1122"/>
      <c r="P2699" s="1122"/>
      <c r="Q2699" s="1122"/>
      <c r="R2699" s="1122"/>
      <c r="S2699" s="1122"/>
      <c r="T2699" s="1122"/>
      <c r="U2699" s="1122"/>
      <c r="V2699" s="1122"/>
      <c r="W2699" s="1122"/>
      <c r="X2699" s="1122"/>
      <c r="Y2699" s="1122"/>
      <c r="Z2699" s="1122"/>
      <c r="AA2699" s="1122"/>
      <c r="AB2699" s="1122"/>
      <c r="AC2699" s="1122"/>
      <c r="AD2699" s="1122"/>
      <c r="AF2699" s="69"/>
      <c r="AK2699" s="11"/>
      <c r="AL2699" s="88"/>
      <c r="AM2699" s="89"/>
      <c r="AN2699" s="89"/>
      <c r="AO2699" s="89"/>
      <c r="AP2699" s="89"/>
      <c r="AQ2699" s="90"/>
      <c r="AR2699" s="213"/>
    </row>
    <row r="2700" spans="1:44" ht="21.45" customHeight="1">
      <c r="A2700" s="911"/>
      <c r="B2700" s="65"/>
      <c r="E2700" s="66"/>
      <c r="F2700" s="67"/>
      <c r="H2700" s="866"/>
      <c r="I2700" s="866"/>
      <c r="J2700" s="866"/>
      <c r="K2700" s="866"/>
      <c r="L2700" s="866"/>
      <c r="M2700" s="866"/>
      <c r="N2700" s="866"/>
      <c r="O2700" s="866"/>
      <c r="P2700" s="866"/>
      <c r="Q2700" s="866"/>
      <c r="R2700" s="866"/>
      <c r="S2700" s="866"/>
      <c r="T2700" s="866"/>
      <c r="U2700" s="866"/>
      <c r="V2700" s="866"/>
      <c r="W2700" s="866"/>
      <c r="X2700" s="866"/>
      <c r="Y2700" s="866"/>
      <c r="Z2700" s="866"/>
      <c r="AA2700" s="866"/>
      <c r="AB2700" s="866"/>
      <c r="AC2700" s="866"/>
      <c r="AD2700" s="866"/>
      <c r="AF2700" s="69"/>
      <c r="AK2700" s="11"/>
      <c r="AL2700" s="88"/>
      <c r="AM2700" s="89"/>
      <c r="AN2700" s="89"/>
      <c r="AO2700" s="89"/>
      <c r="AP2700" s="89"/>
      <c r="AQ2700" s="90"/>
      <c r="AR2700" s="213"/>
    </row>
    <row r="2701" spans="1:44" ht="27" customHeight="1">
      <c r="A2701" s="911"/>
      <c r="B2701" s="65"/>
      <c r="E2701" s="66"/>
      <c r="F2701" s="67"/>
      <c r="H2701" s="1122" t="s">
        <v>2516</v>
      </c>
      <c r="I2701" s="1122"/>
      <c r="J2701" s="1122"/>
      <c r="K2701" s="1122"/>
      <c r="L2701" s="1122"/>
      <c r="M2701" s="1122"/>
      <c r="N2701" s="1122"/>
      <c r="O2701" s="1122"/>
      <c r="P2701" s="1122"/>
      <c r="Q2701" s="1122"/>
      <c r="R2701" s="1122"/>
      <c r="S2701" s="1122"/>
      <c r="T2701" s="1122"/>
      <c r="U2701" s="1122"/>
      <c r="V2701" s="1122"/>
      <c r="W2701" s="1122"/>
      <c r="X2701" s="1122"/>
      <c r="Y2701" s="1122"/>
      <c r="Z2701" s="1122"/>
      <c r="AA2701" s="1122"/>
      <c r="AB2701" s="1122"/>
      <c r="AC2701" s="1122"/>
      <c r="AD2701" s="1122"/>
      <c r="AF2701" s="69"/>
      <c r="AK2701" s="11"/>
      <c r="AL2701" s="88"/>
      <c r="AM2701" s="89"/>
      <c r="AN2701" s="89"/>
      <c r="AO2701" s="89"/>
      <c r="AP2701" s="89"/>
      <c r="AQ2701" s="90"/>
      <c r="AR2701" s="213"/>
    </row>
    <row r="2702" spans="1:44" ht="27" customHeight="1">
      <c r="A2702" s="911"/>
      <c r="B2702" s="65"/>
      <c r="E2702" s="66"/>
      <c r="F2702" s="67"/>
      <c r="H2702" s="1122"/>
      <c r="I2702" s="1122"/>
      <c r="J2702" s="1122"/>
      <c r="K2702" s="1122"/>
      <c r="L2702" s="1122"/>
      <c r="M2702" s="1122"/>
      <c r="N2702" s="1122"/>
      <c r="O2702" s="1122"/>
      <c r="P2702" s="1122"/>
      <c r="Q2702" s="1122"/>
      <c r="R2702" s="1122"/>
      <c r="S2702" s="1122"/>
      <c r="T2702" s="1122"/>
      <c r="U2702" s="1122"/>
      <c r="V2702" s="1122"/>
      <c r="W2702" s="1122"/>
      <c r="X2702" s="1122"/>
      <c r="Y2702" s="1122"/>
      <c r="Z2702" s="1122"/>
      <c r="AA2702" s="1122"/>
      <c r="AB2702" s="1122"/>
      <c r="AC2702" s="1122"/>
      <c r="AD2702" s="1122"/>
      <c r="AF2702" s="69"/>
      <c r="AK2702" s="11"/>
      <c r="AL2702" s="88"/>
      <c r="AM2702" s="89"/>
      <c r="AN2702" s="89"/>
      <c r="AO2702" s="89"/>
      <c r="AP2702" s="89"/>
      <c r="AQ2702" s="90"/>
      <c r="AR2702" s="213"/>
    </row>
    <row r="2703" spans="1:44" ht="27" customHeight="1">
      <c r="A2703" s="911"/>
      <c r="B2703" s="65"/>
      <c r="E2703" s="66"/>
      <c r="F2703" s="67"/>
      <c r="H2703" s="1122"/>
      <c r="I2703" s="1122"/>
      <c r="J2703" s="1122"/>
      <c r="K2703" s="1122"/>
      <c r="L2703" s="1122"/>
      <c r="M2703" s="1122"/>
      <c r="N2703" s="1122"/>
      <c r="O2703" s="1122"/>
      <c r="P2703" s="1122"/>
      <c r="Q2703" s="1122"/>
      <c r="R2703" s="1122"/>
      <c r="S2703" s="1122"/>
      <c r="T2703" s="1122"/>
      <c r="U2703" s="1122"/>
      <c r="V2703" s="1122"/>
      <c r="W2703" s="1122"/>
      <c r="X2703" s="1122"/>
      <c r="Y2703" s="1122"/>
      <c r="Z2703" s="1122"/>
      <c r="AA2703" s="1122"/>
      <c r="AB2703" s="1122"/>
      <c r="AC2703" s="1122"/>
      <c r="AD2703" s="1122"/>
      <c r="AF2703" s="69"/>
      <c r="AK2703" s="11"/>
      <c r="AL2703" s="88"/>
      <c r="AM2703" s="89"/>
      <c r="AN2703" s="89"/>
      <c r="AO2703" s="89"/>
      <c r="AP2703" s="89"/>
      <c r="AQ2703" s="90"/>
      <c r="AR2703" s="213"/>
    </row>
    <row r="2704" spans="1:44" ht="27" customHeight="1">
      <c r="A2704" s="911"/>
      <c r="B2704" s="65"/>
      <c r="E2704" s="66"/>
      <c r="F2704" s="67"/>
      <c r="H2704" s="1122" t="s">
        <v>2744</v>
      </c>
      <c r="I2704" s="1122"/>
      <c r="J2704" s="1122"/>
      <c r="K2704" s="1122"/>
      <c r="L2704" s="1122"/>
      <c r="M2704" s="1122"/>
      <c r="N2704" s="1122"/>
      <c r="O2704" s="1122"/>
      <c r="P2704" s="1122"/>
      <c r="Q2704" s="1122"/>
      <c r="R2704" s="1122"/>
      <c r="S2704" s="1122"/>
      <c r="T2704" s="1122"/>
      <c r="U2704" s="1122"/>
      <c r="V2704" s="1122"/>
      <c r="W2704" s="1122"/>
      <c r="X2704" s="1122"/>
      <c r="Y2704" s="1122"/>
      <c r="Z2704" s="1122"/>
      <c r="AA2704" s="1122"/>
      <c r="AB2704" s="1122"/>
      <c r="AC2704" s="1122"/>
      <c r="AD2704" s="1122"/>
      <c r="AF2704" s="69"/>
      <c r="AK2704" s="11"/>
      <c r="AL2704" s="88"/>
      <c r="AM2704" s="89"/>
      <c r="AN2704" s="89"/>
      <c r="AO2704" s="89"/>
      <c r="AP2704" s="89"/>
      <c r="AQ2704" s="90"/>
      <c r="AR2704" s="213"/>
    </row>
    <row r="2705" spans="1:44" ht="27" customHeight="1">
      <c r="A2705" s="911"/>
      <c r="B2705" s="65"/>
      <c r="E2705" s="66"/>
      <c r="F2705" s="67"/>
      <c r="H2705" s="1122"/>
      <c r="I2705" s="1122"/>
      <c r="J2705" s="1122"/>
      <c r="K2705" s="1122"/>
      <c r="L2705" s="1122"/>
      <c r="M2705" s="1122"/>
      <c r="N2705" s="1122"/>
      <c r="O2705" s="1122"/>
      <c r="P2705" s="1122"/>
      <c r="Q2705" s="1122"/>
      <c r="R2705" s="1122"/>
      <c r="S2705" s="1122"/>
      <c r="T2705" s="1122"/>
      <c r="U2705" s="1122"/>
      <c r="V2705" s="1122"/>
      <c r="W2705" s="1122"/>
      <c r="X2705" s="1122"/>
      <c r="Y2705" s="1122"/>
      <c r="Z2705" s="1122"/>
      <c r="AA2705" s="1122"/>
      <c r="AB2705" s="1122"/>
      <c r="AC2705" s="1122"/>
      <c r="AD2705" s="1122"/>
      <c r="AF2705" s="69"/>
      <c r="AK2705" s="11"/>
      <c r="AL2705" s="88"/>
      <c r="AM2705" s="89"/>
      <c r="AN2705" s="89"/>
      <c r="AO2705" s="89"/>
      <c r="AP2705" s="89"/>
      <c r="AQ2705" s="90"/>
      <c r="AR2705" s="213"/>
    </row>
    <row r="2706" spans="1:44" ht="27" customHeight="1">
      <c r="A2706" s="911"/>
      <c r="B2706" s="65"/>
      <c r="E2706" s="66"/>
      <c r="F2706" s="67"/>
      <c r="H2706" s="1122"/>
      <c r="I2706" s="1122"/>
      <c r="J2706" s="1122"/>
      <c r="K2706" s="1122"/>
      <c r="L2706" s="1122"/>
      <c r="M2706" s="1122"/>
      <c r="N2706" s="1122"/>
      <c r="O2706" s="1122"/>
      <c r="P2706" s="1122"/>
      <c r="Q2706" s="1122"/>
      <c r="R2706" s="1122"/>
      <c r="S2706" s="1122"/>
      <c r="T2706" s="1122"/>
      <c r="U2706" s="1122"/>
      <c r="V2706" s="1122"/>
      <c r="W2706" s="1122"/>
      <c r="X2706" s="1122"/>
      <c r="Y2706" s="1122"/>
      <c r="Z2706" s="1122"/>
      <c r="AA2706" s="1122"/>
      <c r="AB2706" s="1122"/>
      <c r="AC2706" s="1122"/>
      <c r="AD2706" s="1122"/>
      <c r="AF2706" s="69"/>
      <c r="AK2706" s="11"/>
      <c r="AL2706" s="88"/>
      <c r="AM2706" s="89"/>
      <c r="AN2706" s="89"/>
      <c r="AO2706" s="89"/>
      <c r="AP2706" s="89"/>
      <c r="AQ2706" s="90"/>
      <c r="AR2706" s="213"/>
    </row>
    <row r="2707" spans="1:44" ht="27" customHeight="1">
      <c r="A2707" s="911"/>
      <c r="B2707" s="65"/>
      <c r="E2707" s="66"/>
      <c r="F2707" s="67"/>
      <c r="H2707" s="1122"/>
      <c r="I2707" s="1122"/>
      <c r="J2707" s="1122"/>
      <c r="K2707" s="1122"/>
      <c r="L2707" s="1122"/>
      <c r="M2707" s="1122"/>
      <c r="N2707" s="1122"/>
      <c r="O2707" s="1122"/>
      <c r="P2707" s="1122"/>
      <c r="Q2707" s="1122"/>
      <c r="R2707" s="1122"/>
      <c r="S2707" s="1122"/>
      <c r="T2707" s="1122"/>
      <c r="U2707" s="1122"/>
      <c r="V2707" s="1122"/>
      <c r="W2707" s="1122"/>
      <c r="X2707" s="1122"/>
      <c r="Y2707" s="1122"/>
      <c r="Z2707" s="1122"/>
      <c r="AA2707" s="1122"/>
      <c r="AB2707" s="1122"/>
      <c r="AC2707" s="1122"/>
      <c r="AD2707" s="1122"/>
      <c r="AF2707" s="69"/>
      <c r="AK2707" s="11"/>
      <c r="AL2707" s="88"/>
      <c r="AM2707" s="89"/>
      <c r="AN2707" s="89"/>
      <c r="AO2707" s="89"/>
      <c r="AP2707" s="89"/>
      <c r="AQ2707" s="90"/>
      <c r="AR2707" s="213"/>
    </row>
    <row r="2708" spans="1:44" ht="18.899999999999999" customHeight="1" thickBot="1">
      <c r="A2708" s="911" t="str">
        <f t="shared" si="55"/>
        <v/>
      </c>
      <c r="B2708" s="56"/>
      <c r="C2708" s="6"/>
      <c r="D2708" s="6"/>
      <c r="E2708" s="57"/>
      <c r="F2708" s="82"/>
      <c r="G2708" s="60"/>
      <c r="H2708" s="220"/>
      <c r="I2708" s="220"/>
      <c r="J2708" s="220"/>
      <c r="K2708" s="220"/>
      <c r="L2708" s="220"/>
      <c r="M2708" s="220"/>
      <c r="N2708" s="220"/>
      <c r="O2708" s="220"/>
      <c r="P2708" s="220"/>
      <c r="Q2708" s="220"/>
      <c r="R2708" s="220"/>
      <c r="S2708" s="220"/>
      <c r="T2708" s="220"/>
      <c r="U2708" s="220"/>
      <c r="V2708" s="220"/>
      <c r="W2708" s="220"/>
      <c r="X2708" s="220"/>
      <c r="Y2708" s="220"/>
      <c r="Z2708" s="220"/>
      <c r="AA2708" s="220"/>
      <c r="AB2708" s="220"/>
      <c r="AC2708" s="220"/>
      <c r="AD2708" s="220"/>
      <c r="AE2708" s="60"/>
      <c r="AF2708" s="58"/>
      <c r="AG2708" s="307"/>
      <c r="AH2708" s="59"/>
      <c r="AI2708" s="59"/>
      <c r="AJ2708" s="59"/>
      <c r="AK2708" s="15"/>
      <c r="AL2708" s="98"/>
      <c r="AM2708" s="99"/>
      <c r="AN2708" s="99"/>
      <c r="AO2708" s="99"/>
      <c r="AP2708" s="99"/>
      <c r="AQ2708" s="100"/>
      <c r="AR2708" s="72"/>
    </row>
    <row r="2709" spans="1:44" ht="24" customHeight="1">
      <c r="A2709" s="911" t="str">
        <f t="shared" si="55"/>
        <v/>
      </c>
      <c r="B2709" s="65"/>
      <c r="E2709" s="66"/>
      <c r="F2709" s="67"/>
      <c r="AF2709" s="69"/>
      <c r="AK2709" s="11"/>
      <c r="AL2709" s="70"/>
      <c r="AQ2709" s="71"/>
      <c r="AR2709" s="72"/>
    </row>
    <row r="2710" spans="1:44" ht="27" customHeight="1">
      <c r="A2710" s="911">
        <f t="shared" si="55"/>
        <v>353</v>
      </c>
      <c r="B2710" s="1078" t="s">
        <v>2685</v>
      </c>
      <c r="C2710" s="1079"/>
      <c r="D2710" s="1079"/>
      <c r="E2710" s="1080"/>
      <c r="F2710" s="1064" t="s">
        <v>157</v>
      </c>
      <c r="G2710" s="1065"/>
      <c r="H2710" s="1093" t="s">
        <v>1478</v>
      </c>
      <c r="I2710" s="1093"/>
      <c r="J2710" s="1093"/>
      <c r="K2710" s="1093"/>
      <c r="L2710" s="1093"/>
      <c r="M2710" s="1093"/>
      <c r="N2710" s="1093"/>
      <c r="O2710" s="1093"/>
      <c r="P2710" s="1093"/>
      <c r="Q2710" s="1093"/>
      <c r="R2710" s="1093"/>
      <c r="S2710" s="1093"/>
      <c r="T2710" s="1093"/>
      <c r="U2710" s="1093"/>
      <c r="V2710" s="1093"/>
      <c r="W2710" s="1093"/>
      <c r="X2710" s="1093"/>
      <c r="Y2710" s="1093"/>
      <c r="Z2710" s="1093"/>
      <c r="AA2710" s="1093"/>
      <c r="AB2710" s="1093"/>
      <c r="AC2710" s="1093"/>
      <c r="AD2710" s="1093"/>
      <c r="AF2710" s="69"/>
      <c r="AG2710" s="304">
        <v>353</v>
      </c>
      <c r="AH2710" s="1389" t="s">
        <v>1071</v>
      </c>
      <c r="AI2710" s="1390"/>
      <c r="AJ2710" s="1391"/>
      <c r="AK2710" s="11"/>
      <c r="AL2710" s="1131" t="s">
        <v>2686</v>
      </c>
      <c r="AM2710" s="1132"/>
      <c r="AN2710" s="1132"/>
      <c r="AO2710" s="1132"/>
      <c r="AP2710" s="1132"/>
      <c r="AQ2710" s="1133"/>
      <c r="AR2710" s="1655">
        <f>VLOOKUP(AH2710,$CD$35:$CE$39,2,TRUE)</f>
        <v>0</v>
      </c>
    </row>
    <row r="2711" spans="1:44" ht="27" customHeight="1">
      <c r="A2711" s="911" t="str">
        <f t="shared" si="55"/>
        <v/>
      </c>
      <c r="B2711" s="1078"/>
      <c r="C2711" s="1079"/>
      <c r="D2711" s="1079"/>
      <c r="E2711" s="1080"/>
      <c r="F2711" s="248"/>
      <c r="G2711" s="249"/>
      <c r="H2711" s="1093"/>
      <c r="I2711" s="1093"/>
      <c r="J2711" s="1093"/>
      <c r="K2711" s="1093"/>
      <c r="L2711" s="1093"/>
      <c r="M2711" s="1093"/>
      <c r="N2711" s="1093"/>
      <c r="O2711" s="1093"/>
      <c r="P2711" s="1093"/>
      <c r="Q2711" s="1093"/>
      <c r="R2711" s="1093"/>
      <c r="S2711" s="1093"/>
      <c r="T2711" s="1093"/>
      <c r="U2711" s="1093"/>
      <c r="V2711" s="1093"/>
      <c r="W2711" s="1093"/>
      <c r="X2711" s="1093"/>
      <c r="Y2711" s="1093"/>
      <c r="Z2711" s="1093"/>
      <c r="AA2711" s="1093"/>
      <c r="AB2711" s="1093"/>
      <c r="AC2711" s="1093"/>
      <c r="AD2711" s="1093"/>
      <c r="AF2711" s="69"/>
      <c r="AK2711" s="11"/>
      <c r="AL2711" s="1131"/>
      <c r="AM2711" s="1132"/>
      <c r="AN2711" s="1132"/>
      <c r="AO2711" s="1132"/>
      <c r="AP2711" s="1132"/>
      <c r="AQ2711" s="1133"/>
      <c r="AR2711" s="1655"/>
    </row>
    <row r="2712" spans="1:44" ht="24" customHeight="1">
      <c r="A2712" s="911" t="str">
        <f t="shared" si="55"/>
        <v/>
      </c>
      <c r="B2712" s="65"/>
      <c r="E2712" s="66"/>
      <c r="F2712" s="248"/>
      <c r="G2712" s="249"/>
      <c r="AF2712" s="69"/>
      <c r="AK2712" s="11"/>
      <c r="AL2712" s="1131"/>
      <c r="AM2712" s="1132"/>
      <c r="AN2712" s="1132"/>
      <c r="AO2712" s="1132"/>
      <c r="AP2712" s="1132"/>
      <c r="AQ2712" s="1133"/>
      <c r="AR2712" s="72"/>
    </row>
    <row r="2713" spans="1:44" ht="24" customHeight="1">
      <c r="A2713" s="911" t="str">
        <f t="shared" si="55"/>
        <v/>
      </c>
      <c r="B2713" s="65"/>
      <c r="E2713" s="66"/>
      <c r="F2713" s="248"/>
      <c r="G2713" s="249"/>
      <c r="AF2713" s="69"/>
      <c r="AK2713" s="11"/>
      <c r="AL2713" s="1131"/>
      <c r="AM2713" s="1132"/>
      <c r="AN2713" s="1132"/>
      <c r="AO2713" s="1132"/>
      <c r="AP2713" s="1132"/>
      <c r="AQ2713" s="1133"/>
      <c r="AR2713" s="72"/>
    </row>
    <row r="2714" spans="1:44" ht="27" customHeight="1">
      <c r="A2714" s="911">
        <f t="shared" si="55"/>
        <v>354</v>
      </c>
      <c r="B2714" s="65"/>
      <c r="E2714" s="66"/>
      <c r="F2714" s="1064" t="s">
        <v>6</v>
      </c>
      <c r="G2714" s="1065"/>
      <c r="H2714" s="1070" t="s">
        <v>1479</v>
      </c>
      <c r="I2714" s="1070"/>
      <c r="J2714" s="1070"/>
      <c r="K2714" s="1070"/>
      <c r="L2714" s="1070"/>
      <c r="M2714" s="1070"/>
      <c r="N2714" s="1070"/>
      <c r="O2714" s="1070"/>
      <c r="P2714" s="1070"/>
      <c r="Q2714" s="1070"/>
      <c r="R2714" s="1070"/>
      <c r="S2714" s="1070"/>
      <c r="T2714" s="1070"/>
      <c r="U2714" s="1070"/>
      <c r="V2714" s="1070"/>
      <c r="W2714" s="1070"/>
      <c r="X2714" s="1070"/>
      <c r="Y2714" s="1070"/>
      <c r="Z2714" s="1070"/>
      <c r="AA2714" s="1070"/>
      <c r="AB2714" s="1070"/>
      <c r="AC2714" s="1070"/>
      <c r="AD2714" s="1070"/>
      <c r="AF2714" s="69"/>
      <c r="AG2714" s="304">
        <v>354</v>
      </c>
      <c r="AH2714" s="1113" t="s">
        <v>109</v>
      </c>
      <c r="AI2714" s="1114"/>
      <c r="AJ2714" s="1115"/>
      <c r="AK2714" s="11"/>
      <c r="AL2714" s="1110" t="s">
        <v>2687</v>
      </c>
      <c r="AM2714" s="1111"/>
      <c r="AN2714" s="1111"/>
      <c r="AO2714" s="1111"/>
      <c r="AP2714" s="1111"/>
      <c r="AQ2714" s="1112"/>
      <c r="AR2714" s="1173">
        <f>VLOOKUP(AH2714,$CD$6:$CE$10,2,FALSE)</f>
        <v>0</v>
      </c>
    </row>
    <row r="2715" spans="1:44" ht="27" customHeight="1">
      <c r="A2715" s="911" t="str">
        <f t="shared" si="55"/>
        <v/>
      </c>
      <c r="B2715" s="65"/>
      <c r="E2715" s="66"/>
      <c r="F2715" s="67"/>
      <c r="H2715" s="1070"/>
      <c r="I2715" s="1070"/>
      <c r="J2715" s="1070"/>
      <c r="K2715" s="1070"/>
      <c r="L2715" s="1070"/>
      <c r="M2715" s="1070"/>
      <c r="N2715" s="1070"/>
      <c r="O2715" s="1070"/>
      <c r="P2715" s="1070"/>
      <c r="Q2715" s="1070"/>
      <c r="R2715" s="1070"/>
      <c r="S2715" s="1070"/>
      <c r="T2715" s="1070"/>
      <c r="U2715" s="1070"/>
      <c r="V2715" s="1070"/>
      <c r="W2715" s="1070"/>
      <c r="X2715" s="1070"/>
      <c r="Y2715" s="1070"/>
      <c r="Z2715" s="1070"/>
      <c r="AA2715" s="1070"/>
      <c r="AB2715" s="1070"/>
      <c r="AC2715" s="1070"/>
      <c r="AD2715" s="1070"/>
      <c r="AF2715" s="69"/>
      <c r="AK2715" s="11"/>
      <c r="AL2715" s="1110"/>
      <c r="AM2715" s="1111"/>
      <c r="AN2715" s="1111"/>
      <c r="AO2715" s="1111"/>
      <c r="AP2715" s="1111"/>
      <c r="AQ2715" s="1112"/>
      <c r="AR2715" s="1173"/>
    </row>
    <row r="2716" spans="1:44" ht="27" customHeight="1">
      <c r="A2716" s="911" t="str">
        <f t="shared" si="55"/>
        <v/>
      </c>
      <c r="B2716" s="65"/>
      <c r="E2716" s="66"/>
      <c r="F2716" s="67"/>
      <c r="H2716" s="1070"/>
      <c r="I2716" s="1070"/>
      <c r="J2716" s="1070"/>
      <c r="K2716" s="1070"/>
      <c r="L2716" s="1070"/>
      <c r="M2716" s="1070"/>
      <c r="N2716" s="1070"/>
      <c r="O2716" s="1070"/>
      <c r="P2716" s="1070"/>
      <c r="Q2716" s="1070"/>
      <c r="R2716" s="1070"/>
      <c r="S2716" s="1070"/>
      <c r="T2716" s="1070"/>
      <c r="U2716" s="1070"/>
      <c r="V2716" s="1070"/>
      <c r="W2716" s="1070"/>
      <c r="X2716" s="1070"/>
      <c r="Y2716" s="1070"/>
      <c r="Z2716" s="1070"/>
      <c r="AA2716" s="1070"/>
      <c r="AB2716" s="1070"/>
      <c r="AC2716" s="1070"/>
      <c r="AD2716" s="1070"/>
      <c r="AF2716" s="69"/>
      <c r="AK2716" s="11"/>
      <c r="AL2716" s="1110"/>
      <c r="AM2716" s="1111"/>
      <c r="AN2716" s="1111"/>
      <c r="AO2716" s="1111"/>
      <c r="AP2716" s="1111"/>
      <c r="AQ2716" s="1112"/>
      <c r="AR2716" s="72"/>
    </row>
    <row r="2717" spans="1:44" ht="24" customHeight="1">
      <c r="A2717" s="911" t="str">
        <f t="shared" si="55"/>
        <v/>
      </c>
      <c r="B2717" s="65"/>
      <c r="E2717" s="66"/>
      <c r="F2717" s="67"/>
      <c r="AF2717" s="69"/>
      <c r="AK2717" s="11"/>
      <c r="AL2717" s="1110"/>
      <c r="AM2717" s="1111"/>
      <c r="AN2717" s="1111"/>
      <c r="AO2717" s="1111"/>
      <c r="AP2717" s="1111"/>
      <c r="AQ2717" s="1112"/>
      <c r="AR2717" s="72"/>
    </row>
    <row r="2718" spans="1:44" ht="27" customHeight="1">
      <c r="A2718" s="911">
        <f t="shared" si="55"/>
        <v>355</v>
      </c>
      <c r="B2718" s="65"/>
      <c r="E2718" s="66"/>
      <c r="F2718" s="1064" t="s">
        <v>7</v>
      </c>
      <c r="G2718" s="1065"/>
      <c r="H2718" s="1093" t="s">
        <v>1480</v>
      </c>
      <c r="I2718" s="1093"/>
      <c r="J2718" s="1093"/>
      <c r="K2718" s="1093"/>
      <c r="L2718" s="1093"/>
      <c r="M2718" s="1093"/>
      <c r="N2718" s="1093"/>
      <c r="O2718" s="1093"/>
      <c r="P2718" s="1093"/>
      <c r="Q2718" s="1093"/>
      <c r="R2718" s="1093"/>
      <c r="S2718" s="1093"/>
      <c r="T2718" s="1093"/>
      <c r="U2718" s="1093"/>
      <c r="V2718" s="1093"/>
      <c r="W2718" s="1093"/>
      <c r="X2718" s="1093"/>
      <c r="Y2718" s="1093"/>
      <c r="Z2718" s="1093"/>
      <c r="AA2718" s="1093"/>
      <c r="AB2718" s="1093"/>
      <c r="AC2718" s="1093"/>
      <c r="AD2718" s="1093"/>
      <c r="AF2718" s="69"/>
      <c r="AG2718" s="304">
        <v>355</v>
      </c>
      <c r="AH2718" s="1113" t="s">
        <v>109</v>
      </c>
      <c r="AI2718" s="1114"/>
      <c r="AJ2718" s="1115"/>
      <c r="AK2718" s="11"/>
      <c r="AL2718" s="1110" t="s">
        <v>2688</v>
      </c>
      <c r="AM2718" s="1111"/>
      <c r="AN2718" s="1111"/>
      <c r="AO2718" s="1111"/>
      <c r="AP2718" s="1111"/>
      <c r="AQ2718" s="1112"/>
      <c r="AR2718" s="1173">
        <f>VLOOKUP(AH2718,$CD$6:$CE$10,2,FALSE)</f>
        <v>0</v>
      </c>
    </row>
    <row r="2719" spans="1:44" ht="27" customHeight="1">
      <c r="A2719" s="911" t="str">
        <f t="shared" si="55"/>
        <v/>
      </c>
      <c r="B2719" s="65"/>
      <c r="E2719" s="66"/>
      <c r="F2719" s="67"/>
      <c r="H2719" s="1093"/>
      <c r="I2719" s="1093"/>
      <c r="J2719" s="1093"/>
      <c r="K2719" s="1093"/>
      <c r="L2719" s="1093"/>
      <c r="M2719" s="1093"/>
      <c r="N2719" s="1093"/>
      <c r="O2719" s="1093"/>
      <c r="P2719" s="1093"/>
      <c r="Q2719" s="1093"/>
      <c r="R2719" s="1093"/>
      <c r="S2719" s="1093"/>
      <c r="T2719" s="1093"/>
      <c r="U2719" s="1093"/>
      <c r="V2719" s="1093"/>
      <c r="W2719" s="1093"/>
      <c r="X2719" s="1093"/>
      <c r="Y2719" s="1093"/>
      <c r="Z2719" s="1093"/>
      <c r="AA2719" s="1093"/>
      <c r="AB2719" s="1093"/>
      <c r="AC2719" s="1093"/>
      <c r="AD2719" s="1093"/>
      <c r="AF2719" s="69"/>
      <c r="AK2719" s="11"/>
      <c r="AL2719" s="1110"/>
      <c r="AM2719" s="1111"/>
      <c r="AN2719" s="1111"/>
      <c r="AO2719" s="1111"/>
      <c r="AP2719" s="1111"/>
      <c r="AQ2719" s="1112"/>
      <c r="AR2719" s="1173"/>
    </row>
    <row r="2720" spans="1:44" ht="24" customHeight="1">
      <c r="A2720" s="911" t="str">
        <f t="shared" si="55"/>
        <v/>
      </c>
      <c r="B2720" s="65"/>
      <c r="E2720" s="66"/>
      <c r="F2720" s="67"/>
      <c r="H2720" s="109"/>
      <c r="I2720" s="109"/>
      <c r="J2720" s="109"/>
      <c r="K2720" s="109"/>
      <c r="L2720" s="109"/>
      <c r="M2720" s="109"/>
      <c r="N2720" s="109"/>
      <c r="O2720" s="109"/>
      <c r="P2720" s="109"/>
      <c r="Q2720" s="109"/>
      <c r="R2720" s="109"/>
      <c r="S2720" s="109"/>
      <c r="T2720" s="109"/>
      <c r="U2720" s="109"/>
      <c r="V2720" s="109"/>
      <c r="W2720" s="109"/>
      <c r="X2720" s="109"/>
      <c r="Y2720" s="109"/>
      <c r="Z2720" s="109"/>
      <c r="AA2720" s="109"/>
      <c r="AB2720" s="109"/>
      <c r="AC2720" s="109"/>
      <c r="AD2720" s="109"/>
      <c r="AF2720" s="69"/>
      <c r="AK2720" s="11"/>
      <c r="AL2720" s="1110"/>
      <c r="AM2720" s="1111"/>
      <c r="AN2720" s="1111"/>
      <c r="AO2720" s="1111"/>
      <c r="AP2720" s="1111"/>
      <c r="AQ2720" s="1112"/>
      <c r="AR2720" s="72"/>
    </row>
    <row r="2721" spans="1:44" ht="24" customHeight="1">
      <c r="A2721" s="911" t="str">
        <f t="shared" si="55"/>
        <v/>
      </c>
      <c r="B2721" s="65"/>
      <c r="E2721" s="66"/>
      <c r="F2721" s="67"/>
      <c r="AF2721" s="69"/>
      <c r="AK2721" s="11"/>
      <c r="AL2721" s="1110"/>
      <c r="AM2721" s="1111"/>
      <c r="AN2721" s="1111"/>
      <c r="AO2721" s="1111"/>
      <c r="AP2721" s="1111"/>
      <c r="AQ2721" s="1112"/>
      <c r="AR2721" s="72"/>
    </row>
    <row r="2722" spans="1:44" ht="27" customHeight="1">
      <c r="A2722" s="911">
        <f t="shared" si="55"/>
        <v>356</v>
      </c>
      <c r="B2722" s="65"/>
      <c r="E2722" s="66"/>
      <c r="F2722" s="1064" t="s">
        <v>8</v>
      </c>
      <c r="G2722" s="1065"/>
      <c r="H2722" s="1093" t="s">
        <v>1481</v>
      </c>
      <c r="I2722" s="1093"/>
      <c r="J2722" s="1093"/>
      <c r="K2722" s="1093"/>
      <c r="L2722" s="1093"/>
      <c r="M2722" s="1093"/>
      <c r="N2722" s="1093"/>
      <c r="O2722" s="1093"/>
      <c r="P2722" s="1093"/>
      <c r="Q2722" s="1093"/>
      <c r="R2722" s="1093"/>
      <c r="S2722" s="1093"/>
      <c r="T2722" s="1093"/>
      <c r="U2722" s="1093"/>
      <c r="V2722" s="1093"/>
      <c r="W2722" s="1093"/>
      <c r="X2722" s="1093"/>
      <c r="Y2722" s="1093"/>
      <c r="Z2722" s="1093"/>
      <c r="AA2722" s="1093"/>
      <c r="AB2722" s="1093"/>
      <c r="AC2722" s="1093"/>
      <c r="AD2722" s="1093"/>
      <c r="AF2722" s="69"/>
      <c r="AG2722" s="304">
        <v>356</v>
      </c>
      <c r="AH2722" s="1113" t="s">
        <v>109</v>
      </c>
      <c r="AI2722" s="1114"/>
      <c r="AJ2722" s="1115"/>
      <c r="AK2722" s="11"/>
      <c r="AL2722" s="1110" t="s">
        <v>1482</v>
      </c>
      <c r="AM2722" s="1111"/>
      <c r="AN2722" s="1111"/>
      <c r="AO2722" s="1111"/>
      <c r="AP2722" s="1111"/>
      <c r="AQ2722" s="1112"/>
      <c r="AR2722" s="1173">
        <f>VLOOKUP(AH2722,$CD$6:$CE$10,2,FALSE)</f>
        <v>0</v>
      </c>
    </row>
    <row r="2723" spans="1:44" ht="27" customHeight="1">
      <c r="A2723" s="911" t="str">
        <f t="shared" si="55"/>
        <v/>
      </c>
      <c r="B2723" s="65"/>
      <c r="E2723" s="66"/>
      <c r="F2723" s="67"/>
      <c r="H2723" s="1093"/>
      <c r="I2723" s="1093"/>
      <c r="J2723" s="1093"/>
      <c r="K2723" s="1093"/>
      <c r="L2723" s="1093"/>
      <c r="M2723" s="1093"/>
      <c r="N2723" s="1093"/>
      <c r="O2723" s="1093"/>
      <c r="P2723" s="1093"/>
      <c r="Q2723" s="1093"/>
      <c r="R2723" s="1093"/>
      <c r="S2723" s="1093"/>
      <c r="T2723" s="1093"/>
      <c r="U2723" s="1093"/>
      <c r="V2723" s="1093"/>
      <c r="W2723" s="1093"/>
      <c r="X2723" s="1093"/>
      <c r="Y2723" s="1093"/>
      <c r="Z2723" s="1093"/>
      <c r="AA2723" s="1093"/>
      <c r="AB2723" s="1093"/>
      <c r="AC2723" s="1093"/>
      <c r="AD2723" s="1093"/>
      <c r="AF2723" s="69"/>
      <c r="AK2723" s="11"/>
      <c r="AL2723" s="1110"/>
      <c r="AM2723" s="1111"/>
      <c r="AN2723" s="1111"/>
      <c r="AO2723" s="1111"/>
      <c r="AP2723" s="1111"/>
      <c r="AQ2723" s="1112"/>
      <c r="AR2723" s="1173"/>
    </row>
    <row r="2724" spans="1:44" ht="27" customHeight="1">
      <c r="A2724" s="911" t="str">
        <f t="shared" si="55"/>
        <v/>
      </c>
      <c r="B2724" s="65"/>
      <c r="E2724" s="66"/>
      <c r="F2724" s="67"/>
      <c r="H2724" s="1093"/>
      <c r="I2724" s="1093"/>
      <c r="J2724" s="1093"/>
      <c r="K2724" s="1093"/>
      <c r="L2724" s="1093"/>
      <c r="M2724" s="1093"/>
      <c r="N2724" s="1093"/>
      <c r="O2724" s="1093"/>
      <c r="P2724" s="1093"/>
      <c r="Q2724" s="1093"/>
      <c r="R2724" s="1093"/>
      <c r="S2724" s="1093"/>
      <c r="T2724" s="1093"/>
      <c r="U2724" s="1093"/>
      <c r="V2724" s="1093"/>
      <c r="W2724" s="1093"/>
      <c r="X2724" s="1093"/>
      <c r="Y2724" s="1093"/>
      <c r="Z2724" s="1093"/>
      <c r="AA2724" s="1093"/>
      <c r="AB2724" s="1093"/>
      <c r="AC2724" s="1093"/>
      <c r="AD2724" s="1093"/>
      <c r="AF2724" s="69"/>
      <c r="AK2724" s="11"/>
      <c r="AL2724" s="92"/>
      <c r="AM2724" s="93"/>
      <c r="AN2724" s="93"/>
      <c r="AO2724" s="93"/>
      <c r="AP2724" s="93"/>
      <c r="AQ2724" s="94"/>
      <c r="AR2724" s="72"/>
    </row>
    <row r="2725" spans="1:44" ht="24" customHeight="1" thickBot="1">
      <c r="A2725" s="911" t="str">
        <f t="shared" si="55"/>
        <v/>
      </c>
      <c r="B2725" s="65"/>
      <c r="E2725" s="66"/>
      <c r="F2725" s="67"/>
      <c r="AF2725" s="69"/>
      <c r="AK2725" s="11"/>
      <c r="AL2725" s="92"/>
      <c r="AM2725" s="93"/>
      <c r="AN2725" s="93"/>
      <c r="AO2725" s="93"/>
      <c r="AP2725" s="93"/>
      <c r="AQ2725" s="94"/>
      <c r="AR2725" s="72"/>
    </row>
    <row r="2726" spans="1:44" ht="27" customHeight="1">
      <c r="A2726" s="911" t="str">
        <f t="shared" si="55"/>
        <v/>
      </c>
      <c r="B2726" s="65"/>
      <c r="E2726" s="66"/>
      <c r="F2726" s="67"/>
      <c r="H2726" s="1264" t="s">
        <v>1483</v>
      </c>
      <c r="I2726" s="1265"/>
      <c r="J2726" s="1265"/>
      <c r="K2726" s="1265"/>
      <c r="L2726" s="1265"/>
      <c r="M2726" s="1265"/>
      <c r="N2726" s="1265"/>
      <c r="O2726" s="1265"/>
      <c r="P2726" s="1265"/>
      <c r="Q2726" s="1265"/>
      <c r="R2726" s="1265"/>
      <c r="S2726" s="1265"/>
      <c r="T2726" s="1265"/>
      <c r="U2726" s="1265"/>
      <c r="V2726" s="1265"/>
      <c r="W2726" s="1265"/>
      <c r="X2726" s="1265"/>
      <c r="Y2726" s="1265"/>
      <c r="Z2726" s="1265"/>
      <c r="AA2726" s="1265"/>
      <c r="AB2726" s="1265"/>
      <c r="AC2726" s="1265"/>
      <c r="AD2726" s="1266"/>
      <c r="AF2726" s="69"/>
      <c r="AK2726" s="11"/>
      <c r="AL2726" s="70"/>
      <c r="AQ2726" s="71"/>
      <c r="AR2726" s="72"/>
    </row>
    <row r="2727" spans="1:44" ht="27" customHeight="1">
      <c r="A2727" s="911" t="str">
        <f t="shared" si="55"/>
        <v/>
      </c>
      <c r="B2727" s="65"/>
      <c r="E2727" s="66"/>
      <c r="F2727" s="67"/>
      <c r="H2727" s="192" t="s">
        <v>919</v>
      </c>
      <c r="I2727" s="1106" t="s">
        <v>1484</v>
      </c>
      <c r="J2727" s="1106"/>
      <c r="K2727" s="1106"/>
      <c r="L2727" s="1106"/>
      <c r="M2727" s="1106"/>
      <c r="N2727" s="1106"/>
      <c r="O2727" s="1106"/>
      <c r="P2727" s="1106"/>
      <c r="Q2727" s="1106"/>
      <c r="R2727" s="1106"/>
      <c r="S2727" s="1106"/>
      <c r="T2727" s="1106"/>
      <c r="U2727" s="1106"/>
      <c r="V2727" s="1106"/>
      <c r="W2727" s="1106"/>
      <c r="X2727" s="1106"/>
      <c r="Y2727" s="1106"/>
      <c r="Z2727" s="1106"/>
      <c r="AA2727" s="1106"/>
      <c r="AB2727" s="1106"/>
      <c r="AC2727" s="1106"/>
      <c r="AD2727" s="1107"/>
      <c r="AF2727" s="69"/>
      <c r="AK2727" s="11"/>
      <c r="AL2727" s="70"/>
      <c r="AQ2727" s="71"/>
      <c r="AR2727" s="72"/>
    </row>
    <row r="2728" spans="1:44" ht="27" customHeight="1">
      <c r="A2728" s="911" t="str">
        <f t="shared" si="55"/>
        <v/>
      </c>
      <c r="B2728" s="65"/>
      <c r="E2728" s="66"/>
      <c r="F2728" s="67"/>
      <c r="H2728" s="192"/>
      <c r="I2728" s="1106"/>
      <c r="J2728" s="1106"/>
      <c r="K2728" s="1106"/>
      <c r="L2728" s="1106"/>
      <c r="M2728" s="1106"/>
      <c r="N2728" s="1106"/>
      <c r="O2728" s="1106"/>
      <c r="P2728" s="1106"/>
      <c r="Q2728" s="1106"/>
      <c r="R2728" s="1106"/>
      <c r="S2728" s="1106"/>
      <c r="T2728" s="1106"/>
      <c r="U2728" s="1106"/>
      <c r="V2728" s="1106"/>
      <c r="W2728" s="1106"/>
      <c r="X2728" s="1106"/>
      <c r="Y2728" s="1106"/>
      <c r="Z2728" s="1106"/>
      <c r="AA2728" s="1106"/>
      <c r="AB2728" s="1106"/>
      <c r="AC2728" s="1106"/>
      <c r="AD2728" s="1107"/>
      <c r="AF2728" s="69"/>
      <c r="AK2728" s="11"/>
      <c r="AL2728" s="70"/>
      <c r="AQ2728" s="71"/>
      <c r="AR2728" s="72"/>
    </row>
    <row r="2729" spans="1:44" ht="27" customHeight="1">
      <c r="A2729" s="911" t="str">
        <f t="shared" si="55"/>
        <v/>
      </c>
      <c r="B2729" s="65"/>
      <c r="E2729" s="66"/>
      <c r="F2729" s="67"/>
      <c r="H2729" s="192" t="s">
        <v>920</v>
      </c>
      <c r="I2729" s="1106" t="s">
        <v>1485</v>
      </c>
      <c r="J2729" s="1106"/>
      <c r="K2729" s="1106"/>
      <c r="L2729" s="1106"/>
      <c r="M2729" s="1106"/>
      <c r="N2729" s="1106"/>
      <c r="O2729" s="1106"/>
      <c r="P2729" s="1106"/>
      <c r="Q2729" s="1106"/>
      <c r="R2729" s="1106"/>
      <c r="S2729" s="1106"/>
      <c r="T2729" s="1106"/>
      <c r="U2729" s="1106"/>
      <c r="V2729" s="1106"/>
      <c r="W2729" s="1106"/>
      <c r="X2729" s="1106"/>
      <c r="Y2729" s="1106"/>
      <c r="Z2729" s="1106"/>
      <c r="AA2729" s="1106"/>
      <c r="AB2729" s="1106"/>
      <c r="AC2729" s="1106"/>
      <c r="AD2729" s="1107"/>
      <c r="AF2729" s="69"/>
      <c r="AK2729" s="11"/>
      <c r="AL2729" s="70"/>
      <c r="AQ2729" s="71"/>
      <c r="AR2729" s="72"/>
    </row>
    <row r="2730" spans="1:44" ht="27" customHeight="1">
      <c r="A2730" s="911" t="str">
        <f t="shared" si="55"/>
        <v/>
      </c>
      <c r="B2730" s="65"/>
      <c r="E2730" s="66"/>
      <c r="F2730" s="67"/>
      <c r="H2730" s="192"/>
      <c r="I2730" s="1106"/>
      <c r="J2730" s="1106"/>
      <c r="K2730" s="1106"/>
      <c r="L2730" s="1106"/>
      <c r="M2730" s="1106"/>
      <c r="N2730" s="1106"/>
      <c r="O2730" s="1106"/>
      <c r="P2730" s="1106"/>
      <c r="Q2730" s="1106"/>
      <c r="R2730" s="1106"/>
      <c r="S2730" s="1106"/>
      <c r="T2730" s="1106"/>
      <c r="U2730" s="1106"/>
      <c r="V2730" s="1106"/>
      <c r="W2730" s="1106"/>
      <c r="X2730" s="1106"/>
      <c r="Y2730" s="1106"/>
      <c r="Z2730" s="1106"/>
      <c r="AA2730" s="1106"/>
      <c r="AB2730" s="1106"/>
      <c r="AC2730" s="1106"/>
      <c r="AD2730" s="1107"/>
      <c r="AF2730" s="69"/>
      <c r="AK2730" s="11"/>
      <c r="AL2730" s="70"/>
      <c r="AQ2730" s="71"/>
      <c r="AR2730" s="72"/>
    </row>
    <row r="2731" spans="1:44" ht="27" customHeight="1">
      <c r="A2731" s="911" t="str">
        <f t="shared" si="55"/>
        <v/>
      </c>
      <c r="B2731" s="65"/>
      <c r="E2731" s="66"/>
      <c r="F2731" s="67"/>
      <c r="H2731" s="192" t="s">
        <v>921</v>
      </c>
      <c r="I2731" s="1106" t="s">
        <v>1490</v>
      </c>
      <c r="J2731" s="1106"/>
      <c r="K2731" s="1106"/>
      <c r="L2731" s="1106"/>
      <c r="M2731" s="1106"/>
      <c r="N2731" s="1106"/>
      <c r="O2731" s="1106"/>
      <c r="P2731" s="1106"/>
      <c r="Q2731" s="1106"/>
      <c r="R2731" s="1106"/>
      <c r="S2731" s="1106"/>
      <c r="T2731" s="1106"/>
      <c r="U2731" s="1106"/>
      <c r="V2731" s="1106"/>
      <c r="W2731" s="1106"/>
      <c r="X2731" s="1106"/>
      <c r="Y2731" s="1106"/>
      <c r="Z2731" s="1106"/>
      <c r="AA2731" s="1106"/>
      <c r="AB2731" s="1106"/>
      <c r="AC2731" s="1106"/>
      <c r="AD2731" s="1107"/>
      <c r="AF2731" s="69"/>
      <c r="AK2731" s="11"/>
      <c r="AL2731" s="70"/>
      <c r="AQ2731" s="71"/>
      <c r="AR2731" s="72"/>
    </row>
    <row r="2732" spans="1:44" ht="27" customHeight="1">
      <c r="A2732" s="911" t="str">
        <f t="shared" si="55"/>
        <v/>
      </c>
      <c r="B2732" s="65"/>
      <c r="E2732" s="66"/>
      <c r="F2732" s="67"/>
      <c r="H2732" s="192"/>
      <c r="I2732" s="1106"/>
      <c r="J2732" s="1106"/>
      <c r="K2732" s="1106"/>
      <c r="L2732" s="1106"/>
      <c r="M2732" s="1106"/>
      <c r="N2732" s="1106"/>
      <c r="O2732" s="1106"/>
      <c r="P2732" s="1106"/>
      <c r="Q2732" s="1106"/>
      <c r="R2732" s="1106"/>
      <c r="S2732" s="1106"/>
      <c r="T2732" s="1106"/>
      <c r="U2732" s="1106"/>
      <c r="V2732" s="1106"/>
      <c r="W2732" s="1106"/>
      <c r="X2732" s="1106"/>
      <c r="Y2732" s="1106"/>
      <c r="Z2732" s="1106"/>
      <c r="AA2732" s="1106"/>
      <c r="AB2732" s="1106"/>
      <c r="AC2732" s="1106"/>
      <c r="AD2732" s="1107"/>
      <c r="AF2732" s="69"/>
      <c r="AK2732" s="11"/>
      <c r="AL2732" s="70"/>
      <c r="AQ2732" s="71"/>
      <c r="AR2732" s="72"/>
    </row>
    <row r="2733" spans="1:44" ht="27" customHeight="1">
      <c r="A2733" s="911" t="str">
        <f t="shared" si="55"/>
        <v/>
      </c>
      <c r="B2733" s="65"/>
      <c r="E2733" s="66"/>
      <c r="F2733" s="67"/>
      <c r="H2733" s="192" t="s">
        <v>922</v>
      </c>
      <c r="I2733" s="1108" t="s">
        <v>1486</v>
      </c>
      <c r="J2733" s="1108"/>
      <c r="K2733" s="1108"/>
      <c r="L2733" s="1108"/>
      <c r="M2733" s="1108"/>
      <c r="N2733" s="1108"/>
      <c r="O2733" s="1108"/>
      <c r="P2733" s="1108"/>
      <c r="Q2733" s="1108"/>
      <c r="R2733" s="1108"/>
      <c r="S2733" s="1108"/>
      <c r="T2733" s="1108"/>
      <c r="U2733" s="1108"/>
      <c r="V2733" s="1108"/>
      <c r="W2733" s="1108"/>
      <c r="X2733" s="1108"/>
      <c r="Y2733" s="1108"/>
      <c r="Z2733" s="1108"/>
      <c r="AA2733" s="1108"/>
      <c r="AB2733" s="1108"/>
      <c r="AC2733" s="1108"/>
      <c r="AD2733" s="1109"/>
      <c r="AF2733" s="69"/>
      <c r="AK2733" s="11"/>
      <c r="AL2733" s="70"/>
      <c r="AQ2733" s="71"/>
      <c r="AR2733" s="72"/>
    </row>
    <row r="2734" spans="1:44" ht="27" customHeight="1">
      <c r="A2734" s="911" t="str">
        <f t="shared" si="55"/>
        <v/>
      </c>
      <c r="B2734" s="65"/>
      <c r="E2734" s="66"/>
      <c r="F2734" s="67"/>
      <c r="H2734" s="192" t="s">
        <v>923</v>
      </c>
      <c r="I2734" s="1106" t="s">
        <v>1488</v>
      </c>
      <c r="J2734" s="1106"/>
      <c r="K2734" s="1106"/>
      <c r="L2734" s="1106"/>
      <c r="M2734" s="1106"/>
      <c r="N2734" s="1106"/>
      <c r="O2734" s="1106"/>
      <c r="P2734" s="1106"/>
      <c r="Q2734" s="1106"/>
      <c r="R2734" s="1106"/>
      <c r="S2734" s="1106"/>
      <c r="T2734" s="1106"/>
      <c r="U2734" s="1106"/>
      <c r="V2734" s="1106"/>
      <c r="W2734" s="1106"/>
      <c r="X2734" s="1106"/>
      <c r="Y2734" s="1106"/>
      <c r="Z2734" s="1106"/>
      <c r="AA2734" s="1106"/>
      <c r="AB2734" s="1106"/>
      <c r="AC2734" s="1106"/>
      <c r="AD2734" s="1107"/>
      <c r="AF2734" s="69"/>
      <c r="AK2734" s="11"/>
      <c r="AL2734" s="70"/>
      <c r="AQ2734" s="71"/>
      <c r="AR2734" s="72"/>
    </row>
    <row r="2735" spans="1:44" ht="27" customHeight="1">
      <c r="A2735" s="911" t="str">
        <f t="shared" si="55"/>
        <v/>
      </c>
      <c r="B2735" s="65"/>
      <c r="E2735" s="66"/>
      <c r="F2735" s="67"/>
      <c r="H2735" s="192"/>
      <c r="I2735" s="1106"/>
      <c r="J2735" s="1106"/>
      <c r="K2735" s="1106"/>
      <c r="L2735" s="1106"/>
      <c r="M2735" s="1106"/>
      <c r="N2735" s="1106"/>
      <c r="O2735" s="1106"/>
      <c r="P2735" s="1106"/>
      <c r="Q2735" s="1106"/>
      <c r="R2735" s="1106"/>
      <c r="S2735" s="1106"/>
      <c r="T2735" s="1106"/>
      <c r="U2735" s="1106"/>
      <c r="V2735" s="1106"/>
      <c r="W2735" s="1106"/>
      <c r="X2735" s="1106"/>
      <c r="Y2735" s="1106"/>
      <c r="Z2735" s="1106"/>
      <c r="AA2735" s="1106"/>
      <c r="AB2735" s="1106"/>
      <c r="AC2735" s="1106"/>
      <c r="AD2735" s="1107"/>
      <c r="AF2735" s="69"/>
      <c r="AK2735" s="11"/>
      <c r="AL2735" s="70"/>
      <c r="AQ2735" s="71"/>
      <c r="AR2735" s="72"/>
    </row>
    <row r="2736" spans="1:44" ht="27" customHeight="1">
      <c r="A2736" s="911" t="str">
        <f t="shared" si="55"/>
        <v/>
      </c>
      <c r="B2736" s="65"/>
      <c r="E2736" s="66"/>
      <c r="F2736" s="67"/>
      <c r="H2736" s="192" t="s">
        <v>944</v>
      </c>
      <c r="I2736" s="1108" t="s">
        <v>1487</v>
      </c>
      <c r="J2736" s="1108"/>
      <c r="K2736" s="1108"/>
      <c r="L2736" s="1108"/>
      <c r="M2736" s="1108"/>
      <c r="N2736" s="1108"/>
      <c r="O2736" s="1108"/>
      <c r="P2736" s="1108"/>
      <c r="Q2736" s="1108"/>
      <c r="R2736" s="1108"/>
      <c r="S2736" s="1108"/>
      <c r="T2736" s="1108"/>
      <c r="U2736" s="1108"/>
      <c r="V2736" s="1108"/>
      <c r="W2736" s="1108"/>
      <c r="X2736" s="1108"/>
      <c r="Y2736" s="1108"/>
      <c r="Z2736" s="1108"/>
      <c r="AA2736" s="1108"/>
      <c r="AB2736" s="1108"/>
      <c r="AC2736" s="1108"/>
      <c r="AD2736" s="1109"/>
      <c r="AF2736" s="69"/>
      <c r="AK2736" s="11"/>
      <c r="AL2736" s="70"/>
      <c r="AQ2736" s="71"/>
      <c r="AR2736" s="72"/>
    </row>
    <row r="2737" spans="1:44" ht="27" customHeight="1">
      <c r="A2737" s="911" t="str">
        <f t="shared" si="55"/>
        <v/>
      </c>
      <c r="B2737" s="65"/>
      <c r="E2737" s="66"/>
      <c r="F2737" s="67"/>
      <c r="H2737" s="192" t="s">
        <v>340</v>
      </c>
      <c r="I2737" s="1106" t="s">
        <v>1489</v>
      </c>
      <c r="J2737" s="1106"/>
      <c r="K2737" s="1106"/>
      <c r="L2737" s="1106"/>
      <c r="M2737" s="1106"/>
      <c r="N2737" s="1106"/>
      <c r="O2737" s="1106"/>
      <c r="P2737" s="1106"/>
      <c r="Q2737" s="1106"/>
      <c r="R2737" s="1106"/>
      <c r="S2737" s="1106"/>
      <c r="T2737" s="1106"/>
      <c r="U2737" s="1106"/>
      <c r="V2737" s="1106"/>
      <c r="W2737" s="1106"/>
      <c r="X2737" s="1106"/>
      <c r="Y2737" s="1106"/>
      <c r="Z2737" s="1106"/>
      <c r="AA2737" s="1106"/>
      <c r="AB2737" s="1106"/>
      <c r="AC2737" s="1106"/>
      <c r="AD2737" s="1107"/>
      <c r="AF2737" s="69"/>
      <c r="AK2737" s="11"/>
      <c r="AL2737" s="70"/>
      <c r="AQ2737" s="71"/>
      <c r="AR2737" s="72"/>
    </row>
    <row r="2738" spans="1:44" ht="27" customHeight="1" thickBot="1">
      <c r="A2738" s="911" t="str">
        <f t="shared" si="55"/>
        <v/>
      </c>
      <c r="B2738" s="65"/>
      <c r="E2738" s="66"/>
      <c r="F2738" s="67"/>
      <c r="H2738" s="195"/>
      <c r="I2738" s="1232"/>
      <c r="J2738" s="1232"/>
      <c r="K2738" s="1232"/>
      <c r="L2738" s="1232"/>
      <c r="M2738" s="1232"/>
      <c r="N2738" s="1232"/>
      <c r="O2738" s="1232"/>
      <c r="P2738" s="1232"/>
      <c r="Q2738" s="1232"/>
      <c r="R2738" s="1232"/>
      <c r="S2738" s="1232"/>
      <c r="T2738" s="1232"/>
      <c r="U2738" s="1232"/>
      <c r="V2738" s="1232"/>
      <c r="W2738" s="1232"/>
      <c r="X2738" s="1232"/>
      <c r="Y2738" s="1232"/>
      <c r="Z2738" s="1232"/>
      <c r="AA2738" s="1232"/>
      <c r="AB2738" s="1232"/>
      <c r="AC2738" s="1232"/>
      <c r="AD2738" s="1233"/>
      <c r="AF2738" s="69"/>
      <c r="AK2738" s="11"/>
      <c r="AL2738" s="70"/>
      <c r="AQ2738" s="71"/>
      <c r="AR2738" s="72"/>
    </row>
    <row r="2739" spans="1:44" ht="24" customHeight="1">
      <c r="A2739" s="911" t="str">
        <f t="shared" si="55"/>
        <v/>
      </c>
      <c r="B2739" s="65"/>
      <c r="E2739" s="66"/>
      <c r="F2739" s="67"/>
      <c r="H2739" s="272"/>
      <c r="I2739" s="272"/>
      <c r="J2739" s="272"/>
      <c r="K2739" s="272"/>
      <c r="L2739" s="272"/>
      <c r="M2739" s="272"/>
      <c r="N2739" s="272"/>
      <c r="O2739" s="272"/>
      <c r="P2739" s="272"/>
      <c r="Q2739" s="272"/>
      <c r="R2739" s="272"/>
      <c r="S2739" s="272"/>
      <c r="T2739" s="272"/>
      <c r="U2739" s="272"/>
      <c r="V2739" s="272"/>
      <c r="W2739" s="272"/>
      <c r="X2739" s="272"/>
      <c r="Y2739" s="272"/>
      <c r="Z2739" s="272"/>
      <c r="AA2739" s="272"/>
      <c r="AB2739" s="272"/>
      <c r="AC2739" s="272"/>
      <c r="AD2739" s="272"/>
      <c r="AF2739" s="69"/>
      <c r="AK2739" s="11"/>
      <c r="AL2739" s="70"/>
      <c r="AQ2739" s="71"/>
      <c r="AR2739" s="72"/>
    </row>
    <row r="2740" spans="1:44" ht="24" customHeight="1" thickBot="1">
      <c r="A2740" s="911" t="str">
        <f t="shared" si="55"/>
        <v/>
      </c>
      <c r="B2740" s="65"/>
      <c r="E2740" s="66"/>
      <c r="F2740" s="67"/>
      <c r="AF2740" s="69"/>
      <c r="AK2740" s="11"/>
      <c r="AL2740" s="70"/>
      <c r="AQ2740" s="71"/>
      <c r="AR2740" s="72"/>
    </row>
    <row r="2741" spans="1:44" ht="27" customHeight="1">
      <c r="A2741" s="911" t="str">
        <f t="shared" si="55"/>
        <v/>
      </c>
      <c r="B2741" s="65"/>
      <c r="E2741" s="66"/>
      <c r="F2741" s="67"/>
      <c r="H2741" s="1164" t="s">
        <v>2759</v>
      </c>
      <c r="I2741" s="1165"/>
      <c r="J2741" s="1165"/>
      <c r="K2741" s="1165"/>
      <c r="L2741" s="1165"/>
      <c r="M2741" s="1165"/>
      <c r="N2741" s="1165"/>
      <c r="O2741" s="1165"/>
      <c r="P2741" s="1165"/>
      <c r="Q2741" s="1165"/>
      <c r="R2741" s="1165"/>
      <c r="S2741" s="1165"/>
      <c r="T2741" s="1165"/>
      <c r="U2741" s="1165"/>
      <c r="V2741" s="1165"/>
      <c r="W2741" s="1165"/>
      <c r="X2741" s="1165"/>
      <c r="Y2741" s="1165"/>
      <c r="Z2741" s="1165"/>
      <c r="AA2741" s="1165"/>
      <c r="AB2741" s="1165"/>
      <c r="AC2741" s="1165"/>
      <c r="AD2741" s="1166"/>
      <c r="AF2741" s="69"/>
      <c r="AK2741" s="11"/>
      <c r="AL2741" s="1110" t="s">
        <v>1492</v>
      </c>
      <c r="AM2741" s="1111"/>
      <c r="AN2741" s="1111"/>
      <c r="AO2741" s="1111"/>
      <c r="AP2741" s="1111"/>
      <c r="AQ2741" s="1112"/>
      <c r="AR2741" s="72"/>
    </row>
    <row r="2742" spans="1:44" ht="27" customHeight="1">
      <c r="A2742" s="911" t="str">
        <f t="shared" si="55"/>
        <v/>
      </c>
      <c r="B2742" s="65"/>
      <c r="E2742" s="66"/>
      <c r="F2742" s="67"/>
      <c r="H2742" s="1234"/>
      <c r="I2742" s="1070"/>
      <c r="J2742" s="1070"/>
      <c r="K2742" s="1070"/>
      <c r="L2742" s="1070"/>
      <c r="M2742" s="1070"/>
      <c r="N2742" s="1070"/>
      <c r="O2742" s="1070"/>
      <c r="P2742" s="1070"/>
      <c r="Q2742" s="1070"/>
      <c r="R2742" s="1070"/>
      <c r="S2742" s="1070"/>
      <c r="T2742" s="1070"/>
      <c r="U2742" s="1070"/>
      <c r="V2742" s="1070"/>
      <c r="W2742" s="1070"/>
      <c r="X2742" s="1070"/>
      <c r="Y2742" s="1070"/>
      <c r="Z2742" s="1070"/>
      <c r="AA2742" s="1070"/>
      <c r="AB2742" s="1070"/>
      <c r="AC2742" s="1070"/>
      <c r="AD2742" s="1235"/>
      <c r="AF2742" s="69"/>
      <c r="AK2742" s="11"/>
      <c r="AL2742" s="70"/>
      <c r="AQ2742" s="71"/>
      <c r="AR2742" s="72"/>
    </row>
    <row r="2743" spans="1:44" ht="27" customHeight="1">
      <c r="A2743" s="911" t="str">
        <f t="shared" si="55"/>
        <v/>
      </c>
      <c r="B2743" s="65"/>
      <c r="E2743" s="66"/>
      <c r="F2743" s="67"/>
      <c r="H2743" s="1236" t="s">
        <v>1491</v>
      </c>
      <c r="I2743" s="1237"/>
      <c r="J2743" s="1237"/>
      <c r="K2743" s="1237"/>
      <c r="L2743" s="1237"/>
      <c r="M2743" s="1237"/>
      <c r="N2743" s="1237"/>
      <c r="O2743" s="1237"/>
      <c r="P2743" s="1237"/>
      <c r="Q2743" s="1237"/>
      <c r="R2743" s="1237"/>
      <c r="S2743" s="1237"/>
      <c r="T2743" s="1237"/>
      <c r="U2743" s="1237"/>
      <c r="V2743" s="1237"/>
      <c r="W2743" s="1237"/>
      <c r="X2743" s="1237"/>
      <c r="Y2743" s="1237"/>
      <c r="Z2743" s="1237"/>
      <c r="AA2743" s="1237"/>
      <c r="AB2743" s="1237"/>
      <c r="AC2743" s="1237"/>
      <c r="AD2743" s="1238"/>
      <c r="AF2743" s="69"/>
      <c r="AK2743" s="11"/>
      <c r="AL2743" s="70"/>
      <c r="AQ2743" s="71"/>
      <c r="AR2743" s="72"/>
    </row>
    <row r="2744" spans="1:44" ht="27" customHeight="1">
      <c r="A2744" s="911" t="str">
        <f t="shared" si="55"/>
        <v/>
      </c>
      <c r="B2744" s="65"/>
      <c r="E2744" s="66"/>
      <c r="F2744" s="67"/>
      <c r="H2744" s="1236"/>
      <c r="I2744" s="1237"/>
      <c r="J2744" s="1237"/>
      <c r="K2744" s="1237"/>
      <c r="L2744" s="1237"/>
      <c r="M2744" s="1237"/>
      <c r="N2744" s="1237"/>
      <c r="O2744" s="1237"/>
      <c r="P2744" s="1237"/>
      <c r="Q2744" s="1237"/>
      <c r="R2744" s="1237"/>
      <c r="S2744" s="1237"/>
      <c r="T2744" s="1237"/>
      <c r="U2744" s="1237"/>
      <c r="V2744" s="1237"/>
      <c r="W2744" s="1237"/>
      <c r="X2744" s="1237"/>
      <c r="Y2744" s="1237"/>
      <c r="Z2744" s="1237"/>
      <c r="AA2744" s="1237"/>
      <c r="AB2744" s="1237"/>
      <c r="AC2744" s="1237"/>
      <c r="AD2744" s="1238"/>
      <c r="AF2744" s="69"/>
      <c r="AK2744" s="11"/>
      <c r="AL2744" s="70"/>
      <c r="AQ2744" s="71"/>
      <c r="AR2744" s="72"/>
    </row>
    <row r="2745" spans="1:44" ht="27" customHeight="1">
      <c r="A2745" s="911" t="str">
        <f t="shared" si="55"/>
        <v/>
      </c>
      <c r="B2745" s="65"/>
      <c r="E2745" s="66"/>
      <c r="F2745" s="67"/>
      <c r="H2745" s="1236"/>
      <c r="I2745" s="1237"/>
      <c r="J2745" s="1237"/>
      <c r="K2745" s="1237"/>
      <c r="L2745" s="1237"/>
      <c r="M2745" s="1237"/>
      <c r="N2745" s="1237"/>
      <c r="O2745" s="1237"/>
      <c r="P2745" s="1237"/>
      <c r="Q2745" s="1237"/>
      <c r="R2745" s="1237"/>
      <c r="S2745" s="1237"/>
      <c r="T2745" s="1237"/>
      <c r="U2745" s="1237"/>
      <c r="V2745" s="1237"/>
      <c r="W2745" s="1237"/>
      <c r="X2745" s="1237"/>
      <c r="Y2745" s="1237"/>
      <c r="Z2745" s="1237"/>
      <c r="AA2745" s="1237"/>
      <c r="AB2745" s="1237"/>
      <c r="AC2745" s="1237"/>
      <c r="AD2745" s="1238"/>
      <c r="AF2745" s="69"/>
      <c r="AK2745" s="11"/>
      <c r="AL2745" s="70"/>
      <c r="AQ2745" s="71"/>
      <c r="AR2745" s="72"/>
    </row>
    <row r="2746" spans="1:44" ht="27" customHeight="1" thickBot="1">
      <c r="A2746" s="911" t="str">
        <f t="shared" si="55"/>
        <v/>
      </c>
      <c r="B2746" s="65"/>
      <c r="E2746" s="66"/>
      <c r="F2746" s="67"/>
      <c r="H2746" s="1239"/>
      <c r="I2746" s="1240"/>
      <c r="J2746" s="1240"/>
      <c r="K2746" s="1240"/>
      <c r="L2746" s="1240"/>
      <c r="M2746" s="1240"/>
      <c r="N2746" s="1240"/>
      <c r="O2746" s="1240"/>
      <c r="P2746" s="1240"/>
      <c r="Q2746" s="1240"/>
      <c r="R2746" s="1240"/>
      <c r="S2746" s="1240"/>
      <c r="T2746" s="1240"/>
      <c r="U2746" s="1240"/>
      <c r="V2746" s="1240"/>
      <c r="W2746" s="1240"/>
      <c r="X2746" s="1240"/>
      <c r="Y2746" s="1240"/>
      <c r="Z2746" s="1240"/>
      <c r="AA2746" s="1240"/>
      <c r="AB2746" s="1240"/>
      <c r="AC2746" s="1240"/>
      <c r="AD2746" s="1241"/>
      <c r="AF2746" s="69"/>
      <c r="AK2746" s="11"/>
      <c r="AL2746" s="70"/>
      <c r="AQ2746" s="71"/>
      <c r="AR2746" s="72"/>
    </row>
    <row r="2747" spans="1:44" ht="24" customHeight="1">
      <c r="A2747" s="911" t="str">
        <f t="shared" si="55"/>
        <v/>
      </c>
      <c r="B2747" s="65"/>
      <c r="E2747" s="66"/>
      <c r="F2747" s="67"/>
      <c r="H2747" s="287"/>
      <c r="I2747" s="287"/>
      <c r="J2747" s="287"/>
      <c r="K2747" s="287"/>
      <c r="L2747" s="287"/>
      <c r="M2747" s="287"/>
      <c r="N2747" s="287"/>
      <c r="O2747" s="287"/>
      <c r="P2747" s="287"/>
      <c r="Q2747" s="287"/>
      <c r="R2747" s="287"/>
      <c r="S2747" s="287"/>
      <c r="T2747" s="287"/>
      <c r="U2747" s="287"/>
      <c r="V2747" s="287"/>
      <c r="W2747" s="287"/>
      <c r="X2747" s="287"/>
      <c r="Y2747" s="287"/>
      <c r="Z2747" s="287"/>
      <c r="AA2747" s="287"/>
      <c r="AB2747" s="287"/>
      <c r="AC2747" s="287"/>
      <c r="AD2747" s="287"/>
      <c r="AF2747" s="69"/>
      <c r="AK2747" s="11"/>
      <c r="AL2747" s="70"/>
      <c r="AQ2747" s="71"/>
      <c r="AR2747" s="72"/>
    </row>
    <row r="2748" spans="1:44" ht="27" customHeight="1">
      <c r="A2748" s="911" t="str">
        <f t="shared" si="55"/>
        <v/>
      </c>
      <c r="B2748" s="65"/>
      <c r="E2748" s="66"/>
      <c r="F2748" s="67"/>
      <c r="H2748" s="1237" t="s">
        <v>1493</v>
      </c>
      <c r="I2748" s="1237"/>
      <c r="J2748" s="1237"/>
      <c r="K2748" s="1237"/>
      <c r="L2748" s="1237"/>
      <c r="M2748" s="1237"/>
      <c r="N2748" s="1237"/>
      <c r="O2748" s="1237"/>
      <c r="P2748" s="1237"/>
      <c r="Q2748" s="1237"/>
      <c r="R2748" s="1237"/>
      <c r="S2748" s="1237"/>
      <c r="T2748" s="1237"/>
      <c r="U2748" s="1237"/>
      <c r="V2748" s="1237"/>
      <c r="W2748" s="1237"/>
      <c r="X2748" s="1237"/>
      <c r="Y2748" s="1237"/>
      <c r="Z2748" s="1237"/>
      <c r="AA2748" s="1237"/>
      <c r="AB2748" s="1237"/>
      <c r="AC2748" s="1237"/>
      <c r="AD2748" s="1237"/>
      <c r="AF2748" s="69"/>
      <c r="AK2748" s="11"/>
      <c r="AL2748" s="70"/>
      <c r="AQ2748" s="71"/>
      <c r="AR2748" s="72"/>
    </row>
    <row r="2749" spans="1:44" ht="27" customHeight="1">
      <c r="A2749" s="911" t="str">
        <f t="shared" si="55"/>
        <v/>
      </c>
      <c r="B2749" s="65"/>
      <c r="E2749" s="66"/>
      <c r="F2749" s="67"/>
      <c r="H2749" s="1237"/>
      <c r="I2749" s="1237"/>
      <c r="J2749" s="1237"/>
      <c r="K2749" s="1237"/>
      <c r="L2749" s="1237"/>
      <c r="M2749" s="1237"/>
      <c r="N2749" s="1237"/>
      <c r="O2749" s="1237"/>
      <c r="P2749" s="1237"/>
      <c r="Q2749" s="1237"/>
      <c r="R2749" s="1237"/>
      <c r="S2749" s="1237"/>
      <c r="T2749" s="1237"/>
      <c r="U2749" s="1237"/>
      <c r="V2749" s="1237"/>
      <c r="W2749" s="1237"/>
      <c r="X2749" s="1237"/>
      <c r="Y2749" s="1237"/>
      <c r="Z2749" s="1237"/>
      <c r="AA2749" s="1237"/>
      <c r="AB2749" s="1237"/>
      <c r="AC2749" s="1237"/>
      <c r="AD2749" s="1237"/>
      <c r="AF2749" s="69"/>
      <c r="AK2749" s="11"/>
      <c r="AL2749" s="70"/>
      <c r="AQ2749" s="71"/>
      <c r="AR2749" s="72"/>
    </row>
    <row r="2750" spans="1:44" ht="27" customHeight="1">
      <c r="A2750" s="911" t="str">
        <f t="shared" si="55"/>
        <v/>
      </c>
      <c r="B2750" s="65"/>
      <c r="E2750" s="66"/>
      <c r="F2750" s="67"/>
      <c r="H2750" s="1237"/>
      <c r="I2750" s="1237"/>
      <c r="J2750" s="1237"/>
      <c r="K2750" s="1237"/>
      <c r="L2750" s="1237"/>
      <c r="M2750" s="1237"/>
      <c r="N2750" s="1237"/>
      <c r="O2750" s="1237"/>
      <c r="P2750" s="1237"/>
      <c r="Q2750" s="1237"/>
      <c r="R2750" s="1237"/>
      <c r="S2750" s="1237"/>
      <c r="T2750" s="1237"/>
      <c r="U2750" s="1237"/>
      <c r="V2750" s="1237"/>
      <c r="W2750" s="1237"/>
      <c r="X2750" s="1237"/>
      <c r="Y2750" s="1237"/>
      <c r="Z2750" s="1237"/>
      <c r="AA2750" s="1237"/>
      <c r="AB2750" s="1237"/>
      <c r="AC2750" s="1237"/>
      <c r="AD2750" s="1237"/>
      <c r="AF2750" s="69"/>
      <c r="AK2750" s="11"/>
      <c r="AL2750" s="70"/>
      <c r="AQ2750" s="71"/>
      <c r="AR2750" s="72"/>
    </row>
    <row r="2751" spans="1:44" ht="27" customHeight="1">
      <c r="A2751" s="911" t="str">
        <f t="shared" si="55"/>
        <v/>
      </c>
      <c r="B2751" s="65"/>
      <c r="E2751" s="66"/>
      <c r="F2751" s="67"/>
      <c r="H2751" s="1237"/>
      <c r="I2751" s="1237"/>
      <c r="J2751" s="1237"/>
      <c r="K2751" s="1237"/>
      <c r="L2751" s="1237"/>
      <c r="M2751" s="1237"/>
      <c r="N2751" s="1237"/>
      <c r="O2751" s="1237"/>
      <c r="P2751" s="1237"/>
      <c r="Q2751" s="1237"/>
      <c r="R2751" s="1237"/>
      <c r="S2751" s="1237"/>
      <c r="T2751" s="1237"/>
      <c r="U2751" s="1237"/>
      <c r="V2751" s="1237"/>
      <c r="W2751" s="1237"/>
      <c r="X2751" s="1237"/>
      <c r="Y2751" s="1237"/>
      <c r="Z2751" s="1237"/>
      <c r="AA2751" s="1237"/>
      <c r="AB2751" s="1237"/>
      <c r="AC2751" s="1237"/>
      <c r="AD2751" s="1237"/>
      <c r="AF2751" s="69"/>
      <c r="AK2751" s="11"/>
      <c r="AL2751" s="70"/>
      <c r="AQ2751" s="71"/>
      <c r="AR2751" s="72"/>
    </row>
    <row r="2752" spans="1:44" ht="27" customHeight="1">
      <c r="A2752" s="911" t="str">
        <f t="shared" si="55"/>
        <v/>
      </c>
      <c r="B2752" s="65"/>
      <c r="E2752" s="66"/>
      <c r="F2752" s="67"/>
      <c r="H2752" s="1237"/>
      <c r="I2752" s="1237"/>
      <c r="J2752" s="1237"/>
      <c r="K2752" s="1237"/>
      <c r="L2752" s="1237"/>
      <c r="M2752" s="1237"/>
      <c r="N2752" s="1237"/>
      <c r="O2752" s="1237"/>
      <c r="P2752" s="1237"/>
      <c r="Q2752" s="1237"/>
      <c r="R2752" s="1237"/>
      <c r="S2752" s="1237"/>
      <c r="T2752" s="1237"/>
      <c r="U2752" s="1237"/>
      <c r="V2752" s="1237"/>
      <c r="W2752" s="1237"/>
      <c r="X2752" s="1237"/>
      <c r="Y2752" s="1237"/>
      <c r="Z2752" s="1237"/>
      <c r="AA2752" s="1237"/>
      <c r="AB2752" s="1237"/>
      <c r="AC2752" s="1237"/>
      <c r="AD2752" s="1237"/>
      <c r="AF2752" s="69"/>
      <c r="AK2752" s="11"/>
      <c r="AL2752" s="70"/>
      <c r="AQ2752" s="71"/>
      <c r="AR2752" s="72"/>
    </row>
    <row r="2753" spans="1:44" ht="24" customHeight="1" thickBot="1">
      <c r="A2753" s="911" t="str">
        <f t="shared" si="55"/>
        <v/>
      </c>
      <c r="B2753" s="56"/>
      <c r="C2753" s="6"/>
      <c r="D2753" s="6"/>
      <c r="E2753" s="57"/>
      <c r="F2753" s="82"/>
      <c r="G2753" s="60"/>
      <c r="H2753" s="197"/>
      <c r="I2753" s="197"/>
      <c r="J2753" s="197"/>
      <c r="K2753" s="197"/>
      <c r="L2753" s="197"/>
      <c r="M2753" s="197"/>
      <c r="N2753" s="197"/>
      <c r="O2753" s="197"/>
      <c r="P2753" s="197"/>
      <c r="Q2753" s="197"/>
      <c r="R2753" s="197"/>
      <c r="S2753" s="197"/>
      <c r="T2753" s="197"/>
      <c r="U2753" s="197"/>
      <c r="V2753" s="197"/>
      <c r="W2753" s="197"/>
      <c r="X2753" s="197"/>
      <c r="Y2753" s="197"/>
      <c r="Z2753" s="197"/>
      <c r="AA2753" s="197"/>
      <c r="AB2753" s="197"/>
      <c r="AC2753" s="197"/>
      <c r="AD2753" s="197"/>
      <c r="AE2753" s="60"/>
      <c r="AF2753" s="58"/>
      <c r="AG2753" s="307"/>
      <c r="AH2753" s="59"/>
      <c r="AI2753" s="59"/>
      <c r="AJ2753" s="59"/>
      <c r="AK2753" s="15"/>
      <c r="AL2753" s="98"/>
      <c r="AM2753" s="99"/>
      <c r="AN2753" s="99"/>
      <c r="AO2753" s="99"/>
      <c r="AP2753" s="99"/>
      <c r="AQ2753" s="100"/>
      <c r="AR2753" s="72"/>
    </row>
    <row r="2754" spans="1:44" ht="25.2" customHeight="1">
      <c r="A2754" s="911" t="str">
        <f t="shared" si="55"/>
        <v/>
      </c>
      <c r="B2754" s="65"/>
      <c r="E2754" s="66"/>
      <c r="F2754" s="67"/>
      <c r="AF2754" s="69"/>
      <c r="AK2754" s="11"/>
      <c r="AL2754" s="70"/>
      <c r="AQ2754" s="71"/>
      <c r="AR2754" s="72"/>
    </row>
    <row r="2755" spans="1:44" ht="27" customHeight="1">
      <c r="A2755" s="911">
        <f t="shared" si="55"/>
        <v>357</v>
      </c>
      <c r="B2755" s="1267" t="s">
        <v>2689</v>
      </c>
      <c r="C2755" s="1268"/>
      <c r="D2755" s="1268"/>
      <c r="E2755" s="1269"/>
      <c r="F2755" s="67"/>
      <c r="H2755" s="1093" t="s">
        <v>1494</v>
      </c>
      <c r="I2755" s="1093"/>
      <c r="J2755" s="1093"/>
      <c r="K2755" s="1093"/>
      <c r="L2755" s="1093"/>
      <c r="M2755" s="1093"/>
      <c r="N2755" s="1093"/>
      <c r="O2755" s="1093"/>
      <c r="P2755" s="1093"/>
      <c r="Q2755" s="1093"/>
      <c r="R2755" s="1093"/>
      <c r="S2755" s="1093"/>
      <c r="T2755" s="1093"/>
      <c r="U2755" s="1093"/>
      <c r="V2755" s="1093"/>
      <c r="W2755" s="1093"/>
      <c r="X2755" s="1093"/>
      <c r="Y2755" s="1093"/>
      <c r="Z2755" s="1093"/>
      <c r="AA2755" s="1093"/>
      <c r="AB2755" s="1093"/>
      <c r="AC2755" s="1093"/>
      <c r="AD2755" s="1093"/>
      <c r="AF2755" s="69"/>
      <c r="AG2755" s="304">
        <v>357</v>
      </c>
      <c r="AH2755" s="1389" t="s">
        <v>307</v>
      </c>
      <c r="AI2755" s="1390"/>
      <c r="AJ2755" s="1391"/>
      <c r="AK2755" s="11"/>
      <c r="AL2755" s="1110" t="s">
        <v>1495</v>
      </c>
      <c r="AM2755" s="1111"/>
      <c r="AN2755" s="1111"/>
      <c r="AO2755" s="1111"/>
      <c r="AP2755" s="1111"/>
      <c r="AQ2755" s="1112"/>
      <c r="AR2755" s="1173">
        <f>VLOOKUP(AH2755,$CD$12:$CE$16,2,FALSE)</f>
        <v>0</v>
      </c>
    </row>
    <row r="2756" spans="1:44" ht="27" customHeight="1">
      <c r="A2756" s="911" t="str">
        <f t="shared" si="55"/>
        <v/>
      </c>
      <c r="B2756" s="65"/>
      <c r="E2756" s="66"/>
      <c r="F2756" s="67"/>
      <c r="H2756" s="1093"/>
      <c r="I2756" s="1093"/>
      <c r="J2756" s="1093"/>
      <c r="K2756" s="1093"/>
      <c r="L2756" s="1093"/>
      <c r="M2756" s="1093"/>
      <c r="N2756" s="1093"/>
      <c r="O2756" s="1093"/>
      <c r="P2756" s="1093"/>
      <c r="Q2756" s="1093"/>
      <c r="R2756" s="1093"/>
      <c r="S2756" s="1093"/>
      <c r="T2756" s="1093"/>
      <c r="U2756" s="1093"/>
      <c r="V2756" s="1093"/>
      <c r="W2756" s="1093"/>
      <c r="X2756" s="1093"/>
      <c r="Y2756" s="1093"/>
      <c r="Z2756" s="1093"/>
      <c r="AA2756" s="1093"/>
      <c r="AB2756" s="1093"/>
      <c r="AC2756" s="1093"/>
      <c r="AD2756" s="1093"/>
      <c r="AF2756" s="69"/>
      <c r="AK2756" s="11"/>
      <c r="AL2756" s="1110"/>
      <c r="AM2756" s="1111"/>
      <c r="AN2756" s="1111"/>
      <c r="AO2756" s="1111"/>
      <c r="AP2756" s="1111"/>
      <c r="AQ2756" s="1112"/>
      <c r="AR2756" s="1173"/>
    </row>
    <row r="2757" spans="1:44" ht="24" customHeight="1" thickBot="1">
      <c r="A2757" s="911" t="str">
        <f t="shared" si="55"/>
        <v/>
      </c>
      <c r="B2757" s="56"/>
      <c r="C2757" s="6"/>
      <c r="D2757" s="6"/>
      <c r="E2757" s="57"/>
      <c r="F2757" s="82"/>
      <c r="G2757" s="60"/>
      <c r="H2757" s="60"/>
      <c r="I2757" s="60"/>
      <c r="J2757" s="60"/>
      <c r="K2757" s="60"/>
      <c r="L2757" s="60"/>
      <c r="M2757" s="60"/>
      <c r="N2757" s="60"/>
      <c r="O2757" s="60"/>
      <c r="P2757" s="60"/>
      <c r="Q2757" s="60"/>
      <c r="R2757" s="60"/>
      <c r="S2757" s="60"/>
      <c r="T2757" s="60"/>
      <c r="U2757" s="60"/>
      <c r="V2757" s="60"/>
      <c r="W2757" s="60"/>
      <c r="X2757" s="60"/>
      <c r="Y2757" s="60"/>
      <c r="Z2757" s="60"/>
      <c r="AA2757" s="60"/>
      <c r="AB2757" s="60"/>
      <c r="AC2757" s="60"/>
      <c r="AD2757" s="60"/>
      <c r="AE2757" s="60"/>
      <c r="AF2757" s="58"/>
      <c r="AG2757" s="307"/>
      <c r="AH2757" s="59"/>
      <c r="AI2757" s="59"/>
      <c r="AJ2757" s="59"/>
      <c r="AK2757" s="15"/>
      <c r="AL2757" s="1206"/>
      <c r="AM2757" s="1207"/>
      <c r="AN2757" s="1207"/>
      <c r="AO2757" s="1207"/>
      <c r="AP2757" s="1207"/>
      <c r="AQ2757" s="1208"/>
      <c r="AR2757" s="72"/>
    </row>
    <row r="2758" spans="1:44" ht="27" customHeight="1">
      <c r="A2758" s="911" t="str">
        <f t="shared" si="55"/>
        <v/>
      </c>
      <c r="B2758" s="65"/>
      <c r="E2758" s="66"/>
      <c r="F2758" s="67"/>
      <c r="AF2758" s="69"/>
      <c r="AK2758" s="11"/>
      <c r="AL2758" s="70"/>
      <c r="AQ2758" s="71"/>
      <c r="AR2758" s="72"/>
    </row>
    <row r="2759" spans="1:44" ht="27" customHeight="1">
      <c r="A2759" s="911">
        <f t="shared" si="55"/>
        <v>358</v>
      </c>
      <c r="B2759" s="1078" t="s">
        <v>2690</v>
      </c>
      <c r="C2759" s="1079"/>
      <c r="D2759" s="1079"/>
      <c r="E2759" s="1080"/>
      <c r="F2759" s="1064" t="s">
        <v>157</v>
      </c>
      <c r="G2759" s="1065"/>
      <c r="H2759" s="1093" t="s">
        <v>1496</v>
      </c>
      <c r="I2759" s="1093"/>
      <c r="J2759" s="1093"/>
      <c r="K2759" s="1093"/>
      <c r="L2759" s="1093"/>
      <c r="M2759" s="1093"/>
      <c r="N2759" s="1093"/>
      <c r="O2759" s="1093"/>
      <c r="P2759" s="1093"/>
      <c r="Q2759" s="1093"/>
      <c r="R2759" s="1093"/>
      <c r="S2759" s="1093"/>
      <c r="T2759" s="1093"/>
      <c r="U2759" s="1093"/>
      <c r="V2759" s="1093"/>
      <c r="W2759" s="1093"/>
      <c r="X2759" s="1093"/>
      <c r="Y2759" s="1093"/>
      <c r="Z2759" s="1093"/>
      <c r="AA2759" s="1093"/>
      <c r="AB2759" s="1093"/>
      <c r="AC2759" s="1093"/>
      <c r="AD2759" s="1093"/>
      <c r="AF2759" s="69"/>
      <c r="AG2759" s="304">
        <v>358</v>
      </c>
      <c r="AH2759" s="1389" t="s">
        <v>307</v>
      </c>
      <c r="AI2759" s="1390"/>
      <c r="AJ2759" s="1391"/>
      <c r="AK2759" s="11"/>
      <c r="AL2759" s="1131" t="s">
        <v>2691</v>
      </c>
      <c r="AM2759" s="1132"/>
      <c r="AN2759" s="1132"/>
      <c r="AO2759" s="1132"/>
      <c r="AP2759" s="1132"/>
      <c r="AQ2759" s="1133"/>
      <c r="AR2759" s="213">
        <f>VLOOKUP(AH2759,$CD$12:$CE$16,2,FALSE)</f>
        <v>0</v>
      </c>
    </row>
    <row r="2760" spans="1:44" ht="27" customHeight="1">
      <c r="A2760" s="911" t="str">
        <f t="shared" si="55"/>
        <v/>
      </c>
      <c r="B2760" s="1078"/>
      <c r="C2760" s="1079"/>
      <c r="D2760" s="1079"/>
      <c r="E2760" s="1080"/>
      <c r="F2760" s="248"/>
      <c r="G2760" s="249"/>
      <c r="H2760" s="1093"/>
      <c r="I2760" s="1093"/>
      <c r="J2760" s="1093"/>
      <c r="K2760" s="1093"/>
      <c r="L2760" s="1093"/>
      <c r="M2760" s="1093"/>
      <c r="N2760" s="1093"/>
      <c r="O2760" s="1093"/>
      <c r="P2760" s="1093"/>
      <c r="Q2760" s="1093"/>
      <c r="R2760" s="1093"/>
      <c r="S2760" s="1093"/>
      <c r="T2760" s="1093"/>
      <c r="U2760" s="1093"/>
      <c r="V2760" s="1093"/>
      <c r="W2760" s="1093"/>
      <c r="X2760" s="1093"/>
      <c r="Y2760" s="1093"/>
      <c r="Z2760" s="1093"/>
      <c r="AA2760" s="1093"/>
      <c r="AB2760" s="1093"/>
      <c r="AC2760" s="1093"/>
      <c r="AD2760" s="1093"/>
      <c r="AF2760" s="69"/>
      <c r="AK2760" s="11"/>
      <c r="AL2760" s="1131"/>
      <c r="AM2760" s="1132"/>
      <c r="AN2760" s="1132"/>
      <c r="AO2760" s="1132"/>
      <c r="AP2760" s="1132"/>
      <c r="AQ2760" s="1133"/>
      <c r="AR2760" s="120"/>
    </row>
    <row r="2761" spans="1:44" ht="24" customHeight="1">
      <c r="A2761" s="911" t="str">
        <f t="shared" si="55"/>
        <v/>
      </c>
      <c r="B2761" s="1078"/>
      <c r="C2761" s="1079"/>
      <c r="D2761" s="1079"/>
      <c r="E2761" s="1080"/>
      <c r="F2761" s="248"/>
      <c r="G2761" s="249"/>
      <c r="H2761" s="96"/>
      <c r="I2761" s="96"/>
      <c r="J2761" s="96"/>
      <c r="K2761" s="96"/>
      <c r="L2761" s="96"/>
      <c r="M2761" s="96"/>
      <c r="N2761" s="96"/>
      <c r="O2761" s="96"/>
      <c r="P2761" s="96"/>
      <c r="Q2761" s="96"/>
      <c r="R2761" s="96"/>
      <c r="S2761" s="96"/>
      <c r="T2761" s="96"/>
      <c r="U2761" s="96"/>
      <c r="V2761" s="96"/>
      <c r="W2761" s="96"/>
      <c r="X2761" s="96"/>
      <c r="Y2761" s="96"/>
      <c r="Z2761" s="96"/>
      <c r="AA2761" s="96"/>
      <c r="AB2761" s="96"/>
      <c r="AC2761" s="96"/>
      <c r="AD2761" s="96"/>
      <c r="AF2761" s="69"/>
      <c r="AK2761" s="11"/>
      <c r="AL2761" s="1131"/>
      <c r="AM2761" s="1132"/>
      <c r="AN2761" s="1132"/>
      <c r="AO2761" s="1132"/>
      <c r="AP2761" s="1132"/>
      <c r="AQ2761" s="1133"/>
      <c r="AR2761" s="213"/>
    </row>
    <row r="2762" spans="1:44" ht="24.75" customHeight="1">
      <c r="A2762" s="911" t="str">
        <f t="shared" si="55"/>
        <v/>
      </c>
      <c r="B2762" s="1078"/>
      <c r="C2762" s="1079"/>
      <c r="D2762" s="1079"/>
      <c r="E2762" s="1080"/>
      <c r="F2762" s="248"/>
      <c r="G2762" s="249"/>
      <c r="H2762" s="109"/>
      <c r="I2762" s="109"/>
      <c r="J2762" s="109"/>
      <c r="K2762" s="109"/>
      <c r="L2762" s="109"/>
      <c r="M2762" s="109"/>
      <c r="N2762" s="109"/>
      <c r="O2762" s="109"/>
      <c r="P2762" s="109"/>
      <c r="Q2762" s="109"/>
      <c r="R2762" s="109"/>
      <c r="S2762" s="109"/>
      <c r="T2762" s="109"/>
      <c r="U2762" s="109"/>
      <c r="V2762" s="109"/>
      <c r="W2762" s="109"/>
      <c r="X2762" s="109"/>
      <c r="Y2762" s="109"/>
      <c r="Z2762" s="109"/>
      <c r="AA2762" s="109"/>
      <c r="AB2762" s="109"/>
      <c r="AC2762" s="109"/>
      <c r="AD2762" s="109"/>
      <c r="AF2762" s="69"/>
      <c r="AK2762" s="11"/>
      <c r="AL2762" s="1131"/>
      <c r="AM2762" s="1132"/>
      <c r="AN2762" s="1132"/>
      <c r="AO2762" s="1132"/>
      <c r="AP2762" s="1132"/>
      <c r="AQ2762" s="1133"/>
      <c r="AR2762" s="72"/>
    </row>
    <row r="2763" spans="1:44" ht="27" customHeight="1">
      <c r="A2763" s="911">
        <f t="shared" si="55"/>
        <v>359</v>
      </c>
      <c r="B2763" s="1078"/>
      <c r="C2763" s="1079"/>
      <c r="D2763" s="1079"/>
      <c r="E2763" s="1080"/>
      <c r="F2763" s="1064" t="s">
        <v>6</v>
      </c>
      <c r="G2763" s="1065"/>
      <c r="H2763" s="1093" t="s">
        <v>1497</v>
      </c>
      <c r="I2763" s="1093"/>
      <c r="J2763" s="1093"/>
      <c r="K2763" s="1093"/>
      <c r="L2763" s="1093"/>
      <c r="M2763" s="1093"/>
      <c r="N2763" s="1093"/>
      <c r="O2763" s="1093"/>
      <c r="P2763" s="1093"/>
      <c r="Q2763" s="1093"/>
      <c r="R2763" s="1093"/>
      <c r="S2763" s="1093"/>
      <c r="T2763" s="1093"/>
      <c r="U2763" s="1093"/>
      <c r="V2763" s="1093"/>
      <c r="W2763" s="1093"/>
      <c r="X2763" s="1093"/>
      <c r="Y2763" s="1093"/>
      <c r="Z2763" s="1093"/>
      <c r="AA2763" s="1093"/>
      <c r="AB2763" s="1093"/>
      <c r="AC2763" s="1093"/>
      <c r="AD2763" s="1093"/>
      <c r="AF2763" s="69"/>
      <c r="AG2763" s="304">
        <v>359</v>
      </c>
      <c r="AH2763" s="1389" t="s">
        <v>307</v>
      </c>
      <c r="AI2763" s="1390"/>
      <c r="AJ2763" s="1391"/>
      <c r="AK2763" s="11"/>
      <c r="AL2763" s="1131" t="s">
        <v>2692</v>
      </c>
      <c r="AM2763" s="1132"/>
      <c r="AN2763" s="1132"/>
      <c r="AO2763" s="1132"/>
      <c r="AP2763" s="1132"/>
      <c r="AQ2763" s="1133"/>
      <c r="AR2763" s="213">
        <f>VLOOKUP(AH2763,$CD$12:$CE$16,2,FALSE)</f>
        <v>0</v>
      </c>
    </row>
    <row r="2764" spans="1:44" ht="27" customHeight="1">
      <c r="A2764" s="911" t="str">
        <f t="shared" si="55"/>
        <v/>
      </c>
      <c r="B2764" s="1078"/>
      <c r="C2764" s="1079"/>
      <c r="D2764" s="1079"/>
      <c r="E2764" s="1080"/>
      <c r="F2764" s="67"/>
      <c r="H2764" s="1093"/>
      <c r="I2764" s="1093"/>
      <c r="J2764" s="1093"/>
      <c r="K2764" s="1093"/>
      <c r="L2764" s="1093"/>
      <c r="M2764" s="1093"/>
      <c r="N2764" s="1093"/>
      <c r="O2764" s="1093"/>
      <c r="P2764" s="1093"/>
      <c r="Q2764" s="1093"/>
      <c r="R2764" s="1093"/>
      <c r="S2764" s="1093"/>
      <c r="T2764" s="1093"/>
      <c r="U2764" s="1093"/>
      <c r="V2764" s="1093"/>
      <c r="W2764" s="1093"/>
      <c r="X2764" s="1093"/>
      <c r="Y2764" s="1093"/>
      <c r="Z2764" s="1093"/>
      <c r="AA2764" s="1093"/>
      <c r="AB2764" s="1093"/>
      <c r="AC2764" s="1093"/>
      <c r="AD2764" s="1093"/>
      <c r="AF2764" s="69"/>
      <c r="AK2764" s="11"/>
      <c r="AL2764" s="1131"/>
      <c r="AM2764" s="1132"/>
      <c r="AN2764" s="1132"/>
      <c r="AO2764" s="1132"/>
      <c r="AP2764" s="1132"/>
      <c r="AQ2764" s="1133"/>
      <c r="AR2764" s="120"/>
    </row>
    <row r="2765" spans="1:44" ht="24" customHeight="1">
      <c r="A2765" s="911" t="str">
        <f t="shared" si="55"/>
        <v/>
      </c>
      <c r="B2765" s="1078"/>
      <c r="C2765" s="1079"/>
      <c r="D2765" s="1079"/>
      <c r="E2765" s="1080"/>
      <c r="F2765" s="67"/>
      <c r="AF2765" s="69"/>
      <c r="AK2765" s="11"/>
      <c r="AL2765" s="1131"/>
      <c r="AM2765" s="1132"/>
      <c r="AN2765" s="1132"/>
      <c r="AO2765" s="1132"/>
      <c r="AP2765" s="1132"/>
      <c r="AQ2765" s="1133"/>
      <c r="AR2765" s="72"/>
    </row>
    <row r="2766" spans="1:44" ht="24" customHeight="1" thickBot="1">
      <c r="A2766" s="911" t="str">
        <f t="shared" si="55"/>
        <v/>
      </c>
      <c r="B2766" s="56"/>
      <c r="C2766" s="6"/>
      <c r="D2766" s="6"/>
      <c r="E2766" s="57"/>
      <c r="F2766" s="82"/>
      <c r="G2766" s="60"/>
      <c r="H2766" s="60"/>
      <c r="I2766" s="60"/>
      <c r="J2766" s="60"/>
      <c r="K2766" s="60"/>
      <c r="L2766" s="60"/>
      <c r="M2766" s="60"/>
      <c r="N2766" s="60"/>
      <c r="O2766" s="60"/>
      <c r="P2766" s="60"/>
      <c r="Q2766" s="60"/>
      <c r="R2766" s="60"/>
      <c r="S2766" s="60"/>
      <c r="T2766" s="60"/>
      <c r="U2766" s="60"/>
      <c r="V2766" s="60"/>
      <c r="W2766" s="60"/>
      <c r="X2766" s="60"/>
      <c r="Y2766" s="60"/>
      <c r="Z2766" s="60"/>
      <c r="AA2766" s="60"/>
      <c r="AB2766" s="60"/>
      <c r="AC2766" s="60"/>
      <c r="AD2766" s="60"/>
      <c r="AE2766" s="60"/>
      <c r="AF2766" s="58"/>
      <c r="AG2766" s="307"/>
      <c r="AH2766" s="59"/>
      <c r="AI2766" s="59"/>
      <c r="AJ2766" s="59"/>
      <c r="AK2766" s="15"/>
      <c r="AL2766" s="1209"/>
      <c r="AM2766" s="1210"/>
      <c r="AN2766" s="1210"/>
      <c r="AO2766" s="1210"/>
      <c r="AP2766" s="1210"/>
      <c r="AQ2766" s="1211"/>
      <c r="AR2766" s="72"/>
    </row>
    <row r="2767" spans="1:44" ht="24" customHeight="1">
      <c r="A2767" s="911" t="str">
        <f t="shared" si="55"/>
        <v/>
      </c>
      <c r="B2767" s="65"/>
      <c r="E2767" s="66"/>
      <c r="F2767" s="67"/>
      <c r="AF2767" s="69"/>
      <c r="AK2767" s="11"/>
      <c r="AL2767" s="70"/>
      <c r="AQ2767" s="71"/>
      <c r="AR2767" s="72"/>
    </row>
    <row r="2768" spans="1:44" ht="27" customHeight="1">
      <c r="A2768" s="911">
        <f t="shared" si="55"/>
        <v>360</v>
      </c>
      <c r="B2768" s="1078" t="s">
        <v>2693</v>
      </c>
      <c r="C2768" s="1079"/>
      <c r="D2768" s="1079"/>
      <c r="E2768" s="1080"/>
      <c r="F2768" s="1064" t="s">
        <v>157</v>
      </c>
      <c r="G2768" s="1065"/>
      <c r="H2768" s="1093" t="s">
        <v>1498</v>
      </c>
      <c r="I2768" s="1093"/>
      <c r="J2768" s="1093"/>
      <c r="K2768" s="1093"/>
      <c r="L2768" s="1093"/>
      <c r="M2768" s="1093"/>
      <c r="N2768" s="1093"/>
      <c r="O2768" s="1093"/>
      <c r="P2768" s="1093"/>
      <c r="Q2768" s="1093"/>
      <c r="R2768" s="1093"/>
      <c r="S2768" s="1093"/>
      <c r="T2768" s="1093"/>
      <c r="U2768" s="1093"/>
      <c r="V2768" s="1093"/>
      <c r="W2768" s="1093"/>
      <c r="X2768" s="1093"/>
      <c r="Y2768" s="1093"/>
      <c r="Z2768" s="1093"/>
      <c r="AA2768" s="1093"/>
      <c r="AB2768" s="1093"/>
      <c r="AC2768" s="1093"/>
      <c r="AD2768" s="1093"/>
      <c r="AF2768" s="69"/>
      <c r="AG2768" s="304">
        <v>360</v>
      </c>
      <c r="AH2768" s="1113" t="s">
        <v>109</v>
      </c>
      <c r="AI2768" s="1114"/>
      <c r="AJ2768" s="1115"/>
      <c r="AK2768" s="11"/>
      <c r="AL2768" s="1110" t="s">
        <v>2694</v>
      </c>
      <c r="AM2768" s="1111"/>
      <c r="AN2768" s="1111"/>
      <c r="AO2768" s="1111"/>
      <c r="AP2768" s="1111"/>
      <c r="AQ2768" s="1112"/>
      <c r="AR2768" s="1173">
        <f>VLOOKUP(AH2768,$CD$6:$CE$10,2,FALSE)</f>
        <v>0</v>
      </c>
    </row>
    <row r="2769" spans="1:44" ht="27" customHeight="1">
      <c r="A2769" s="911" t="str">
        <f t="shared" si="55"/>
        <v/>
      </c>
      <c r="B2769" s="1078"/>
      <c r="C2769" s="1079"/>
      <c r="D2769" s="1079"/>
      <c r="E2769" s="1080"/>
      <c r="F2769" s="248"/>
      <c r="G2769" s="249"/>
      <c r="H2769" s="1093"/>
      <c r="I2769" s="1093"/>
      <c r="J2769" s="1093"/>
      <c r="K2769" s="1093"/>
      <c r="L2769" s="1093"/>
      <c r="M2769" s="1093"/>
      <c r="N2769" s="1093"/>
      <c r="O2769" s="1093"/>
      <c r="P2769" s="1093"/>
      <c r="Q2769" s="1093"/>
      <c r="R2769" s="1093"/>
      <c r="S2769" s="1093"/>
      <c r="T2769" s="1093"/>
      <c r="U2769" s="1093"/>
      <c r="V2769" s="1093"/>
      <c r="W2769" s="1093"/>
      <c r="X2769" s="1093"/>
      <c r="Y2769" s="1093"/>
      <c r="Z2769" s="1093"/>
      <c r="AA2769" s="1093"/>
      <c r="AB2769" s="1093"/>
      <c r="AC2769" s="1093"/>
      <c r="AD2769" s="1093"/>
      <c r="AF2769" s="69"/>
      <c r="AK2769" s="11"/>
      <c r="AL2769" s="1110"/>
      <c r="AM2769" s="1111"/>
      <c r="AN2769" s="1111"/>
      <c r="AO2769" s="1111"/>
      <c r="AP2769" s="1111"/>
      <c r="AQ2769" s="1112"/>
      <c r="AR2769" s="1173"/>
    </row>
    <row r="2770" spans="1:44" ht="27" customHeight="1">
      <c r="A2770" s="911" t="str">
        <f t="shared" ref="A2770:A2835" si="56">_xlfn.IFS(AG2770=0,"",AG2770&gt;0,AG2770,AG2770&lt;&gt;"","")</f>
        <v/>
      </c>
      <c r="B2770" s="65"/>
      <c r="E2770" s="66"/>
      <c r="F2770" s="248"/>
      <c r="G2770" s="249"/>
      <c r="H2770" s="1093"/>
      <c r="I2770" s="1093"/>
      <c r="J2770" s="1093"/>
      <c r="K2770" s="1093"/>
      <c r="L2770" s="1093"/>
      <c r="M2770" s="1093"/>
      <c r="N2770" s="1093"/>
      <c r="O2770" s="1093"/>
      <c r="P2770" s="1093"/>
      <c r="Q2770" s="1093"/>
      <c r="R2770" s="1093"/>
      <c r="S2770" s="1093"/>
      <c r="T2770" s="1093"/>
      <c r="U2770" s="1093"/>
      <c r="V2770" s="1093"/>
      <c r="W2770" s="1093"/>
      <c r="X2770" s="1093"/>
      <c r="Y2770" s="1093"/>
      <c r="Z2770" s="1093"/>
      <c r="AA2770" s="1093"/>
      <c r="AB2770" s="1093"/>
      <c r="AC2770" s="1093"/>
      <c r="AD2770" s="1093"/>
      <c r="AF2770" s="69"/>
      <c r="AK2770" s="11"/>
      <c r="AL2770" s="1110"/>
      <c r="AM2770" s="1111"/>
      <c r="AN2770" s="1111"/>
      <c r="AO2770" s="1111"/>
      <c r="AP2770" s="1111"/>
      <c r="AQ2770" s="1112"/>
      <c r="AR2770" s="72"/>
    </row>
    <row r="2771" spans="1:44" ht="24" customHeight="1" thickBot="1">
      <c r="A2771" s="911" t="str">
        <f t="shared" si="56"/>
        <v/>
      </c>
      <c r="B2771" s="65"/>
      <c r="E2771" s="66"/>
      <c r="F2771" s="248"/>
      <c r="G2771" s="249"/>
      <c r="AF2771" s="69"/>
      <c r="AK2771" s="11"/>
      <c r="AL2771" s="1110"/>
      <c r="AM2771" s="1111"/>
      <c r="AN2771" s="1111"/>
      <c r="AO2771" s="1111"/>
      <c r="AP2771" s="1111"/>
      <c r="AQ2771" s="1112"/>
      <c r="AR2771" s="72"/>
    </row>
    <row r="2772" spans="1:44" ht="24" customHeight="1">
      <c r="A2772" s="911" t="str">
        <f t="shared" si="56"/>
        <v/>
      </c>
      <c r="B2772" s="65"/>
      <c r="E2772" s="66"/>
      <c r="F2772" s="248"/>
      <c r="G2772" s="249"/>
      <c r="H2772" s="1397" t="s">
        <v>2695</v>
      </c>
      <c r="I2772" s="1398"/>
      <c r="J2772" s="1398"/>
      <c r="K2772" s="1398"/>
      <c r="L2772" s="1398"/>
      <c r="M2772" s="1398"/>
      <c r="N2772" s="1398"/>
      <c r="O2772" s="1398"/>
      <c r="P2772" s="1398"/>
      <c r="Q2772" s="1398"/>
      <c r="R2772" s="1398"/>
      <c r="S2772" s="1398"/>
      <c r="T2772" s="1398"/>
      <c r="U2772" s="1398"/>
      <c r="V2772" s="1398"/>
      <c r="W2772" s="1398"/>
      <c r="X2772" s="1398"/>
      <c r="Y2772" s="1398"/>
      <c r="Z2772" s="1398"/>
      <c r="AA2772" s="1398"/>
      <c r="AB2772" s="1398"/>
      <c r="AC2772" s="1398"/>
      <c r="AD2772" s="1399"/>
      <c r="AF2772" s="69"/>
      <c r="AK2772" s="11"/>
      <c r="AL2772" s="88"/>
      <c r="AM2772" s="89"/>
      <c r="AN2772" s="89"/>
      <c r="AO2772" s="89"/>
      <c r="AP2772" s="89"/>
      <c r="AQ2772" s="90"/>
      <c r="AR2772" s="72"/>
    </row>
    <row r="2773" spans="1:44" ht="24" customHeight="1">
      <c r="A2773" s="911" t="str">
        <f t="shared" si="56"/>
        <v/>
      </c>
      <c r="B2773" s="65"/>
      <c r="E2773" s="66"/>
      <c r="F2773" s="248"/>
      <c r="G2773" s="249"/>
      <c r="H2773" s="1236"/>
      <c r="I2773" s="1237"/>
      <c r="J2773" s="1237"/>
      <c r="K2773" s="1237"/>
      <c r="L2773" s="1237"/>
      <c r="M2773" s="1237"/>
      <c r="N2773" s="1237"/>
      <c r="O2773" s="1237"/>
      <c r="P2773" s="1237"/>
      <c r="Q2773" s="1237"/>
      <c r="R2773" s="1237"/>
      <c r="S2773" s="1237"/>
      <c r="T2773" s="1237"/>
      <c r="U2773" s="1237"/>
      <c r="V2773" s="1237"/>
      <c r="W2773" s="1237"/>
      <c r="X2773" s="1237"/>
      <c r="Y2773" s="1237"/>
      <c r="Z2773" s="1237"/>
      <c r="AA2773" s="1237"/>
      <c r="AB2773" s="1237"/>
      <c r="AC2773" s="1237"/>
      <c r="AD2773" s="1238"/>
      <c r="AF2773" s="69"/>
      <c r="AK2773" s="11"/>
      <c r="AL2773" s="88"/>
      <c r="AM2773" s="89"/>
      <c r="AN2773" s="89"/>
      <c r="AO2773" s="89"/>
      <c r="AP2773" s="89"/>
      <c r="AQ2773" s="90"/>
      <c r="AR2773" s="72"/>
    </row>
    <row r="2774" spans="1:44" ht="24" customHeight="1">
      <c r="A2774" s="911" t="str">
        <f t="shared" si="56"/>
        <v/>
      </c>
      <c r="B2774" s="65"/>
      <c r="E2774" s="66"/>
      <c r="F2774" s="248"/>
      <c r="G2774" s="249"/>
      <c r="H2774" s="1236"/>
      <c r="I2774" s="1237"/>
      <c r="J2774" s="1237"/>
      <c r="K2774" s="1237"/>
      <c r="L2774" s="1237"/>
      <c r="M2774" s="1237"/>
      <c r="N2774" s="1237"/>
      <c r="O2774" s="1237"/>
      <c r="P2774" s="1237"/>
      <c r="Q2774" s="1237"/>
      <c r="R2774" s="1237"/>
      <c r="S2774" s="1237"/>
      <c r="T2774" s="1237"/>
      <c r="U2774" s="1237"/>
      <c r="V2774" s="1237"/>
      <c r="W2774" s="1237"/>
      <c r="X2774" s="1237"/>
      <c r="Y2774" s="1237"/>
      <c r="Z2774" s="1237"/>
      <c r="AA2774" s="1237"/>
      <c r="AB2774" s="1237"/>
      <c r="AC2774" s="1237"/>
      <c r="AD2774" s="1238"/>
      <c r="AF2774" s="69"/>
      <c r="AK2774" s="11"/>
      <c r="AL2774" s="88"/>
      <c r="AM2774" s="89"/>
      <c r="AN2774" s="89"/>
      <c r="AO2774" s="89"/>
      <c r="AP2774" s="89"/>
      <c r="AQ2774" s="90"/>
      <c r="AR2774" s="72"/>
    </row>
    <row r="2775" spans="1:44" ht="24" customHeight="1">
      <c r="A2775" s="911"/>
      <c r="B2775" s="65"/>
      <c r="E2775" s="66"/>
      <c r="F2775" s="248"/>
      <c r="G2775" s="249"/>
      <c r="H2775" s="1236"/>
      <c r="I2775" s="1237"/>
      <c r="J2775" s="1237"/>
      <c r="K2775" s="1237"/>
      <c r="L2775" s="1237"/>
      <c r="M2775" s="1237"/>
      <c r="N2775" s="1237"/>
      <c r="O2775" s="1237"/>
      <c r="P2775" s="1237"/>
      <c r="Q2775" s="1237"/>
      <c r="R2775" s="1237"/>
      <c r="S2775" s="1237"/>
      <c r="T2775" s="1237"/>
      <c r="U2775" s="1237"/>
      <c r="V2775" s="1237"/>
      <c r="W2775" s="1237"/>
      <c r="X2775" s="1237"/>
      <c r="Y2775" s="1237"/>
      <c r="Z2775" s="1237"/>
      <c r="AA2775" s="1237"/>
      <c r="AB2775" s="1237"/>
      <c r="AC2775" s="1237"/>
      <c r="AD2775" s="1238"/>
      <c r="AF2775" s="69"/>
      <c r="AK2775" s="11"/>
      <c r="AL2775" s="88"/>
      <c r="AM2775" s="89"/>
      <c r="AN2775" s="89"/>
      <c r="AO2775" s="89"/>
      <c r="AP2775" s="89"/>
      <c r="AQ2775" s="90"/>
      <c r="AR2775" s="72"/>
    </row>
    <row r="2776" spans="1:44" ht="24" customHeight="1">
      <c r="A2776" s="911"/>
      <c r="B2776" s="65"/>
      <c r="E2776" s="66"/>
      <c r="F2776" s="248"/>
      <c r="G2776" s="249"/>
      <c r="H2776" s="1236"/>
      <c r="I2776" s="1237"/>
      <c r="J2776" s="1237"/>
      <c r="K2776" s="1237"/>
      <c r="L2776" s="1237"/>
      <c r="M2776" s="1237"/>
      <c r="N2776" s="1237"/>
      <c r="O2776" s="1237"/>
      <c r="P2776" s="1237"/>
      <c r="Q2776" s="1237"/>
      <c r="R2776" s="1237"/>
      <c r="S2776" s="1237"/>
      <c r="T2776" s="1237"/>
      <c r="U2776" s="1237"/>
      <c r="V2776" s="1237"/>
      <c r="W2776" s="1237"/>
      <c r="X2776" s="1237"/>
      <c r="Y2776" s="1237"/>
      <c r="Z2776" s="1237"/>
      <c r="AA2776" s="1237"/>
      <c r="AB2776" s="1237"/>
      <c r="AC2776" s="1237"/>
      <c r="AD2776" s="1238"/>
      <c r="AF2776" s="69"/>
      <c r="AK2776" s="11"/>
      <c r="AL2776" s="88"/>
      <c r="AM2776" s="89"/>
      <c r="AN2776" s="89"/>
      <c r="AO2776" s="89"/>
      <c r="AP2776" s="89"/>
      <c r="AQ2776" s="90"/>
      <c r="AR2776" s="72"/>
    </row>
    <row r="2777" spans="1:44" ht="24" customHeight="1" thickBot="1">
      <c r="A2777" s="911" t="str">
        <f t="shared" si="56"/>
        <v/>
      </c>
      <c r="B2777" s="65"/>
      <c r="E2777" s="66"/>
      <c r="F2777" s="248"/>
      <c r="G2777" s="249"/>
      <c r="H2777" s="1239"/>
      <c r="I2777" s="1240"/>
      <c r="J2777" s="1240"/>
      <c r="K2777" s="1240"/>
      <c r="L2777" s="1240"/>
      <c r="M2777" s="1240"/>
      <c r="N2777" s="1240"/>
      <c r="O2777" s="1240"/>
      <c r="P2777" s="1240"/>
      <c r="Q2777" s="1240"/>
      <c r="R2777" s="1240"/>
      <c r="S2777" s="1240"/>
      <c r="T2777" s="1240"/>
      <c r="U2777" s="1240"/>
      <c r="V2777" s="1240"/>
      <c r="W2777" s="1240"/>
      <c r="X2777" s="1240"/>
      <c r="Y2777" s="1240"/>
      <c r="Z2777" s="1240"/>
      <c r="AA2777" s="1240"/>
      <c r="AB2777" s="1240"/>
      <c r="AC2777" s="1240"/>
      <c r="AD2777" s="1241"/>
      <c r="AF2777" s="69"/>
      <c r="AK2777" s="11"/>
      <c r="AL2777" s="88"/>
      <c r="AM2777" s="89"/>
      <c r="AN2777" s="89"/>
      <c r="AO2777" s="89"/>
      <c r="AP2777" s="89"/>
      <c r="AQ2777" s="90"/>
      <c r="AR2777" s="72"/>
    </row>
    <row r="2778" spans="1:44" ht="24" customHeight="1">
      <c r="A2778" s="911" t="str">
        <f t="shared" si="56"/>
        <v/>
      </c>
      <c r="B2778" s="65"/>
      <c r="E2778" s="66"/>
      <c r="F2778" s="248"/>
      <c r="G2778" s="249"/>
      <c r="AF2778" s="69"/>
      <c r="AK2778" s="11"/>
      <c r="AL2778" s="88"/>
      <c r="AM2778" s="89"/>
      <c r="AN2778" s="89"/>
      <c r="AO2778" s="89"/>
      <c r="AP2778" s="89"/>
      <c r="AQ2778" s="90"/>
      <c r="AR2778" s="72"/>
    </row>
    <row r="2779" spans="1:44" ht="27" customHeight="1">
      <c r="A2779" s="911">
        <f t="shared" si="56"/>
        <v>361</v>
      </c>
      <c r="B2779" s="65"/>
      <c r="E2779" s="66"/>
      <c r="F2779" s="1064" t="s">
        <v>6</v>
      </c>
      <c r="G2779" s="1065"/>
      <c r="H2779" s="1093" t="s">
        <v>1499</v>
      </c>
      <c r="I2779" s="1093"/>
      <c r="J2779" s="1093"/>
      <c r="K2779" s="1093"/>
      <c r="L2779" s="1093"/>
      <c r="M2779" s="1093"/>
      <c r="N2779" s="1093"/>
      <c r="O2779" s="1093"/>
      <c r="P2779" s="1093"/>
      <c r="Q2779" s="1093"/>
      <c r="R2779" s="1093"/>
      <c r="S2779" s="1093"/>
      <c r="T2779" s="1093"/>
      <c r="U2779" s="1093"/>
      <c r="V2779" s="1093"/>
      <c r="W2779" s="1093"/>
      <c r="X2779" s="1093"/>
      <c r="Y2779" s="1093"/>
      <c r="Z2779" s="1093"/>
      <c r="AA2779" s="1093"/>
      <c r="AB2779" s="1093"/>
      <c r="AC2779" s="1093"/>
      <c r="AD2779" s="1093"/>
      <c r="AF2779" s="69"/>
      <c r="AG2779" s="304">
        <v>361</v>
      </c>
      <c r="AH2779" s="1113" t="s">
        <v>109</v>
      </c>
      <c r="AI2779" s="1114"/>
      <c r="AJ2779" s="1115"/>
      <c r="AK2779" s="11"/>
      <c r="AL2779" s="1110" t="s">
        <v>1500</v>
      </c>
      <c r="AM2779" s="1111"/>
      <c r="AN2779" s="1111"/>
      <c r="AO2779" s="1111"/>
      <c r="AP2779" s="1111"/>
      <c r="AQ2779" s="1112"/>
      <c r="AR2779" s="1173">
        <f>VLOOKUP(AH2779,$CD$6:$CE$10,2,FALSE)</f>
        <v>0</v>
      </c>
    </row>
    <row r="2780" spans="1:44" ht="27" customHeight="1">
      <c r="A2780" s="911" t="str">
        <f t="shared" si="56"/>
        <v/>
      </c>
      <c r="B2780" s="65"/>
      <c r="E2780" s="66"/>
      <c r="F2780" s="67"/>
      <c r="H2780" s="1093"/>
      <c r="I2780" s="1093"/>
      <c r="J2780" s="1093"/>
      <c r="K2780" s="1093"/>
      <c r="L2780" s="1093"/>
      <c r="M2780" s="1093"/>
      <c r="N2780" s="1093"/>
      <c r="O2780" s="1093"/>
      <c r="P2780" s="1093"/>
      <c r="Q2780" s="1093"/>
      <c r="R2780" s="1093"/>
      <c r="S2780" s="1093"/>
      <c r="T2780" s="1093"/>
      <c r="U2780" s="1093"/>
      <c r="V2780" s="1093"/>
      <c r="W2780" s="1093"/>
      <c r="X2780" s="1093"/>
      <c r="Y2780" s="1093"/>
      <c r="Z2780" s="1093"/>
      <c r="AA2780" s="1093"/>
      <c r="AB2780" s="1093"/>
      <c r="AC2780" s="1093"/>
      <c r="AD2780" s="1093"/>
      <c r="AF2780" s="69"/>
      <c r="AK2780" s="11"/>
      <c r="AL2780" s="1110"/>
      <c r="AM2780" s="1111"/>
      <c r="AN2780" s="1111"/>
      <c r="AO2780" s="1111"/>
      <c r="AP2780" s="1111"/>
      <c r="AQ2780" s="1112"/>
      <c r="AR2780" s="1173"/>
    </row>
    <row r="2781" spans="1:44" ht="24" customHeight="1">
      <c r="A2781" s="911" t="str">
        <f t="shared" si="56"/>
        <v/>
      </c>
      <c r="B2781" s="65"/>
      <c r="E2781" s="66"/>
      <c r="F2781" s="67"/>
      <c r="AF2781" s="69"/>
      <c r="AK2781" s="11"/>
      <c r="AL2781" s="1110"/>
      <c r="AM2781" s="1111"/>
      <c r="AN2781" s="1111"/>
      <c r="AO2781" s="1111"/>
      <c r="AP2781" s="1111"/>
      <c r="AQ2781" s="1112"/>
      <c r="AR2781" s="72"/>
    </row>
    <row r="2782" spans="1:44" ht="27" customHeight="1">
      <c r="A2782" s="911">
        <f t="shared" si="56"/>
        <v>362</v>
      </c>
      <c r="B2782" s="65"/>
      <c r="E2782" s="66"/>
      <c r="F2782" s="67"/>
      <c r="H2782" s="1093" t="s">
        <v>1501</v>
      </c>
      <c r="I2782" s="1093"/>
      <c r="J2782" s="1093"/>
      <c r="K2782" s="1093"/>
      <c r="L2782" s="1093"/>
      <c r="M2782" s="1093"/>
      <c r="N2782" s="1093"/>
      <c r="O2782" s="1093"/>
      <c r="P2782" s="1093"/>
      <c r="Q2782" s="1093"/>
      <c r="R2782" s="1093"/>
      <c r="S2782" s="1093"/>
      <c r="T2782" s="1093"/>
      <c r="U2782" s="1093"/>
      <c r="V2782" s="1093"/>
      <c r="W2782" s="1093"/>
      <c r="X2782" s="1093"/>
      <c r="Y2782" s="1093"/>
      <c r="Z2782" s="1093"/>
      <c r="AA2782" s="1093"/>
      <c r="AB2782" s="1093"/>
      <c r="AC2782" s="1093"/>
      <c r="AD2782" s="1093"/>
      <c r="AF2782" s="69"/>
      <c r="AG2782" s="304">
        <v>362</v>
      </c>
      <c r="AH2782" s="1113" t="s">
        <v>109</v>
      </c>
      <c r="AI2782" s="1114"/>
      <c r="AJ2782" s="1115"/>
      <c r="AK2782" s="11"/>
      <c r="AL2782" s="1110" t="s">
        <v>2696</v>
      </c>
      <c r="AM2782" s="1111"/>
      <c r="AN2782" s="1111"/>
      <c r="AO2782" s="1111"/>
      <c r="AP2782" s="1111"/>
      <c r="AQ2782" s="1112"/>
      <c r="AR2782" s="1173">
        <f>VLOOKUP(AH2782,$CD$6:$CE$10,2,FALSE)</f>
        <v>0</v>
      </c>
    </row>
    <row r="2783" spans="1:44" ht="27" customHeight="1">
      <c r="A2783" s="911" t="str">
        <f t="shared" si="56"/>
        <v/>
      </c>
      <c r="B2783" s="65"/>
      <c r="E2783" s="66"/>
      <c r="F2783" s="67"/>
      <c r="H2783" s="1093"/>
      <c r="I2783" s="1093"/>
      <c r="J2783" s="1093"/>
      <c r="K2783" s="1093"/>
      <c r="L2783" s="1093"/>
      <c r="M2783" s="1093"/>
      <c r="N2783" s="1093"/>
      <c r="O2783" s="1093"/>
      <c r="P2783" s="1093"/>
      <c r="Q2783" s="1093"/>
      <c r="R2783" s="1093"/>
      <c r="S2783" s="1093"/>
      <c r="T2783" s="1093"/>
      <c r="U2783" s="1093"/>
      <c r="V2783" s="1093"/>
      <c r="W2783" s="1093"/>
      <c r="X2783" s="1093"/>
      <c r="Y2783" s="1093"/>
      <c r="Z2783" s="1093"/>
      <c r="AA2783" s="1093"/>
      <c r="AB2783" s="1093"/>
      <c r="AC2783" s="1093"/>
      <c r="AD2783" s="1093"/>
      <c r="AF2783" s="69"/>
      <c r="AK2783" s="11"/>
      <c r="AL2783" s="1110"/>
      <c r="AM2783" s="1111"/>
      <c r="AN2783" s="1111"/>
      <c r="AO2783" s="1111"/>
      <c r="AP2783" s="1111"/>
      <c r="AQ2783" s="1112"/>
      <c r="AR2783" s="1173"/>
    </row>
    <row r="2784" spans="1:44" ht="24" customHeight="1">
      <c r="A2784" s="911" t="str">
        <f t="shared" si="56"/>
        <v/>
      </c>
      <c r="B2784" s="65"/>
      <c r="E2784" s="66"/>
      <c r="F2784" s="67"/>
      <c r="H2784" s="96"/>
      <c r="I2784" s="96"/>
      <c r="J2784" s="96"/>
      <c r="K2784" s="96"/>
      <c r="L2784" s="96"/>
      <c r="M2784" s="96"/>
      <c r="N2784" s="96"/>
      <c r="O2784" s="96"/>
      <c r="P2784" s="96"/>
      <c r="Q2784" s="96"/>
      <c r="R2784" s="96"/>
      <c r="S2784" s="96"/>
      <c r="T2784" s="96"/>
      <c r="U2784" s="96"/>
      <c r="V2784" s="96"/>
      <c r="W2784" s="96"/>
      <c r="X2784" s="96"/>
      <c r="Y2784" s="96"/>
      <c r="Z2784" s="96"/>
      <c r="AA2784" s="96"/>
      <c r="AB2784" s="96"/>
      <c r="AC2784" s="96"/>
      <c r="AD2784" s="96"/>
      <c r="AF2784" s="69"/>
      <c r="AK2784" s="11"/>
      <c r="AL2784" s="88"/>
      <c r="AM2784" s="89"/>
      <c r="AN2784" s="89"/>
      <c r="AO2784" s="89"/>
      <c r="AP2784" s="89"/>
      <c r="AQ2784" s="90"/>
      <c r="AR2784" s="72"/>
    </row>
    <row r="2785" spans="1:44" ht="27" customHeight="1">
      <c r="A2785" s="911">
        <f t="shared" si="56"/>
        <v>363</v>
      </c>
      <c r="B2785" s="65"/>
      <c r="E2785" s="66"/>
      <c r="F2785" s="67"/>
      <c r="H2785" s="1093" t="s">
        <v>1502</v>
      </c>
      <c r="I2785" s="1093"/>
      <c r="J2785" s="1093"/>
      <c r="K2785" s="1093"/>
      <c r="L2785" s="1093"/>
      <c r="M2785" s="1093"/>
      <c r="N2785" s="1093"/>
      <c r="O2785" s="1093"/>
      <c r="P2785" s="1093"/>
      <c r="Q2785" s="1093"/>
      <c r="R2785" s="1093"/>
      <c r="S2785" s="1093"/>
      <c r="T2785" s="1093"/>
      <c r="U2785" s="1093"/>
      <c r="V2785" s="1093"/>
      <c r="W2785" s="1093"/>
      <c r="X2785" s="1093"/>
      <c r="Y2785" s="1093"/>
      <c r="Z2785" s="1093"/>
      <c r="AA2785" s="1093"/>
      <c r="AB2785" s="1093"/>
      <c r="AC2785" s="1093"/>
      <c r="AD2785" s="1093"/>
      <c r="AF2785" s="69"/>
      <c r="AG2785" s="304">
        <v>363</v>
      </c>
      <c r="AH2785" s="1113" t="s">
        <v>109</v>
      </c>
      <c r="AI2785" s="1114"/>
      <c r="AJ2785" s="1115"/>
      <c r="AK2785" s="11"/>
      <c r="AL2785" s="1110" t="s">
        <v>2696</v>
      </c>
      <c r="AM2785" s="1111"/>
      <c r="AN2785" s="1111"/>
      <c r="AO2785" s="1111"/>
      <c r="AP2785" s="1111"/>
      <c r="AQ2785" s="1112"/>
      <c r="AR2785" s="1173">
        <f>VLOOKUP(AH2785,$CD$6:$CE$10,2,FALSE)</f>
        <v>0</v>
      </c>
    </row>
    <row r="2786" spans="1:44" ht="24" customHeight="1">
      <c r="A2786" s="911" t="str">
        <f t="shared" si="56"/>
        <v/>
      </c>
      <c r="B2786" s="65"/>
      <c r="E2786" s="66"/>
      <c r="F2786" s="67"/>
      <c r="AF2786" s="69"/>
      <c r="AK2786" s="11"/>
      <c r="AL2786" s="1110"/>
      <c r="AM2786" s="1111"/>
      <c r="AN2786" s="1111"/>
      <c r="AO2786" s="1111"/>
      <c r="AP2786" s="1111"/>
      <c r="AQ2786" s="1112"/>
      <c r="AR2786" s="1173"/>
    </row>
    <row r="2787" spans="1:44" ht="24" customHeight="1">
      <c r="A2787" s="911" t="str">
        <f t="shared" si="56"/>
        <v/>
      </c>
      <c r="B2787" s="65"/>
      <c r="E2787" s="66"/>
      <c r="F2787" s="67"/>
      <c r="AF2787" s="69"/>
      <c r="AK2787" s="11"/>
      <c r="AL2787" s="88"/>
      <c r="AM2787" s="89"/>
      <c r="AN2787" s="89"/>
      <c r="AO2787" s="89"/>
      <c r="AP2787" s="89"/>
      <c r="AQ2787" s="90"/>
      <c r="AR2787" s="72"/>
    </row>
    <row r="2788" spans="1:44" ht="27" customHeight="1">
      <c r="A2788" s="911">
        <f t="shared" si="56"/>
        <v>364</v>
      </c>
      <c r="B2788" s="65"/>
      <c r="E2788" s="66"/>
      <c r="F2788" s="1064" t="s">
        <v>7</v>
      </c>
      <c r="G2788" s="1065"/>
      <c r="H2788" s="1093" t="s">
        <v>1503</v>
      </c>
      <c r="I2788" s="1093"/>
      <c r="J2788" s="1093"/>
      <c r="K2788" s="1093"/>
      <c r="L2788" s="1093"/>
      <c r="M2788" s="1093"/>
      <c r="N2788" s="1093"/>
      <c r="O2788" s="1093"/>
      <c r="P2788" s="1093"/>
      <c r="Q2788" s="1093"/>
      <c r="R2788" s="1093"/>
      <c r="S2788" s="1093"/>
      <c r="T2788" s="1093"/>
      <c r="U2788" s="1093"/>
      <c r="V2788" s="1093"/>
      <c r="W2788" s="1093"/>
      <c r="X2788" s="1093"/>
      <c r="Y2788" s="1093"/>
      <c r="Z2788" s="1093"/>
      <c r="AA2788" s="1093"/>
      <c r="AB2788" s="1093"/>
      <c r="AC2788" s="1093"/>
      <c r="AD2788" s="1093"/>
      <c r="AF2788" s="69"/>
      <c r="AG2788" s="304">
        <v>364</v>
      </c>
      <c r="AH2788" s="1113" t="s">
        <v>109</v>
      </c>
      <c r="AI2788" s="1114"/>
      <c r="AJ2788" s="1115"/>
      <c r="AK2788" s="11"/>
      <c r="AL2788" s="1110" t="s">
        <v>2697</v>
      </c>
      <c r="AM2788" s="1111"/>
      <c r="AN2788" s="1111"/>
      <c r="AO2788" s="1111"/>
      <c r="AP2788" s="1111"/>
      <c r="AQ2788" s="1112"/>
      <c r="AR2788" s="1173">
        <f>VLOOKUP(AH2788,$CD$6:$CE$10,2,FALSE)</f>
        <v>0</v>
      </c>
    </row>
    <row r="2789" spans="1:44" ht="27" customHeight="1">
      <c r="A2789" s="911" t="str">
        <f t="shared" si="56"/>
        <v/>
      </c>
      <c r="B2789" s="65"/>
      <c r="E2789" s="66"/>
      <c r="F2789" s="67"/>
      <c r="H2789" s="1093"/>
      <c r="I2789" s="1093"/>
      <c r="J2789" s="1093"/>
      <c r="K2789" s="1093"/>
      <c r="L2789" s="1093"/>
      <c r="M2789" s="1093"/>
      <c r="N2789" s="1093"/>
      <c r="O2789" s="1093"/>
      <c r="P2789" s="1093"/>
      <c r="Q2789" s="1093"/>
      <c r="R2789" s="1093"/>
      <c r="S2789" s="1093"/>
      <c r="T2789" s="1093"/>
      <c r="U2789" s="1093"/>
      <c r="V2789" s="1093"/>
      <c r="W2789" s="1093"/>
      <c r="X2789" s="1093"/>
      <c r="Y2789" s="1093"/>
      <c r="Z2789" s="1093"/>
      <c r="AA2789" s="1093"/>
      <c r="AB2789" s="1093"/>
      <c r="AC2789" s="1093"/>
      <c r="AD2789" s="1093"/>
      <c r="AF2789" s="69"/>
      <c r="AK2789" s="11"/>
      <c r="AL2789" s="1110"/>
      <c r="AM2789" s="1111"/>
      <c r="AN2789" s="1111"/>
      <c r="AO2789" s="1111"/>
      <c r="AP2789" s="1111"/>
      <c r="AQ2789" s="1112"/>
      <c r="AR2789" s="1173"/>
    </row>
    <row r="2790" spans="1:44" ht="27" customHeight="1">
      <c r="A2790" s="911" t="str">
        <f t="shared" si="56"/>
        <v/>
      </c>
      <c r="B2790" s="65"/>
      <c r="E2790" s="66"/>
      <c r="F2790" s="67"/>
      <c r="H2790" s="1093"/>
      <c r="I2790" s="1093"/>
      <c r="J2790" s="1093"/>
      <c r="K2790" s="1093"/>
      <c r="L2790" s="1093"/>
      <c r="M2790" s="1093"/>
      <c r="N2790" s="1093"/>
      <c r="O2790" s="1093"/>
      <c r="P2790" s="1093"/>
      <c r="Q2790" s="1093"/>
      <c r="R2790" s="1093"/>
      <c r="S2790" s="1093"/>
      <c r="T2790" s="1093"/>
      <c r="U2790" s="1093"/>
      <c r="V2790" s="1093"/>
      <c r="W2790" s="1093"/>
      <c r="X2790" s="1093"/>
      <c r="Y2790" s="1093"/>
      <c r="Z2790" s="1093"/>
      <c r="AA2790" s="1093"/>
      <c r="AB2790" s="1093"/>
      <c r="AC2790" s="1093"/>
      <c r="AD2790" s="1093"/>
      <c r="AF2790" s="69"/>
      <c r="AK2790" s="11"/>
      <c r="AL2790" s="1110"/>
      <c r="AM2790" s="1111"/>
      <c r="AN2790" s="1111"/>
      <c r="AO2790" s="1111"/>
      <c r="AP2790" s="1111"/>
      <c r="AQ2790" s="1112"/>
      <c r="AR2790" s="72"/>
    </row>
    <row r="2791" spans="1:44" ht="24" customHeight="1">
      <c r="A2791" s="911" t="str">
        <f t="shared" si="56"/>
        <v/>
      </c>
      <c r="B2791" s="65"/>
      <c r="E2791" s="66"/>
      <c r="F2791" s="67"/>
      <c r="AF2791" s="69"/>
      <c r="AK2791" s="11"/>
      <c r="AL2791" s="1110"/>
      <c r="AM2791" s="1111"/>
      <c r="AN2791" s="1111"/>
      <c r="AO2791" s="1111"/>
      <c r="AP2791" s="1111"/>
      <c r="AQ2791" s="1112"/>
      <c r="AR2791" s="72"/>
    </row>
    <row r="2792" spans="1:44" ht="27" customHeight="1">
      <c r="A2792" s="911">
        <f t="shared" si="56"/>
        <v>365</v>
      </c>
      <c r="B2792" s="65"/>
      <c r="E2792" s="66"/>
      <c r="F2792" s="67"/>
      <c r="H2792" s="1093" t="s">
        <v>1504</v>
      </c>
      <c r="I2792" s="1093"/>
      <c r="J2792" s="1093"/>
      <c r="K2792" s="1093"/>
      <c r="L2792" s="1093"/>
      <c r="M2792" s="1093"/>
      <c r="N2792" s="1093"/>
      <c r="O2792" s="1093"/>
      <c r="P2792" s="1093"/>
      <c r="Q2792" s="1093"/>
      <c r="R2792" s="1093"/>
      <c r="S2792" s="1093"/>
      <c r="T2792" s="1093"/>
      <c r="U2792" s="1093"/>
      <c r="V2792" s="1093"/>
      <c r="W2792" s="1093"/>
      <c r="X2792" s="1093"/>
      <c r="Y2792" s="1093"/>
      <c r="Z2792" s="1093"/>
      <c r="AA2792" s="1093"/>
      <c r="AB2792" s="1093"/>
      <c r="AC2792" s="1093"/>
      <c r="AD2792" s="1093"/>
      <c r="AF2792" s="69"/>
      <c r="AG2792" s="304">
        <v>365</v>
      </c>
      <c r="AH2792" s="1113" t="s">
        <v>109</v>
      </c>
      <c r="AI2792" s="1114"/>
      <c r="AJ2792" s="1115"/>
      <c r="AK2792" s="11"/>
      <c r="AL2792" s="1110" t="s">
        <v>1505</v>
      </c>
      <c r="AM2792" s="1111"/>
      <c r="AN2792" s="1111"/>
      <c r="AO2792" s="1111"/>
      <c r="AP2792" s="1111"/>
      <c r="AQ2792" s="1112"/>
      <c r="AR2792" s="1173">
        <f>VLOOKUP(AH2792,$CD$6:$CE$10,2,FALSE)</f>
        <v>0</v>
      </c>
    </row>
    <row r="2793" spans="1:44" ht="27" customHeight="1">
      <c r="A2793" s="911" t="str">
        <f t="shared" si="56"/>
        <v/>
      </c>
      <c r="B2793" s="65"/>
      <c r="E2793" s="66"/>
      <c r="F2793" s="67"/>
      <c r="H2793" s="1093"/>
      <c r="I2793" s="1093"/>
      <c r="J2793" s="1093"/>
      <c r="K2793" s="1093"/>
      <c r="L2793" s="1093"/>
      <c r="M2793" s="1093"/>
      <c r="N2793" s="1093"/>
      <c r="O2793" s="1093"/>
      <c r="P2793" s="1093"/>
      <c r="Q2793" s="1093"/>
      <c r="R2793" s="1093"/>
      <c r="S2793" s="1093"/>
      <c r="T2793" s="1093"/>
      <c r="U2793" s="1093"/>
      <c r="V2793" s="1093"/>
      <c r="W2793" s="1093"/>
      <c r="X2793" s="1093"/>
      <c r="Y2793" s="1093"/>
      <c r="Z2793" s="1093"/>
      <c r="AA2793" s="1093"/>
      <c r="AB2793" s="1093"/>
      <c r="AC2793" s="1093"/>
      <c r="AD2793" s="1093"/>
      <c r="AF2793" s="69"/>
      <c r="AK2793" s="11"/>
      <c r="AL2793" s="1110"/>
      <c r="AM2793" s="1111"/>
      <c r="AN2793" s="1111"/>
      <c r="AO2793" s="1111"/>
      <c r="AP2793" s="1111"/>
      <c r="AQ2793" s="1112"/>
      <c r="AR2793" s="1173"/>
    </row>
    <row r="2794" spans="1:44" ht="24" customHeight="1">
      <c r="A2794" s="911" t="str">
        <f t="shared" si="56"/>
        <v/>
      </c>
      <c r="B2794" s="65"/>
      <c r="E2794" s="66"/>
      <c r="F2794" s="67"/>
      <c r="AF2794" s="69"/>
      <c r="AK2794" s="11"/>
      <c r="AL2794" s="1110"/>
      <c r="AM2794" s="1111"/>
      <c r="AN2794" s="1111"/>
      <c r="AO2794" s="1111"/>
      <c r="AP2794" s="1111"/>
      <c r="AQ2794" s="1112"/>
      <c r="AR2794" s="72"/>
    </row>
    <row r="2795" spans="1:44" ht="27" customHeight="1">
      <c r="A2795" s="911">
        <f t="shared" si="56"/>
        <v>366</v>
      </c>
      <c r="B2795" s="65"/>
      <c r="E2795" s="66"/>
      <c r="F2795" s="1064" t="s">
        <v>8</v>
      </c>
      <c r="G2795" s="1065"/>
      <c r="H2795" s="1093" t="s">
        <v>1506</v>
      </c>
      <c r="I2795" s="1093"/>
      <c r="J2795" s="1093"/>
      <c r="K2795" s="1093"/>
      <c r="L2795" s="1093"/>
      <c r="M2795" s="1093"/>
      <c r="N2795" s="1093"/>
      <c r="O2795" s="1093"/>
      <c r="P2795" s="1093"/>
      <c r="Q2795" s="1093"/>
      <c r="R2795" s="1093"/>
      <c r="S2795" s="1093"/>
      <c r="T2795" s="1093"/>
      <c r="U2795" s="1093"/>
      <c r="V2795" s="1093"/>
      <c r="W2795" s="1093"/>
      <c r="X2795" s="1093"/>
      <c r="Y2795" s="1093"/>
      <c r="Z2795" s="1093"/>
      <c r="AA2795" s="1093"/>
      <c r="AB2795" s="1093"/>
      <c r="AC2795" s="1093"/>
      <c r="AD2795" s="1093"/>
      <c r="AF2795" s="69"/>
      <c r="AG2795" s="304">
        <v>366</v>
      </c>
      <c r="AH2795" s="1113" t="s">
        <v>109</v>
      </c>
      <c r="AI2795" s="1114"/>
      <c r="AJ2795" s="1115"/>
      <c r="AK2795" s="11"/>
      <c r="AL2795" s="1110" t="s">
        <v>1507</v>
      </c>
      <c r="AM2795" s="1111"/>
      <c r="AN2795" s="1111"/>
      <c r="AO2795" s="1111"/>
      <c r="AP2795" s="1111"/>
      <c r="AQ2795" s="1112"/>
      <c r="AR2795" s="1173">
        <f>VLOOKUP(AH2795,$CD$6:$CE$10,2,FALSE)</f>
        <v>0</v>
      </c>
    </row>
    <row r="2796" spans="1:44" ht="27" customHeight="1">
      <c r="A2796" s="911" t="str">
        <f t="shared" si="56"/>
        <v/>
      </c>
      <c r="B2796" s="65"/>
      <c r="E2796" s="66"/>
      <c r="F2796" s="67"/>
      <c r="H2796" s="1093"/>
      <c r="I2796" s="1093"/>
      <c r="J2796" s="1093"/>
      <c r="K2796" s="1093"/>
      <c r="L2796" s="1093"/>
      <c r="M2796" s="1093"/>
      <c r="N2796" s="1093"/>
      <c r="O2796" s="1093"/>
      <c r="P2796" s="1093"/>
      <c r="Q2796" s="1093"/>
      <c r="R2796" s="1093"/>
      <c r="S2796" s="1093"/>
      <c r="T2796" s="1093"/>
      <c r="U2796" s="1093"/>
      <c r="V2796" s="1093"/>
      <c r="W2796" s="1093"/>
      <c r="X2796" s="1093"/>
      <c r="Y2796" s="1093"/>
      <c r="Z2796" s="1093"/>
      <c r="AA2796" s="1093"/>
      <c r="AB2796" s="1093"/>
      <c r="AC2796" s="1093"/>
      <c r="AD2796" s="1093"/>
      <c r="AF2796" s="69"/>
      <c r="AK2796" s="11"/>
      <c r="AL2796" s="1110"/>
      <c r="AM2796" s="1111"/>
      <c r="AN2796" s="1111"/>
      <c r="AO2796" s="1111"/>
      <c r="AP2796" s="1111"/>
      <c r="AQ2796" s="1112"/>
      <c r="AR2796" s="1173"/>
    </row>
    <row r="2797" spans="1:44" ht="24" customHeight="1">
      <c r="A2797" s="911" t="str">
        <f t="shared" si="56"/>
        <v/>
      </c>
      <c r="B2797" s="65"/>
      <c r="E2797" s="66"/>
      <c r="F2797" s="67"/>
      <c r="AF2797" s="69"/>
      <c r="AK2797" s="11"/>
      <c r="AL2797" s="1110"/>
      <c r="AM2797" s="1111"/>
      <c r="AN2797" s="1111"/>
      <c r="AO2797" s="1111"/>
      <c r="AP2797" s="1111"/>
      <c r="AQ2797" s="1112"/>
      <c r="AR2797" s="72"/>
    </row>
    <row r="2798" spans="1:44" ht="27" customHeight="1">
      <c r="A2798" s="911">
        <f t="shared" si="56"/>
        <v>367</v>
      </c>
      <c r="B2798" s="65"/>
      <c r="E2798" s="66"/>
      <c r="F2798" s="1064" t="s">
        <v>9</v>
      </c>
      <c r="G2798" s="1065"/>
      <c r="H2798" s="1093" t="s">
        <v>2374</v>
      </c>
      <c r="I2798" s="1093"/>
      <c r="J2798" s="1093"/>
      <c r="K2798" s="1093"/>
      <c r="L2798" s="1093"/>
      <c r="M2798" s="1093"/>
      <c r="N2798" s="1093"/>
      <c r="O2798" s="1093"/>
      <c r="P2798" s="1093"/>
      <c r="Q2798" s="1093"/>
      <c r="R2798" s="1093"/>
      <c r="S2798" s="1093"/>
      <c r="T2798" s="1093"/>
      <c r="U2798" s="1093"/>
      <c r="V2798" s="1093"/>
      <c r="W2798" s="1093"/>
      <c r="X2798" s="1093"/>
      <c r="Y2798" s="1093"/>
      <c r="Z2798" s="1093"/>
      <c r="AA2798" s="1093"/>
      <c r="AB2798" s="1093"/>
      <c r="AC2798" s="1093"/>
      <c r="AD2798" s="1093"/>
      <c r="AF2798" s="69"/>
      <c r="AG2798" s="304">
        <v>367</v>
      </c>
      <c r="AH2798" s="1113" t="s">
        <v>109</v>
      </c>
      <c r="AI2798" s="1114"/>
      <c r="AJ2798" s="1115"/>
      <c r="AK2798" s="11"/>
      <c r="AL2798" s="1110" t="s">
        <v>1508</v>
      </c>
      <c r="AM2798" s="1111"/>
      <c r="AN2798" s="1111"/>
      <c r="AO2798" s="1111"/>
      <c r="AP2798" s="1111"/>
      <c r="AQ2798" s="1112"/>
      <c r="AR2798" s="1173">
        <f>VLOOKUP(AH2798,$CD$6:$CE$10,2,FALSE)</f>
        <v>0</v>
      </c>
    </row>
    <row r="2799" spans="1:44" ht="27" customHeight="1">
      <c r="A2799" s="911" t="str">
        <f t="shared" si="56"/>
        <v/>
      </c>
      <c r="B2799" s="65"/>
      <c r="E2799" s="66"/>
      <c r="F2799" s="248"/>
      <c r="G2799" s="249"/>
      <c r="H2799" s="1093"/>
      <c r="I2799" s="1093"/>
      <c r="J2799" s="1093"/>
      <c r="K2799" s="1093"/>
      <c r="L2799" s="1093"/>
      <c r="M2799" s="1093"/>
      <c r="N2799" s="1093"/>
      <c r="O2799" s="1093"/>
      <c r="P2799" s="1093"/>
      <c r="Q2799" s="1093"/>
      <c r="R2799" s="1093"/>
      <c r="S2799" s="1093"/>
      <c r="T2799" s="1093"/>
      <c r="U2799" s="1093"/>
      <c r="V2799" s="1093"/>
      <c r="W2799" s="1093"/>
      <c r="X2799" s="1093"/>
      <c r="Y2799" s="1093"/>
      <c r="Z2799" s="1093"/>
      <c r="AA2799" s="1093"/>
      <c r="AB2799" s="1093"/>
      <c r="AC2799" s="1093"/>
      <c r="AD2799" s="1093"/>
      <c r="AF2799" s="69"/>
      <c r="AK2799" s="11"/>
      <c r="AL2799" s="1110"/>
      <c r="AM2799" s="1111"/>
      <c r="AN2799" s="1111"/>
      <c r="AO2799" s="1111"/>
      <c r="AP2799" s="1111"/>
      <c r="AQ2799" s="1112"/>
      <c r="AR2799" s="1173"/>
    </row>
    <row r="2800" spans="1:44" ht="27" customHeight="1">
      <c r="A2800" s="911" t="str">
        <f t="shared" si="56"/>
        <v/>
      </c>
      <c r="B2800" s="65"/>
      <c r="E2800" s="66"/>
      <c r="F2800" s="248"/>
      <c r="G2800" s="249"/>
      <c r="H2800" s="1093"/>
      <c r="I2800" s="1093"/>
      <c r="J2800" s="1093"/>
      <c r="K2800" s="1093"/>
      <c r="L2800" s="1093"/>
      <c r="M2800" s="1093"/>
      <c r="N2800" s="1093"/>
      <c r="O2800" s="1093"/>
      <c r="P2800" s="1093"/>
      <c r="Q2800" s="1093"/>
      <c r="R2800" s="1093"/>
      <c r="S2800" s="1093"/>
      <c r="T2800" s="1093"/>
      <c r="U2800" s="1093"/>
      <c r="V2800" s="1093"/>
      <c r="W2800" s="1093"/>
      <c r="X2800" s="1093"/>
      <c r="Y2800" s="1093"/>
      <c r="Z2800" s="1093"/>
      <c r="AA2800" s="1093"/>
      <c r="AB2800" s="1093"/>
      <c r="AC2800" s="1093"/>
      <c r="AD2800" s="1093"/>
      <c r="AF2800" s="69"/>
      <c r="AK2800" s="11"/>
      <c r="AL2800" s="1110"/>
      <c r="AM2800" s="1111"/>
      <c r="AN2800" s="1111"/>
      <c r="AO2800" s="1111"/>
      <c r="AP2800" s="1111"/>
      <c r="AQ2800" s="1112"/>
      <c r="AR2800" s="72"/>
    </row>
    <row r="2801" spans="1:44" ht="24" customHeight="1">
      <c r="A2801" s="911" t="str">
        <f t="shared" si="56"/>
        <v/>
      </c>
      <c r="B2801" s="65"/>
      <c r="E2801" s="66"/>
      <c r="F2801" s="248"/>
      <c r="G2801" s="249"/>
      <c r="AF2801" s="69"/>
      <c r="AK2801" s="11"/>
      <c r="AL2801" s="70"/>
      <c r="AQ2801" s="71"/>
      <c r="AR2801" s="72"/>
    </row>
    <row r="2802" spans="1:44" ht="27" customHeight="1">
      <c r="A2802" s="911">
        <f t="shared" si="56"/>
        <v>368</v>
      </c>
      <c r="B2802" s="65"/>
      <c r="E2802" s="66"/>
      <c r="F2802" s="248"/>
      <c r="G2802" s="249"/>
      <c r="H2802" s="1070" t="s">
        <v>1509</v>
      </c>
      <c r="I2802" s="1070"/>
      <c r="J2802" s="1070"/>
      <c r="K2802" s="1070"/>
      <c r="L2802" s="1070"/>
      <c r="M2802" s="1070"/>
      <c r="N2802" s="1070"/>
      <c r="O2802" s="1070"/>
      <c r="P2802" s="1070"/>
      <c r="Q2802" s="1070"/>
      <c r="R2802" s="1070"/>
      <c r="S2802" s="1070"/>
      <c r="T2802" s="1070"/>
      <c r="U2802" s="1070"/>
      <c r="V2802" s="1070"/>
      <c r="W2802" s="1070"/>
      <c r="X2802" s="1070"/>
      <c r="Y2802" s="1070"/>
      <c r="Z2802" s="1070"/>
      <c r="AA2802" s="1070"/>
      <c r="AB2802" s="1070"/>
      <c r="AC2802" s="1070"/>
      <c r="AD2802" s="1070"/>
      <c r="AF2802" s="69"/>
      <c r="AG2802" s="304">
        <v>368</v>
      </c>
      <c r="AH2802" s="1113" t="s">
        <v>109</v>
      </c>
      <c r="AI2802" s="1114"/>
      <c r="AJ2802" s="1115"/>
      <c r="AK2802" s="11"/>
      <c r="AL2802" s="1110" t="s">
        <v>1508</v>
      </c>
      <c r="AM2802" s="1111"/>
      <c r="AN2802" s="1111"/>
      <c r="AO2802" s="1111"/>
      <c r="AP2802" s="1111"/>
      <c r="AQ2802" s="1112"/>
      <c r="AR2802" s="1173">
        <f>VLOOKUP(AH2802,$CD$6:$CE$10,2,FALSE)</f>
        <v>0</v>
      </c>
    </row>
    <row r="2803" spans="1:44" ht="27" customHeight="1">
      <c r="A2803" s="911" t="str">
        <f t="shared" si="56"/>
        <v/>
      </c>
      <c r="B2803" s="65"/>
      <c r="E2803" s="66"/>
      <c r="F2803" s="248"/>
      <c r="G2803" s="249"/>
      <c r="H2803" s="1070"/>
      <c r="I2803" s="1070"/>
      <c r="J2803" s="1070"/>
      <c r="K2803" s="1070"/>
      <c r="L2803" s="1070"/>
      <c r="M2803" s="1070"/>
      <c r="N2803" s="1070"/>
      <c r="O2803" s="1070"/>
      <c r="P2803" s="1070"/>
      <c r="Q2803" s="1070"/>
      <c r="R2803" s="1070"/>
      <c r="S2803" s="1070"/>
      <c r="T2803" s="1070"/>
      <c r="U2803" s="1070"/>
      <c r="V2803" s="1070"/>
      <c r="W2803" s="1070"/>
      <c r="X2803" s="1070"/>
      <c r="Y2803" s="1070"/>
      <c r="Z2803" s="1070"/>
      <c r="AA2803" s="1070"/>
      <c r="AB2803" s="1070"/>
      <c r="AC2803" s="1070"/>
      <c r="AD2803" s="1070"/>
      <c r="AF2803" s="69"/>
      <c r="AK2803" s="11"/>
      <c r="AL2803" s="1110"/>
      <c r="AM2803" s="1111"/>
      <c r="AN2803" s="1111"/>
      <c r="AO2803" s="1111"/>
      <c r="AP2803" s="1111"/>
      <c r="AQ2803" s="1112"/>
      <c r="AR2803" s="1173"/>
    </row>
    <row r="2804" spans="1:44" ht="24" customHeight="1">
      <c r="A2804" s="911" t="str">
        <f t="shared" si="56"/>
        <v/>
      </c>
      <c r="B2804" s="65"/>
      <c r="E2804" s="66"/>
      <c r="F2804" s="248"/>
      <c r="G2804" s="249"/>
      <c r="AF2804" s="69"/>
      <c r="AK2804" s="11"/>
      <c r="AL2804" s="1110"/>
      <c r="AM2804" s="1111"/>
      <c r="AN2804" s="1111"/>
      <c r="AO2804" s="1111"/>
      <c r="AP2804" s="1111"/>
      <c r="AQ2804" s="1112"/>
      <c r="AR2804" s="72"/>
    </row>
    <row r="2805" spans="1:44" ht="27" customHeight="1">
      <c r="A2805" s="911">
        <f t="shared" si="56"/>
        <v>369</v>
      </c>
      <c r="B2805" s="65"/>
      <c r="E2805" s="66"/>
      <c r="F2805" s="1064" t="s">
        <v>10</v>
      </c>
      <c r="G2805" s="1065"/>
      <c r="H2805" s="1093" t="s">
        <v>1510</v>
      </c>
      <c r="I2805" s="1093"/>
      <c r="J2805" s="1093"/>
      <c r="K2805" s="1093"/>
      <c r="L2805" s="1093"/>
      <c r="M2805" s="1093"/>
      <c r="N2805" s="1093"/>
      <c r="O2805" s="1093"/>
      <c r="P2805" s="1093"/>
      <c r="Q2805" s="1093"/>
      <c r="R2805" s="1093"/>
      <c r="S2805" s="1093"/>
      <c r="T2805" s="1093"/>
      <c r="U2805" s="1093"/>
      <c r="V2805" s="1093"/>
      <c r="W2805" s="1093"/>
      <c r="X2805" s="1093"/>
      <c r="Y2805" s="1093"/>
      <c r="Z2805" s="1093"/>
      <c r="AA2805" s="1093"/>
      <c r="AB2805" s="1093"/>
      <c r="AC2805" s="1093"/>
      <c r="AD2805" s="1093"/>
      <c r="AF2805" s="69"/>
      <c r="AG2805" s="304">
        <v>369</v>
      </c>
      <c r="AH2805" s="1113" t="s">
        <v>109</v>
      </c>
      <c r="AI2805" s="1114"/>
      <c r="AJ2805" s="1115"/>
      <c r="AK2805" s="11"/>
      <c r="AL2805" s="1110" t="s">
        <v>1511</v>
      </c>
      <c r="AM2805" s="1111"/>
      <c r="AN2805" s="1111"/>
      <c r="AO2805" s="1111"/>
      <c r="AP2805" s="1111"/>
      <c r="AQ2805" s="1112"/>
      <c r="AR2805" s="1173">
        <f>VLOOKUP(AH2805,$CD$6:$CE$10,2,FALSE)</f>
        <v>0</v>
      </c>
    </row>
    <row r="2806" spans="1:44" ht="27" customHeight="1">
      <c r="A2806" s="911" t="str">
        <f t="shared" si="56"/>
        <v/>
      </c>
      <c r="B2806" s="65"/>
      <c r="E2806" s="66"/>
      <c r="F2806" s="67"/>
      <c r="H2806" s="1093"/>
      <c r="I2806" s="1093"/>
      <c r="J2806" s="1093"/>
      <c r="K2806" s="1093"/>
      <c r="L2806" s="1093"/>
      <c r="M2806" s="1093"/>
      <c r="N2806" s="1093"/>
      <c r="O2806" s="1093"/>
      <c r="P2806" s="1093"/>
      <c r="Q2806" s="1093"/>
      <c r="R2806" s="1093"/>
      <c r="S2806" s="1093"/>
      <c r="T2806" s="1093"/>
      <c r="U2806" s="1093"/>
      <c r="V2806" s="1093"/>
      <c r="W2806" s="1093"/>
      <c r="X2806" s="1093"/>
      <c r="Y2806" s="1093"/>
      <c r="Z2806" s="1093"/>
      <c r="AA2806" s="1093"/>
      <c r="AB2806" s="1093"/>
      <c r="AC2806" s="1093"/>
      <c r="AD2806" s="1093"/>
      <c r="AF2806" s="69"/>
      <c r="AK2806" s="11"/>
      <c r="AL2806" s="1110"/>
      <c r="AM2806" s="1111"/>
      <c r="AN2806" s="1111"/>
      <c r="AO2806" s="1111"/>
      <c r="AP2806" s="1111"/>
      <c r="AQ2806" s="1112"/>
      <c r="AR2806" s="1173"/>
    </row>
    <row r="2807" spans="1:44" ht="24" customHeight="1" thickBot="1">
      <c r="A2807" s="911" t="str">
        <f t="shared" si="56"/>
        <v/>
      </c>
      <c r="B2807" s="56"/>
      <c r="C2807" s="6"/>
      <c r="D2807" s="6"/>
      <c r="E2807" s="57"/>
      <c r="F2807" s="82"/>
      <c r="G2807" s="60"/>
      <c r="H2807" s="60"/>
      <c r="I2807" s="60"/>
      <c r="J2807" s="60"/>
      <c r="K2807" s="60"/>
      <c r="L2807" s="60"/>
      <c r="M2807" s="60"/>
      <c r="N2807" s="60"/>
      <c r="O2807" s="60"/>
      <c r="P2807" s="60"/>
      <c r="Q2807" s="60"/>
      <c r="R2807" s="60"/>
      <c r="S2807" s="60"/>
      <c r="T2807" s="60"/>
      <c r="U2807" s="60"/>
      <c r="V2807" s="60"/>
      <c r="W2807" s="60"/>
      <c r="X2807" s="60"/>
      <c r="Y2807" s="60"/>
      <c r="Z2807" s="60"/>
      <c r="AA2807" s="60"/>
      <c r="AB2807" s="60"/>
      <c r="AC2807" s="60"/>
      <c r="AD2807" s="60"/>
      <c r="AE2807" s="60"/>
      <c r="AF2807" s="58"/>
      <c r="AG2807" s="307"/>
      <c r="AH2807" s="59"/>
      <c r="AI2807" s="59"/>
      <c r="AJ2807" s="59"/>
      <c r="AK2807" s="15"/>
      <c r="AL2807" s="1206"/>
      <c r="AM2807" s="1207"/>
      <c r="AN2807" s="1207"/>
      <c r="AO2807" s="1207"/>
      <c r="AP2807" s="1207"/>
      <c r="AQ2807" s="1208"/>
      <c r="AR2807" s="72"/>
    </row>
    <row r="2808" spans="1:44" ht="24" customHeight="1">
      <c r="A2808" s="911" t="str">
        <f t="shared" si="56"/>
        <v/>
      </c>
      <c r="B2808" s="65"/>
      <c r="E2808" s="66"/>
      <c r="F2808" s="67"/>
      <c r="AF2808" s="69"/>
      <c r="AK2808" s="11"/>
      <c r="AL2808" s="70"/>
      <c r="AQ2808" s="71"/>
      <c r="AR2808" s="72"/>
    </row>
    <row r="2809" spans="1:44" ht="27" customHeight="1">
      <c r="A2809" s="911">
        <f t="shared" si="56"/>
        <v>370</v>
      </c>
      <c r="B2809" s="1078" t="s">
        <v>2700</v>
      </c>
      <c r="C2809" s="1079"/>
      <c r="D2809" s="1079"/>
      <c r="E2809" s="1080"/>
      <c r="F2809" s="1064" t="s">
        <v>157</v>
      </c>
      <c r="G2809" s="1065"/>
      <c r="H2809" s="1093" t="s">
        <v>1512</v>
      </c>
      <c r="I2809" s="1093"/>
      <c r="J2809" s="1093"/>
      <c r="K2809" s="1093"/>
      <c r="L2809" s="1093"/>
      <c r="M2809" s="1093"/>
      <c r="N2809" s="1093"/>
      <c r="O2809" s="1093"/>
      <c r="P2809" s="1093"/>
      <c r="Q2809" s="1093"/>
      <c r="R2809" s="1093"/>
      <c r="S2809" s="1093"/>
      <c r="T2809" s="1093"/>
      <c r="U2809" s="1093"/>
      <c r="V2809" s="1093"/>
      <c r="W2809" s="1093"/>
      <c r="X2809" s="1093"/>
      <c r="Y2809" s="1093"/>
      <c r="Z2809" s="1093"/>
      <c r="AA2809" s="1093"/>
      <c r="AB2809" s="1093"/>
      <c r="AC2809" s="1093"/>
      <c r="AD2809" s="1093"/>
      <c r="AF2809" s="69"/>
      <c r="AG2809" s="304">
        <v>370</v>
      </c>
      <c r="AH2809" s="1113" t="s">
        <v>109</v>
      </c>
      <c r="AI2809" s="1114"/>
      <c r="AJ2809" s="1115"/>
      <c r="AK2809" s="11"/>
      <c r="AL2809" s="1110" t="s">
        <v>2698</v>
      </c>
      <c r="AM2809" s="1111"/>
      <c r="AN2809" s="1111"/>
      <c r="AO2809" s="1111"/>
      <c r="AP2809" s="1111"/>
      <c r="AQ2809" s="1112"/>
      <c r="AR2809" s="1173">
        <f>VLOOKUP(AH2809,$CD$6:$CE$10,2,FALSE)</f>
        <v>0</v>
      </c>
    </row>
    <row r="2810" spans="1:44" ht="27" customHeight="1">
      <c r="A2810" s="911" t="str">
        <f t="shared" si="56"/>
        <v/>
      </c>
      <c r="B2810" s="1078"/>
      <c r="C2810" s="1079"/>
      <c r="D2810" s="1079"/>
      <c r="E2810" s="1080"/>
      <c r="F2810" s="248"/>
      <c r="G2810" s="249"/>
      <c r="H2810" s="1093"/>
      <c r="I2810" s="1093"/>
      <c r="J2810" s="1093"/>
      <c r="K2810" s="1093"/>
      <c r="L2810" s="1093"/>
      <c r="M2810" s="1093"/>
      <c r="N2810" s="1093"/>
      <c r="O2810" s="1093"/>
      <c r="P2810" s="1093"/>
      <c r="Q2810" s="1093"/>
      <c r="R2810" s="1093"/>
      <c r="S2810" s="1093"/>
      <c r="T2810" s="1093"/>
      <c r="U2810" s="1093"/>
      <c r="V2810" s="1093"/>
      <c r="W2810" s="1093"/>
      <c r="X2810" s="1093"/>
      <c r="Y2810" s="1093"/>
      <c r="Z2810" s="1093"/>
      <c r="AA2810" s="1093"/>
      <c r="AB2810" s="1093"/>
      <c r="AC2810" s="1093"/>
      <c r="AD2810" s="1093"/>
      <c r="AF2810" s="69"/>
      <c r="AK2810" s="11"/>
      <c r="AL2810" s="1110"/>
      <c r="AM2810" s="1111"/>
      <c r="AN2810" s="1111"/>
      <c r="AO2810" s="1111"/>
      <c r="AP2810" s="1111"/>
      <c r="AQ2810" s="1112"/>
      <c r="AR2810" s="1173"/>
    </row>
    <row r="2811" spans="1:44" ht="27" customHeight="1">
      <c r="A2811" s="911" t="str">
        <f t="shared" si="56"/>
        <v/>
      </c>
      <c r="B2811" s="1078"/>
      <c r="C2811" s="1079"/>
      <c r="D2811" s="1079"/>
      <c r="E2811" s="1080"/>
      <c r="F2811" s="248"/>
      <c r="G2811" s="249"/>
      <c r="H2811" s="1093"/>
      <c r="I2811" s="1093"/>
      <c r="J2811" s="1093"/>
      <c r="K2811" s="1093"/>
      <c r="L2811" s="1093"/>
      <c r="M2811" s="1093"/>
      <c r="N2811" s="1093"/>
      <c r="O2811" s="1093"/>
      <c r="P2811" s="1093"/>
      <c r="Q2811" s="1093"/>
      <c r="R2811" s="1093"/>
      <c r="S2811" s="1093"/>
      <c r="T2811" s="1093"/>
      <c r="U2811" s="1093"/>
      <c r="V2811" s="1093"/>
      <c r="W2811" s="1093"/>
      <c r="X2811" s="1093"/>
      <c r="Y2811" s="1093"/>
      <c r="Z2811" s="1093"/>
      <c r="AA2811" s="1093"/>
      <c r="AB2811" s="1093"/>
      <c r="AC2811" s="1093"/>
      <c r="AD2811" s="1093"/>
      <c r="AF2811" s="69"/>
      <c r="AK2811" s="11"/>
      <c r="AL2811" s="1110"/>
      <c r="AM2811" s="1111"/>
      <c r="AN2811" s="1111"/>
      <c r="AO2811" s="1111"/>
      <c r="AP2811" s="1111"/>
      <c r="AQ2811" s="1112"/>
      <c r="AR2811" s="72"/>
    </row>
    <row r="2812" spans="1:44" ht="24" customHeight="1">
      <c r="A2812" s="911" t="str">
        <f t="shared" si="56"/>
        <v/>
      </c>
      <c r="B2812" s="65"/>
      <c r="E2812" s="66"/>
      <c r="F2812" s="248"/>
      <c r="G2812" s="249"/>
      <c r="AF2812" s="69"/>
      <c r="AK2812" s="11"/>
      <c r="AL2812" s="1110"/>
      <c r="AM2812" s="1111"/>
      <c r="AN2812" s="1111"/>
      <c r="AO2812" s="1111"/>
      <c r="AP2812" s="1111"/>
      <c r="AQ2812" s="1112"/>
      <c r="AR2812" s="72"/>
    </row>
    <row r="2813" spans="1:44" ht="27" customHeight="1">
      <c r="A2813" s="911">
        <f t="shared" si="56"/>
        <v>371</v>
      </c>
      <c r="B2813" s="65"/>
      <c r="E2813" s="66"/>
      <c r="F2813" s="1064" t="s">
        <v>6</v>
      </c>
      <c r="G2813" s="1065"/>
      <c r="H2813" s="1093" t="s">
        <v>1513</v>
      </c>
      <c r="I2813" s="1093"/>
      <c r="J2813" s="1093"/>
      <c r="K2813" s="1093"/>
      <c r="L2813" s="1093"/>
      <c r="M2813" s="1093"/>
      <c r="N2813" s="1093"/>
      <c r="O2813" s="1093"/>
      <c r="P2813" s="1093"/>
      <c r="Q2813" s="1093"/>
      <c r="R2813" s="1093"/>
      <c r="S2813" s="1093"/>
      <c r="T2813" s="1093"/>
      <c r="U2813" s="1093"/>
      <c r="V2813" s="1093"/>
      <c r="W2813" s="1093"/>
      <c r="X2813" s="1093"/>
      <c r="Y2813" s="1093"/>
      <c r="Z2813" s="1093"/>
      <c r="AA2813" s="1093"/>
      <c r="AB2813" s="1093"/>
      <c r="AC2813" s="1093"/>
      <c r="AD2813" s="1093"/>
      <c r="AF2813" s="69"/>
      <c r="AG2813" s="304">
        <v>371</v>
      </c>
      <c r="AH2813" s="1113" t="s">
        <v>109</v>
      </c>
      <c r="AI2813" s="1114"/>
      <c r="AJ2813" s="1115"/>
      <c r="AK2813" s="11"/>
      <c r="AL2813" s="1110" t="s">
        <v>2699</v>
      </c>
      <c r="AM2813" s="1111"/>
      <c r="AN2813" s="1111"/>
      <c r="AO2813" s="1111"/>
      <c r="AP2813" s="1111"/>
      <c r="AQ2813" s="1112"/>
      <c r="AR2813" s="1173">
        <f>VLOOKUP(AH2813,$CD$6:$CE$10,2,FALSE)</f>
        <v>0</v>
      </c>
    </row>
    <row r="2814" spans="1:44" ht="27" customHeight="1">
      <c r="A2814" s="911" t="str">
        <f t="shared" si="56"/>
        <v/>
      </c>
      <c r="B2814" s="65"/>
      <c r="E2814" s="66"/>
      <c r="F2814" s="67"/>
      <c r="H2814" s="1093"/>
      <c r="I2814" s="1093"/>
      <c r="J2814" s="1093"/>
      <c r="K2814" s="1093"/>
      <c r="L2814" s="1093"/>
      <c r="M2814" s="1093"/>
      <c r="N2814" s="1093"/>
      <c r="O2814" s="1093"/>
      <c r="P2814" s="1093"/>
      <c r="Q2814" s="1093"/>
      <c r="R2814" s="1093"/>
      <c r="S2814" s="1093"/>
      <c r="T2814" s="1093"/>
      <c r="U2814" s="1093"/>
      <c r="V2814" s="1093"/>
      <c r="W2814" s="1093"/>
      <c r="X2814" s="1093"/>
      <c r="Y2814" s="1093"/>
      <c r="Z2814" s="1093"/>
      <c r="AA2814" s="1093"/>
      <c r="AB2814" s="1093"/>
      <c r="AC2814" s="1093"/>
      <c r="AD2814" s="1093"/>
      <c r="AF2814" s="69"/>
      <c r="AK2814" s="11"/>
      <c r="AL2814" s="1110"/>
      <c r="AM2814" s="1111"/>
      <c r="AN2814" s="1111"/>
      <c r="AO2814" s="1111"/>
      <c r="AP2814" s="1111"/>
      <c r="AQ2814" s="1112"/>
      <c r="AR2814" s="1173"/>
    </row>
    <row r="2815" spans="1:44" ht="27" customHeight="1">
      <c r="A2815" s="911" t="str">
        <f t="shared" si="56"/>
        <v/>
      </c>
      <c r="B2815" s="65"/>
      <c r="E2815" s="66"/>
      <c r="F2815" s="67"/>
      <c r="H2815" s="1093"/>
      <c r="I2815" s="1093"/>
      <c r="J2815" s="1093"/>
      <c r="K2815" s="1093"/>
      <c r="L2815" s="1093"/>
      <c r="M2815" s="1093"/>
      <c r="N2815" s="1093"/>
      <c r="O2815" s="1093"/>
      <c r="P2815" s="1093"/>
      <c r="Q2815" s="1093"/>
      <c r="R2815" s="1093"/>
      <c r="S2815" s="1093"/>
      <c r="T2815" s="1093"/>
      <c r="U2815" s="1093"/>
      <c r="V2815" s="1093"/>
      <c r="W2815" s="1093"/>
      <c r="X2815" s="1093"/>
      <c r="Y2815" s="1093"/>
      <c r="Z2815" s="1093"/>
      <c r="AA2815" s="1093"/>
      <c r="AB2815" s="1093"/>
      <c r="AC2815" s="1093"/>
      <c r="AD2815" s="1093"/>
      <c r="AF2815" s="69"/>
      <c r="AK2815" s="11"/>
      <c r="AL2815" s="1110"/>
      <c r="AM2815" s="1111"/>
      <c r="AN2815" s="1111"/>
      <c r="AO2815" s="1111"/>
      <c r="AP2815" s="1111"/>
      <c r="AQ2815" s="1112"/>
      <c r="AR2815" s="72"/>
    </row>
    <row r="2816" spans="1:44" ht="27" customHeight="1">
      <c r="A2816" s="911" t="str">
        <f t="shared" si="56"/>
        <v/>
      </c>
      <c r="B2816" s="65"/>
      <c r="E2816" s="66"/>
      <c r="F2816" s="67"/>
      <c r="H2816" s="1093"/>
      <c r="I2816" s="1093"/>
      <c r="J2816" s="1093"/>
      <c r="K2816" s="1093"/>
      <c r="L2816" s="1093"/>
      <c r="M2816" s="1093"/>
      <c r="N2816" s="1093"/>
      <c r="O2816" s="1093"/>
      <c r="P2816" s="1093"/>
      <c r="Q2816" s="1093"/>
      <c r="R2816" s="1093"/>
      <c r="S2816" s="1093"/>
      <c r="T2816" s="1093"/>
      <c r="U2816" s="1093"/>
      <c r="V2816" s="1093"/>
      <c r="W2816" s="1093"/>
      <c r="X2816" s="1093"/>
      <c r="Y2816" s="1093"/>
      <c r="Z2816" s="1093"/>
      <c r="AA2816" s="1093"/>
      <c r="AB2816" s="1093"/>
      <c r="AC2816" s="1093"/>
      <c r="AD2816" s="1093"/>
      <c r="AF2816" s="69"/>
      <c r="AK2816" s="11"/>
      <c r="AL2816" s="1110"/>
      <c r="AM2816" s="1111"/>
      <c r="AN2816" s="1111"/>
      <c r="AO2816" s="1111"/>
      <c r="AP2816" s="1111"/>
      <c r="AQ2816" s="1112"/>
      <c r="AR2816" s="72"/>
    </row>
    <row r="2817" spans="1:44" ht="27" customHeight="1">
      <c r="A2817" s="911" t="str">
        <f t="shared" si="56"/>
        <v/>
      </c>
      <c r="B2817" s="65"/>
      <c r="E2817" s="66"/>
      <c r="F2817" s="67"/>
      <c r="H2817" s="1093"/>
      <c r="I2817" s="1093"/>
      <c r="J2817" s="1093"/>
      <c r="K2817" s="1093"/>
      <c r="L2817" s="1093"/>
      <c r="M2817" s="1093"/>
      <c r="N2817" s="1093"/>
      <c r="O2817" s="1093"/>
      <c r="P2817" s="1093"/>
      <c r="Q2817" s="1093"/>
      <c r="R2817" s="1093"/>
      <c r="S2817" s="1093"/>
      <c r="T2817" s="1093"/>
      <c r="U2817" s="1093"/>
      <c r="V2817" s="1093"/>
      <c r="W2817" s="1093"/>
      <c r="X2817" s="1093"/>
      <c r="Y2817" s="1093"/>
      <c r="Z2817" s="1093"/>
      <c r="AA2817" s="1093"/>
      <c r="AB2817" s="1093"/>
      <c r="AC2817" s="1093"/>
      <c r="AD2817" s="1093"/>
      <c r="AF2817" s="69"/>
      <c r="AK2817" s="11"/>
      <c r="AL2817" s="70"/>
      <c r="AQ2817" s="71"/>
      <c r="AR2817" s="72"/>
    </row>
    <row r="2818" spans="1:44" ht="24" customHeight="1" thickBot="1">
      <c r="A2818" s="911" t="str">
        <f t="shared" si="56"/>
        <v/>
      </c>
      <c r="B2818" s="56"/>
      <c r="C2818" s="6"/>
      <c r="D2818" s="6"/>
      <c r="E2818" s="57"/>
      <c r="F2818" s="82"/>
      <c r="G2818" s="60"/>
      <c r="H2818" s="60"/>
      <c r="I2818" s="60"/>
      <c r="J2818" s="60"/>
      <c r="K2818" s="60"/>
      <c r="L2818" s="60"/>
      <c r="M2818" s="60"/>
      <c r="N2818" s="60"/>
      <c r="O2818" s="60"/>
      <c r="P2818" s="60"/>
      <c r="Q2818" s="60"/>
      <c r="R2818" s="60"/>
      <c r="S2818" s="60"/>
      <c r="T2818" s="60"/>
      <c r="U2818" s="60"/>
      <c r="V2818" s="60"/>
      <c r="W2818" s="60"/>
      <c r="X2818" s="60"/>
      <c r="Y2818" s="60"/>
      <c r="Z2818" s="60"/>
      <c r="AA2818" s="60"/>
      <c r="AB2818" s="60"/>
      <c r="AC2818" s="60"/>
      <c r="AD2818" s="60"/>
      <c r="AE2818" s="60"/>
      <c r="AF2818" s="58"/>
      <c r="AG2818" s="307"/>
      <c r="AH2818" s="59"/>
      <c r="AI2818" s="59"/>
      <c r="AJ2818" s="59"/>
      <c r="AK2818" s="15"/>
      <c r="AL2818" s="98"/>
      <c r="AM2818" s="99"/>
      <c r="AN2818" s="99"/>
      <c r="AO2818" s="99"/>
      <c r="AP2818" s="99"/>
      <c r="AQ2818" s="100"/>
      <c r="AR2818" s="72"/>
    </row>
    <row r="2819" spans="1:44" ht="21" customHeight="1">
      <c r="A2819" s="911" t="str">
        <f t="shared" si="56"/>
        <v/>
      </c>
      <c r="B2819" s="65"/>
      <c r="E2819" s="66"/>
      <c r="F2819" s="67"/>
      <c r="AF2819" s="69"/>
      <c r="AK2819" s="11"/>
      <c r="AL2819" s="70"/>
      <c r="AQ2819" s="71"/>
      <c r="AR2819" s="72"/>
    </row>
    <row r="2820" spans="1:44" ht="27" customHeight="1">
      <c r="A2820" s="911">
        <f t="shared" si="56"/>
        <v>372</v>
      </c>
      <c r="B2820" s="1078" t="s">
        <v>2701</v>
      </c>
      <c r="C2820" s="1079"/>
      <c r="D2820" s="1079"/>
      <c r="E2820" s="1080"/>
      <c r="F2820" s="1064" t="s">
        <v>157</v>
      </c>
      <c r="G2820" s="1065"/>
      <c r="H2820" s="1093" t="s">
        <v>1514</v>
      </c>
      <c r="I2820" s="1093"/>
      <c r="J2820" s="1093"/>
      <c r="K2820" s="1093"/>
      <c r="L2820" s="1093"/>
      <c r="M2820" s="1093"/>
      <c r="N2820" s="1093"/>
      <c r="O2820" s="1093"/>
      <c r="P2820" s="1093"/>
      <c r="Q2820" s="1093"/>
      <c r="R2820" s="1093"/>
      <c r="S2820" s="1093"/>
      <c r="T2820" s="1093"/>
      <c r="U2820" s="1093"/>
      <c r="V2820" s="1093"/>
      <c r="W2820" s="1093"/>
      <c r="X2820" s="1093"/>
      <c r="Y2820" s="1093"/>
      <c r="Z2820" s="1093"/>
      <c r="AA2820" s="1093"/>
      <c r="AB2820" s="1093"/>
      <c r="AC2820" s="1093"/>
      <c r="AD2820" s="1093"/>
      <c r="AF2820" s="69"/>
      <c r="AG2820" s="304">
        <v>372</v>
      </c>
      <c r="AH2820" s="1113" t="s">
        <v>109</v>
      </c>
      <c r="AI2820" s="1114"/>
      <c r="AJ2820" s="1115"/>
      <c r="AK2820" s="11"/>
      <c r="AL2820" s="1110" t="s">
        <v>2702</v>
      </c>
      <c r="AM2820" s="1111"/>
      <c r="AN2820" s="1111"/>
      <c r="AO2820" s="1111"/>
      <c r="AP2820" s="1111"/>
      <c r="AQ2820" s="1112"/>
      <c r="AR2820" s="1173">
        <f>VLOOKUP(AH2820,$CD$6:$CE$10,2,FALSE)</f>
        <v>0</v>
      </c>
    </row>
    <row r="2821" spans="1:44" ht="27" customHeight="1">
      <c r="A2821" s="911" t="str">
        <f t="shared" si="56"/>
        <v/>
      </c>
      <c r="B2821" s="1078"/>
      <c r="C2821" s="1079"/>
      <c r="D2821" s="1079"/>
      <c r="E2821" s="1080"/>
      <c r="F2821" s="67"/>
      <c r="H2821" s="1093"/>
      <c r="I2821" s="1093"/>
      <c r="J2821" s="1093"/>
      <c r="K2821" s="1093"/>
      <c r="L2821" s="1093"/>
      <c r="M2821" s="1093"/>
      <c r="N2821" s="1093"/>
      <c r="O2821" s="1093"/>
      <c r="P2821" s="1093"/>
      <c r="Q2821" s="1093"/>
      <c r="R2821" s="1093"/>
      <c r="S2821" s="1093"/>
      <c r="T2821" s="1093"/>
      <c r="U2821" s="1093"/>
      <c r="V2821" s="1093"/>
      <c r="W2821" s="1093"/>
      <c r="X2821" s="1093"/>
      <c r="Y2821" s="1093"/>
      <c r="Z2821" s="1093"/>
      <c r="AA2821" s="1093"/>
      <c r="AB2821" s="1093"/>
      <c r="AC2821" s="1093"/>
      <c r="AD2821" s="1093"/>
      <c r="AF2821" s="69"/>
      <c r="AK2821" s="11"/>
      <c r="AL2821" s="1110"/>
      <c r="AM2821" s="1111"/>
      <c r="AN2821" s="1111"/>
      <c r="AO2821" s="1111"/>
      <c r="AP2821" s="1111"/>
      <c r="AQ2821" s="1112"/>
      <c r="AR2821" s="1173"/>
    </row>
    <row r="2822" spans="1:44" ht="21" customHeight="1">
      <c r="A2822" s="911" t="str">
        <f t="shared" si="56"/>
        <v/>
      </c>
      <c r="B2822" s="1078"/>
      <c r="C2822" s="1079"/>
      <c r="D2822" s="1079"/>
      <c r="E2822" s="1080"/>
      <c r="F2822" s="67"/>
      <c r="AF2822" s="69"/>
      <c r="AK2822" s="11"/>
      <c r="AL2822" s="1110"/>
      <c r="AM2822" s="1111"/>
      <c r="AN2822" s="1111"/>
      <c r="AO2822" s="1111"/>
      <c r="AP2822" s="1111"/>
      <c r="AQ2822" s="1112"/>
      <c r="AR2822" s="72"/>
    </row>
    <row r="2823" spans="1:44" ht="15" customHeight="1" thickBot="1">
      <c r="A2823" s="911" t="str">
        <f t="shared" si="56"/>
        <v/>
      </c>
      <c r="B2823" s="1078"/>
      <c r="C2823" s="1079"/>
      <c r="D2823" s="1079"/>
      <c r="E2823" s="1080"/>
      <c r="F2823" s="67"/>
      <c r="H2823" s="1385" t="s">
        <v>2783</v>
      </c>
      <c r="I2823" s="1385"/>
      <c r="J2823" s="1385"/>
      <c r="K2823" s="1385"/>
      <c r="L2823" s="1385"/>
      <c r="M2823" s="1385"/>
      <c r="N2823" s="1385"/>
      <c r="O2823" s="1385"/>
      <c r="P2823" s="1385"/>
      <c r="Q2823" s="1385"/>
      <c r="R2823" s="1385"/>
      <c r="S2823" s="1385"/>
      <c r="T2823" s="1385"/>
      <c r="U2823" s="1385"/>
      <c r="V2823" s="1385"/>
      <c r="W2823" s="1385"/>
      <c r="X2823" s="1385"/>
      <c r="Y2823" s="1385"/>
      <c r="Z2823" s="1385"/>
      <c r="AA2823" s="1385"/>
      <c r="AB2823" s="1385"/>
      <c r="AC2823" s="1385"/>
      <c r="AD2823" s="1385"/>
      <c r="AF2823" s="69"/>
      <c r="AK2823" s="11"/>
      <c r="AL2823" s="1110"/>
      <c r="AM2823" s="1111"/>
      <c r="AN2823" s="1111"/>
      <c r="AO2823" s="1111"/>
      <c r="AP2823" s="1111"/>
      <c r="AQ2823" s="1112"/>
      <c r="AR2823" s="72"/>
    </row>
    <row r="2824" spans="1:44" ht="27" customHeight="1">
      <c r="A2824" s="911" t="str">
        <f t="shared" si="56"/>
        <v/>
      </c>
      <c r="B2824" s="1078"/>
      <c r="C2824" s="1079"/>
      <c r="D2824" s="1079"/>
      <c r="E2824" s="1080"/>
      <c r="F2824" s="67"/>
      <c r="H2824" s="663" t="s">
        <v>530</v>
      </c>
      <c r="I2824" s="664" t="s">
        <v>507</v>
      </c>
      <c r="J2824" s="1282" t="s">
        <v>1522</v>
      </c>
      <c r="K2824" s="1282"/>
      <c r="L2824" s="1282"/>
      <c r="M2824" s="1282"/>
      <c r="N2824" s="1282"/>
      <c r="O2824" s="1282"/>
      <c r="P2824" s="1282"/>
      <c r="Q2824" s="1282"/>
      <c r="R2824" s="1282"/>
      <c r="S2824" s="1282"/>
      <c r="T2824" s="1282"/>
      <c r="U2824" s="1282"/>
      <c r="V2824" s="1282"/>
      <c r="W2824" s="1282"/>
      <c r="X2824" s="1282"/>
      <c r="Y2824" s="1282"/>
      <c r="Z2824" s="1282"/>
      <c r="AA2824" s="1282"/>
      <c r="AB2824" s="1282"/>
      <c r="AC2824" s="1282"/>
      <c r="AD2824" s="1283"/>
      <c r="AF2824" s="69"/>
      <c r="AK2824" s="11"/>
      <c r="AL2824" s="70"/>
      <c r="AQ2824" s="71"/>
      <c r="AR2824" s="72"/>
    </row>
    <row r="2825" spans="1:44" ht="27" customHeight="1">
      <c r="A2825" s="911" t="str">
        <f t="shared" si="56"/>
        <v/>
      </c>
      <c r="B2825" s="65"/>
      <c r="E2825" s="66"/>
      <c r="F2825" s="67"/>
      <c r="H2825" s="657" t="s">
        <v>530</v>
      </c>
      <c r="I2825" s="272" t="s">
        <v>508</v>
      </c>
      <c r="J2825" s="1108" t="s">
        <v>1521</v>
      </c>
      <c r="K2825" s="1108"/>
      <c r="L2825" s="1108"/>
      <c r="M2825" s="1108"/>
      <c r="N2825" s="1108"/>
      <c r="O2825" s="1108"/>
      <c r="P2825" s="1108"/>
      <c r="Q2825" s="1108"/>
      <c r="R2825" s="1108"/>
      <c r="S2825" s="1108"/>
      <c r="T2825" s="1108"/>
      <c r="U2825" s="1108"/>
      <c r="V2825" s="1108"/>
      <c r="W2825" s="1108"/>
      <c r="X2825" s="1108"/>
      <c r="Y2825" s="1108"/>
      <c r="Z2825" s="1108"/>
      <c r="AA2825" s="1108"/>
      <c r="AB2825" s="1108"/>
      <c r="AC2825" s="1108"/>
      <c r="AD2825" s="1109"/>
      <c r="AF2825" s="69"/>
      <c r="AK2825" s="11"/>
      <c r="AL2825" s="70"/>
      <c r="AQ2825" s="71"/>
      <c r="AR2825" s="72"/>
    </row>
    <row r="2826" spans="1:44" ht="27" customHeight="1">
      <c r="A2826" s="911" t="str">
        <f t="shared" si="56"/>
        <v/>
      </c>
      <c r="B2826" s="65"/>
      <c r="E2826" s="66"/>
      <c r="F2826" s="67"/>
      <c r="H2826" s="657" t="s">
        <v>530</v>
      </c>
      <c r="I2826" s="272" t="s">
        <v>643</v>
      </c>
      <c r="J2826" s="1108" t="s">
        <v>1523</v>
      </c>
      <c r="K2826" s="1108"/>
      <c r="L2826" s="1108"/>
      <c r="M2826" s="1108"/>
      <c r="N2826" s="1108"/>
      <c r="O2826" s="1108"/>
      <c r="P2826" s="1108"/>
      <c r="Q2826" s="1108"/>
      <c r="R2826" s="1108"/>
      <c r="S2826" s="1108"/>
      <c r="T2826" s="1108"/>
      <c r="U2826" s="1108"/>
      <c r="V2826" s="1108"/>
      <c r="W2826" s="1108"/>
      <c r="X2826" s="1108"/>
      <c r="Y2826" s="1108"/>
      <c r="Z2826" s="1108"/>
      <c r="AA2826" s="1108"/>
      <c r="AB2826" s="1108"/>
      <c r="AC2826" s="1108"/>
      <c r="AD2826" s="1109"/>
      <c r="AF2826" s="69"/>
      <c r="AK2826" s="11"/>
      <c r="AL2826" s="70"/>
      <c r="AQ2826" s="71"/>
      <c r="AR2826" s="72"/>
    </row>
    <row r="2827" spans="1:44" ht="27" customHeight="1">
      <c r="A2827" s="911" t="str">
        <f t="shared" si="56"/>
        <v/>
      </c>
      <c r="B2827" s="65"/>
      <c r="E2827" s="66"/>
      <c r="F2827" s="67"/>
      <c r="H2827" s="657" t="s">
        <v>530</v>
      </c>
      <c r="I2827" s="272" t="s">
        <v>644</v>
      </c>
      <c r="J2827" s="1106" t="s">
        <v>1524</v>
      </c>
      <c r="K2827" s="1106"/>
      <c r="L2827" s="1106"/>
      <c r="M2827" s="1106"/>
      <c r="N2827" s="1106"/>
      <c r="O2827" s="1106"/>
      <c r="P2827" s="1106"/>
      <c r="Q2827" s="1106"/>
      <c r="R2827" s="1106"/>
      <c r="S2827" s="1106"/>
      <c r="T2827" s="1106"/>
      <c r="U2827" s="1106"/>
      <c r="V2827" s="1106"/>
      <c r="W2827" s="1106"/>
      <c r="X2827" s="1106"/>
      <c r="Y2827" s="1106"/>
      <c r="Z2827" s="1106"/>
      <c r="AA2827" s="1106"/>
      <c r="AB2827" s="1106"/>
      <c r="AC2827" s="1106"/>
      <c r="AD2827" s="1107"/>
      <c r="AF2827" s="69"/>
      <c r="AK2827" s="11"/>
      <c r="AL2827" s="70"/>
      <c r="AQ2827" s="71"/>
      <c r="AR2827" s="72"/>
    </row>
    <row r="2828" spans="1:44" ht="27" customHeight="1">
      <c r="A2828" s="911" t="str">
        <f t="shared" si="56"/>
        <v/>
      </c>
      <c r="B2828" s="65"/>
      <c r="E2828" s="66"/>
      <c r="F2828" s="67"/>
      <c r="H2828" s="67"/>
      <c r="I2828" s="272"/>
      <c r="J2828" s="1106"/>
      <c r="K2828" s="1106"/>
      <c r="L2828" s="1106"/>
      <c r="M2828" s="1106"/>
      <c r="N2828" s="1106"/>
      <c r="O2828" s="1106"/>
      <c r="P2828" s="1106"/>
      <c r="Q2828" s="1106"/>
      <c r="R2828" s="1106"/>
      <c r="S2828" s="1106"/>
      <c r="T2828" s="1106"/>
      <c r="U2828" s="1106"/>
      <c r="V2828" s="1106"/>
      <c r="W2828" s="1106"/>
      <c r="X2828" s="1106"/>
      <c r="Y2828" s="1106"/>
      <c r="Z2828" s="1106"/>
      <c r="AA2828" s="1106"/>
      <c r="AB2828" s="1106"/>
      <c r="AC2828" s="1106"/>
      <c r="AD2828" s="1107"/>
      <c r="AF2828" s="69"/>
      <c r="AK2828" s="11"/>
      <c r="AL2828" s="70"/>
      <c r="AQ2828" s="71"/>
      <c r="AR2828" s="72"/>
    </row>
    <row r="2829" spans="1:44" ht="27" customHeight="1">
      <c r="A2829" s="911" t="str">
        <f t="shared" si="56"/>
        <v/>
      </c>
      <c r="B2829" s="65"/>
      <c r="E2829" s="66"/>
      <c r="F2829" s="67"/>
      <c r="H2829" s="67"/>
      <c r="I2829" s="272"/>
      <c r="J2829" s="1106"/>
      <c r="K2829" s="1106"/>
      <c r="L2829" s="1106"/>
      <c r="M2829" s="1106"/>
      <c r="N2829" s="1106"/>
      <c r="O2829" s="1106"/>
      <c r="P2829" s="1106"/>
      <c r="Q2829" s="1106"/>
      <c r="R2829" s="1106"/>
      <c r="S2829" s="1106"/>
      <c r="T2829" s="1106"/>
      <c r="U2829" s="1106"/>
      <c r="V2829" s="1106"/>
      <c r="W2829" s="1106"/>
      <c r="X2829" s="1106"/>
      <c r="Y2829" s="1106"/>
      <c r="Z2829" s="1106"/>
      <c r="AA2829" s="1106"/>
      <c r="AB2829" s="1106"/>
      <c r="AC2829" s="1106"/>
      <c r="AD2829" s="1107"/>
      <c r="AF2829" s="69"/>
      <c r="AK2829" s="11"/>
      <c r="AL2829" s="70"/>
      <c r="AQ2829" s="71"/>
      <c r="AR2829" s="72"/>
    </row>
    <row r="2830" spans="1:44" ht="27" customHeight="1">
      <c r="A2830" s="911" t="str">
        <f t="shared" si="56"/>
        <v/>
      </c>
      <c r="B2830" s="65"/>
      <c r="E2830" s="66"/>
      <c r="F2830" s="67"/>
      <c r="H2830" s="67"/>
      <c r="I2830" s="272"/>
      <c r="J2830" s="1106"/>
      <c r="K2830" s="1106"/>
      <c r="L2830" s="1106"/>
      <c r="M2830" s="1106"/>
      <c r="N2830" s="1106"/>
      <c r="O2830" s="1106"/>
      <c r="P2830" s="1106"/>
      <c r="Q2830" s="1106"/>
      <c r="R2830" s="1106"/>
      <c r="S2830" s="1106"/>
      <c r="T2830" s="1106"/>
      <c r="U2830" s="1106"/>
      <c r="V2830" s="1106"/>
      <c r="W2830" s="1106"/>
      <c r="X2830" s="1106"/>
      <c r="Y2830" s="1106"/>
      <c r="Z2830" s="1106"/>
      <c r="AA2830" s="1106"/>
      <c r="AB2830" s="1106"/>
      <c r="AC2830" s="1106"/>
      <c r="AD2830" s="1107"/>
      <c r="AF2830" s="69"/>
      <c r="AK2830" s="11"/>
      <c r="AL2830" s="70"/>
      <c r="AQ2830" s="71"/>
      <c r="AR2830" s="72"/>
    </row>
    <row r="2831" spans="1:44" ht="27" customHeight="1">
      <c r="A2831" s="911" t="str">
        <f t="shared" si="56"/>
        <v/>
      </c>
      <c r="B2831" s="65"/>
      <c r="E2831" s="66"/>
      <c r="F2831" s="67"/>
      <c r="H2831" s="657" t="s">
        <v>530</v>
      </c>
      <c r="I2831" s="272" t="s">
        <v>867</v>
      </c>
      <c r="J2831" s="1108" t="s">
        <v>1525</v>
      </c>
      <c r="K2831" s="1108"/>
      <c r="L2831" s="1108"/>
      <c r="M2831" s="1108"/>
      <c r="N2831" s="1108"/>
      <c r="O2831" s="1108"/>
      <c r="P2831" s="1108"/>
      <c r="Q2831" s="1108"/>
      <c r="R2831" s="1108"/>
      <c r="S2831" s="1108"/>
      <c r="T2831" s="1108"/>
      <c r="U2831" s="1108"/>
      <c r="V2831" s="1108"/>
      <c r="W2831" s="1108"/>
      <c r="X2831" s="1108"/>
      <c r="Y2831" s="1108"/>
      <c r="Z2831" s="1108"/>
      <c r="AA2831" s="1108"/>
      <c r="AB2831" s="1108"/>
      <c r="AC2831" s="1108"/>
      <c r="AD2831" s="1109"/>
      <c r="AF2831" s="69"/>
      <c r="AK2831" s="11"/>
      <c r="AL2831" s="70"/>
      <c r="AQ2831" s="71"/>
      <c r="AR2831" s="72"/>
    </row>
    <row r="2832" spans="1:44" ht="27" customHeight="1">
      <c r="A2832" s="911" t="str">
        <f t="shared" si="56"/>
        <v/>
      </c>
      <c r="B2832" s="65"/>
      <c r="E2832" s="66"/>
      <c r="F2832" s="67"/>
      <c r="H2832" s="657" t="s">
        <v>530</v>
      </c>
      <c r="I2832" s="272" t="s">
        <v>869</v>
      </c>
      <c r="J2832" s="1108" t="s">
        <v>894</v>
      </c>
      <c r="K2832" s="1108"/>
      <c r="L2832" s="1108"/>
      <c r="M2832" s="1108"/>
      <c r="N2832" s="1108"/>
      <c r="O2832" s="1108"/>
      <c r="P2832" s="1108"/>
      <c r="Q2832" s="1108"/>
      <c r="R2832" s="1108"/>
      <c r="S2832" s="1108"/>
      <c r="T2832" s="1108"/>
      <c r="U2832" s="1108"/>
      <c r="V2832" s="1108"/>
      <c r="W2832" s="1108"/>
      <c r="X2832" s="1108"/>
      <c r="Y2832" s="1108"/>
      <c r="Z2832" s="1108"/>
      <c r="AA2832" s="1108"/>
      <c r="AB2832" s="1108"/>
      <c r="AC2832" s="1108"/>
      <c r="AD2832" s="1109"/>
      <c r="AF2832" s="69"/>
      <c r="AK2832" s="11"/>
      <c r="AL2832" s="70"/>
      <c r="AQ2832" s="71"/>
      <c r="AR2832" s="72"/>
    </row>
    <row r="2833" spans="1:44" ht="27" customHeight="1" thickBot="1">
      <c r="A2833" s="911" t="str">
        <f t="shared" si="56"/>
        <v/>
      </c>
      <c r="B2833" s="65"/>
      <c r="E2833" s="66"/>
      <c r="F2833" s="67"/>
      <c r="H2833" s="658" t="s">
        <v>530</v>
      </c>
      <c r="I2833" s="196" t="s">
        <v>888</v>
      </c>
      <c r="J2833" s="1102" t="s">
        <v>1526</v>
      </c>
      <c r="K2833" s="1102"/>
      <c r="L2833" s="1102"/>
      <c r="M2833" s="1102"/>
      <c r="N2833" s="1102"/>
      <c r="O2833" s="1102"/>
      <c r="P2833" s="1102"/>
      <c r="Q2833" s="1102"/>
      <c r="R2833" s="1102"/>
      <c r="S2833" s="1102"/>
      <c r="T2833" s="1102"/>
      <c r="U2833" s="1102"/>
      <c r="V2833" s="1102"/>
      <c r="W2833" s="1102"/>
      <c r="X2833" s="1102"/>
      <c r="Y2833" s="1102"/>
      <c r="Z2833" s="1102"/>
      <c r="AA2833" s="1102"/>
      <c r="AB2833" s="1102"/>
      <c r="AC2833" s="1102"/>
      <c r="AD2833" s="1103"/>
      <c r="AF2833" s="69"/>
      <c r="AK2833" s="11"/>
      <c r="AL2833" s="70"/>
      <c r="AQ2833" s="71"/>
      <c r="AR2833" s="72"/>
    </row>
    <row r="2834" spans="1:44" ht="24" customHeight="1">
      <c r="A2834" s="911" t="str">
        <f t="shared" si="56"/>
        <v/>
      </c>
      <c r="B2834" s="65"/>
      <c r="E2834" s="66"/>
      <c r="F2834" s="67"/>
      <c r="H2834" s="272"/>
      <c r="I2834" s="288"/>
      <c r="J2834" s="288"/>
      <c r="K2834" s="288"/>
      <c r="L2834" s="288"/>
      <c r="M2834" s="288"/>
      <c r="N2834" s="288"/>
      <c r="O2834" s="288"/>
      <c r="P2834" s="288"/>
      <c r="Q2834" s="288"/>
      <c r="R2834" s="288"/>
      <c r="S2834" s="288"/>
      <c r="T2834" s="288"/>
      <c r="U2834" s="288"/>
      <c r="V2834" s="288"/>
      <c r="W2834" s="288"/>
      <c r="X2834" s="288"/>
      <c r="Y2834" s="288"/>
      <c r="Z2834" s="288"/>
      <c r="AA2834" s="288"/>
      <c r="AB2834" s="288"/>
      <c r="AC2834" s="288"/>
      <c r="AD2834" s="288"/>
      <c r="AF2834" s="69"/>
      <c r="AK2834" s="11"/>
      <c r="AL2834" s="70"/>
      <c r="AQ2834" s="71"/>
      <c r="AR2834" s="72"/>
    </row>
    <row r="2835" spans="1:44" ht="27" customHeight="1">
      <c r="A2835" s="911">
        <f t="shared" si="56"/>
        <v>373</v>
      </c>
      <c r="B2835" s="65"/>
      <c r="E2835" s="66"/>
      <c r="F2835" s="1064" t="s">
        <v>6</v>
      </c>
      <c r="G2835" s="1065"/>
      <c r="H2835" s="1093" t="s">
        <v>1527</v>
      </c>
      <c r="I2835" s="1093"/>
      <c r="J2835" s="1093"/>
      <c r="K2835" s="1093"/>
      <c r="L2835" s="1093"/>
      <c r="M2835" s="1093"/>
      <c r="N2835" s="1093"/>
      <c r="O2835" s="1093"/>
      <c r="P2835" s="1093"/>
      <c r="Q2835" s="1093"/>
      <c r="R2835" s="1093"/>
      <c r="S2835" s="1093"/>
      <c r="T2835" s="1093"/>
      <c r="U2835" s="1093"/>
      <c r="V2835" s="1093"/>
      <c r="W2835" s="1093"/>
      <c r="X2835" s="1093"/>
      <c r="Y2835" s="1093"/>
      <c r="Z2835" s="1093"/>
      <c r="AA2835" s="1093"/>
      <c r="AB2835" s="1093"/>
      <c r="AC2835" s="1093"/>
      <c r="AD2835" s="1093"/>
      <c r="AF2835" s="69"/>
      <c r="AG2835" s="304">
        <v>373</v>
      </c>
      <c r="AH2835" s="1113" t="s">
        <v>109</v>
      </c>
      <c r="AI2835" s="1114"/>
      <c r="AJ2835" s="1115"/>
      <c r="AK2835" s="11"/>
      <c r="AL2835" s="1110" t="s">
        <v>2703</v>
      </c>
      <c r="AM2835" s="1111"/>
      <c r="AN2835" s="1111"/>
      <c r="AO2835" s="1111"/>
      <c r="AP2835" s="1111"/>
      <c r="AQ2835" s="1112"/>
      <c r="AR2835" s="1173">
        <f>VLOOKUP(AH2835,$CD$6:$CE$10,2,FALSE)</f>
        <v>0</v>
      </c>
    </row>
    <row r="2836" spans="1:44" ht="27" customHeight="1">
      <c r="A2836" s="911" t="str">
        <f t="shared" ref="A2836:A2910" si="57">_xlfn.IFS(AG2836=0,"",AG2836&gt;0,AG2836,AG2836&lt;&gt;"","")</f>
        <v/>
      </c>
      <c r="B2836" s="65"/>
      <c r="E2836" s="66"/>
      <c r="F2836" s="67"/>
      <c r="H2836" s="1093"/>
      <c r="I2836" s="1093"/>
      <c r="J2836" s="1093"/>
      <c r="K2836" s="1093"/>
      <c r="L2836" s="1093"/>
      <c r="M2836" s="1093"/>
      <c r="N2836" s="1093"/>
      <c r="O2836" s="1093"/>
      <c r="P2836" s="1093"/>
      <c r="Q2836" s="1093"/>
      <c r="R2836" s="1093"/>
      <c r="S2836" s="1093"/>
      <c r="T2836" s="1093"/>
      <c r="U2836" s="1093"/>
      <c r="V2836" s="1093"/>
      <c r="W2836" s="1093"/>
      <c r="X2836" s="1093"/>
      <c r="Y2836" s="1093"/>
      <c r="Z2836" s="1093"/>
      <c r="AA2836" s="1093"/>
      <c r="AB2836" s="1093"/>
      <c r="AC2836" s="1093"/>
      <c r="AD2836" s="1093"/>
      <c r="AF2836" s="69"/>
      <c r="AK2836" s="11"/>
      <c r="AL2836" s="1110"/>
      <c r="AM2836" s="1111"/>
      <c r="AN2836" s="1111"/>
      <c r="AO2836" s="1111"/>
      <c r="AP2836" s="1111"/>
      <c r="AQ2836" s="1112"/>
      <c r="AR2836" s="1173"/>
    </row>
    <row r="2837" spans="1:44" ht="27" customHeight="1">
      <c r="A2837" s="911" t="str">
        <f t="shared" si="57"/>
        <v/>
      </c>
      <c r="B2837" s="65"/>
      <c r="E2837" s="66"/>
      <c r="F2837" s="67"/>
      <c r="H2837" s="1093"/>
      <c r="I2837" s="1093"/>
      <c r="J2837" s="1093"/>
      <c r="K2837" s="1093"/>
      <c r="L2837" s="1093"/>
      <c r="M2837" s="1093"/>
      <c r="N2837" s="1093"/>
      <c r="O2837" s="1093"/>
      <c r="P2837" s="1093"/>
      <c r="Q2837" s="1093"/>
      <c r="R2837" s="1093"/>
      <c r="S2837" s="1093"/>
      <c r="T2837" s="1093"/>
      <c r="U2837" s="1093"/>
      <c r="V2837" s="1093"/>
      <c r="W2837" s="1093"/>
      <c r="X2837" s="1093"/>
      <c r="Y2837" s="1093"/>
      <c r="Z2837" s="1093"/>
      <c r="AA2837" s="1093"/>
      <c r="AB2837" s="1093"/>
      <c r="AC2837" s="1093"/>
      <c r="AD2837" s="1093"/>
      <c r="AF2837" s="69"/>
      <c r="AK2837" s="11"/>
      <c r="AL2837" s="1110"/>
      <c r="AM2837" s="1111"/>
      <c r="AN2837" s="1111"/>
      <c r="AO2837" s="1111"/>
      <c r="AP2837" s="1111"/>
      <c r="AQ2837" s="1112"/>
      <c r="AR2837" s="72"/>
    </row>
    <row r="2838" spans="1:44" ht="18" customHeight="1" thickBot="1">
      <c r="A2838" s="911" t="str">
        <f t="shared" si="57"/>
        <v/>
      </c>
      <c r="B2838" s="65"/>
      <c r="E2838" s="66"/>
      <c r="F2838" s="67"/>
      <c r="AF2838" s="69"/>
      <c r="AK2838" s="11"/>
      <c r="AL2838" s="1110"/>
      <c r="AM2838" s="1111"/>
      <c r="AN2838" s="1111"/>
      <c r="AO2838" s="1111"/>
      <c r="AP2838" s="1111"/>
      <c r="AQ2838" s="1112"/>
      <c r="AR2838" s="72"/>
    </row>
    <row r="2839" spans="1:44" ht="24" customHeight="1">
      <c r="A2839" s="911" t="str">
        <f t="shared" si="57"/>
        <v/>
      </c>
      <c r="B2839" s="65"/>
      <c r="E2839" s="66"/>
      <c r="F2839" s="67"/>
      <c r="H2839" s="1403" t="s">
        <v>1528</v>
      </c>
      <c r="I2839" s="1104"/>
      <c r="J2839" s="1104"/>
      <c r="K2839" s="1104"/>
      <c r="L2839" s="1104"/>
      <c r="M2839" s="1104"/>
      <c r="N2839" s="1104"/>
      <c r="O2839" s="1104"/>
      <c r="P2839" s="1104"/>
      <c r="Q2839" s="1104"/>
      <c r="R2839" s="1104"/>
      <c r="S2839" s="1104"/>
      <c r="T2839" s="1104"/>
      <c r="U2839" s="1104"/>
      <c r="V2839" s="1104"/>
      <c r="W2839" s="1104"/>
      <c r="X2839" s="1104"/>
      <c r="Y2839" s="1104"/>
      <c r="Z2839" s="1104"/>
      <c r="AA2839" s="1104"/>
      <c r="AB2839" s="1104"/>
      <c r="AC2839" s="1104"/>
      <c r="AD2839" s="1105"/>
      <c r="AF2839" s="69"/>
      <c r="AK2839" s="11"/>
      <c r="AL2839" s="88"/>
      <c r="AM2839" s="89"/>
      <c r="AN2839" s="89"/>
      <c r="AO2839" s="89"/>
      <c r="AP2839" s="89"/>
      <c r="AQ2839" s="90"/>
      <c r="AR2839" s="72"/>
    </row>
    <row r="2840" spans="1:44" ht="24" customHeight="1">
      <c r="A2840" s="911" t="str">
        <f t="shared" si="57"/>
        <v/>
      </c>
      <c r="B2840" s="65"/>
      <c r="E2840" s="66"/>
      <c r="F2840" s="67"/>
      <c r="H2840" s="1404"/>
      <c r="I2840" s="1106"/>
      <c r="J2840" s="1106"/>
      <c r="K2840" s="1106"/>
      <c r="L2840" s="1106"/>
      <c r="M2840" s="1106"/>
      <c r="N2840" s="1106"/>
      <c r="O2840" s="1106"/>
      <c r="P2840" s="1106"/>
      <c r="Q2840" s="1106"/>
      <c r="R2840" s="1106"/>
      <c r="S2840" s="1106"/>
      <c r="T2840" s="1106"/>
      <c r="U2840" s="1106"/>
      <c r="V2840" s="1106"/>
      <c r="W2840" s="1106"/>
      <c r="X2840" s="1106"/>
      <c r="Y2840" s="1106"/>
      <c r="Z2840" s="1106"/>
      <c r="AA2840" s="1106"/>
      <c r="AB2840" s="1106"/>
      <c r="AC2840" s="1106"/>
      <c r="AD2840" s="1107"/>
      <c r="AF2840" s="69"/>
      <c r="AK2840" s="11"/>
      <c r="AL2840" s="88"/>
      <c r="AM2840" s="89"/>
      <c r="AN2840" s="89"/>
      <c r="AO2840" s="89"/>
      <c r="AP2840" s="89"/>
      <c r="AQ2840" s="90"/>
      <c r="AR2840" s="72"/>
    </row>
    <row r="2841" spans="1:44" ht="24" customHeight="1">
      <c r="A2841" s="911" t="str">
        <f t="shared" si="57"/>
        <v/>
      </c>
      <c r="B2841" s="65"/>
      <c r="E2841" s="66"/>
      <c r="F2841" s="67"/>
      <c r="H2841" s="1404"/>
      <c r="I2841" s="1106"/>
      <c r="J2841" s="1106"/>
      <c r="K2841" s="1106"/>
      <c r="L2841" s="1106"/>
      <c r="M2841" s="1106"/>
      <c r="N2841" s="1106"/>
      <c r="O2841" s="1106"/>
      <c r="P2841" s="1106"/>
      <c r="Q2841" s="1106"/>
      <c r="R2841" s="1106"/>
      <c r="S2841" s="1106"/>
      <c r="T2841" s="1106"/>
      <c r="U2841" s="1106"/>
      <c r="V2841" s="1106"/>
      <c r="W2841" s="1106"/>
      <c r="X2841" s="1106"/>
      <c r="Y2841" s="1106"/>
      <c r="Z2841" s="1106"/>
      <c r="AA2841" s="1106"/>
      <c r="AB2841" s="1106"/>
      <c r="AC2841" s="1106"/>
      <c r="AD2841" s="1107"/>
      <c r="AF2841" s="69"/>
      <c r="AK2841" s="11"/>
      <c r="AL2841" s="88"/>
      <c r="AM2841" s="89"/>
      <c r="AN2841" s="89"/>
      <c r="AO2841" s="89"/>
      <c r="AP2841" s="89"/>
      <c r="AQ2841" s="90"/>
      <c r="AR2841" s="72"/>
    </row>
    <row r="2842" spans="1:44" ht="24" customHeight="1">
      <c r="A2842" s="911" t="str">
        <f t="shared" si="57"/>
        <v/>
      </c>
      <c r="B2842" s="65"/>
      <c r="E2842" s="66"/>
      <c r="F2842" s="67"/>
      <c r="H2842" s="192" t="s">
        <v>1515</v>
      </c>
      <c r="I2842" s="1106" t="s">
        <v>1529</v>
      </c>
      <c r="J2842" s="1106"/>
      <c r="K2842" s="1106"/>
      <c r="L2842" s="1106"/>
      <c r="M2842" s="1106"/>
      <c r="N2842" s="1106"/>
      <c r="O2842" s="1106"/>
      <c r="P2842" s="1106"/>
      <c r="Q2842" s="1106"/>
      <c r="R2842" s="1106"/>
      <c r="S2842" s="1106"/>
      <c r="T2842" s="1106"/>
      <c r="U2842" s="1106"/>
      <c r="V2842" s="1106"/>
      <c r="W2842" s="1106"/>
      <c r="X2842" s="1106"/>
      <c r="Y2842" s="1106"/>
      <c r="Z2842" s="1106"/>
      <c r="AA2842" s="1106"/>
      <c r="AB2842" s="1106"/>
      <c r="AC2842" s="1106"/>
      <c r="AD2842" s="1107"/>
      <c r="AF2842" s="69"/>
      <c r="AK2842" s="11"/>
      <c r="AL2842" s="70"/>
      <c r="AQ2842" s="71"/>
      <c r="AR2842" s="72"/>
    </row>
    <row r="2843" spans="1:44" ht="27" customHeight="1">
      <c r="A2843" s="911" t="str">
        <f t="shared" si="57"/>
        <v/>
      </c>
      <c r="B2843" s="65"/>
      <c r="E2843" s="66"/>
      <c r="F2843" s="67"/>
      <c r="H2843" s="192" t="s">
        <v>1516</v>
      </c>
      <c r="I2843" s="1106" t="s">
        <v>1530</v>
      </c>
      <c r="J2843" s="1106"/>
      <c r="K2843" s="1106"/>
      <c r="L2843" s="1106"/>
      <c r="M2843" s="1106"/>
      <c r="N2843" s="1106"/>
      <c r="O2843" s="1106"/>
      <c r="P2843" s="1106"/>
      <c r="Q2843" s="1106"/>
      <c r="R2843" s="1106"/>
      <c r="S2843" s="1106"/>
      <c r="T2843" s="1106"/>
      <c r="U2843" s="1106"/>
      <c r="V2843" s="1106"/>
      <c r="W2843" s="1106"/>
      <c r="X2843" s="1106"/>
      <c r="Y2843" s="1106"/>
      <c r="Z2843" s="1106"/>
      <c r="AA2843" s="1106"/>
      <c r="AB2843" s="1106"/>
      <c r="AC2843" s="1106"/>
      <c r="AD2843" s="1107"/>
      <c r="AF2843" s="69"/>
      <c r="AK2843" s="11"/>
      <c r="AL2843" s="70"/>
      <c r="AQ2843" s="71"/>
      <c r="AR2843" s="72"/>
    </row>
    <row r="2844" spans="1:44" ht="27" customHeight="1">
      <c r="A2844" s="911" t="str">
        <f t="shared" si="57"/>
        <v/>
      </c>
      <c r="B2844" s="65"/>
      <c r="E2844" s="66"/>
      <c r="F2844" s="67"/>
      <c r="H2844" s="192"/>
      <c r="I2844" s="1106"/>
      <c r="J2844" s="1106"/>
      <c r="K2844" s="1106"/>
      <c r="L2844" s="1106"/>
      <c r="M2844" s="1106"/>
      <c r="N2844" s="1106"/>
      <c r="O2844" s="1106"/>
      <c r="P2844" s="1106"/>
      <c r="Q2844" s="1106"/>
      <c r="R2844" s="1106"/>
      <c r="S2844" s="1106"/>
      <c r="T2844" s="1106"/>
      <c r="U2844" s="1106"/>
      <c r="V2844" s="1106"/>
      <c r="W2844" s="1106"/>
      <c r="X2844" s="1106"/>
      <c r="Y2844" s="1106"/>
      <c r="Z2844" s="1106"/>
      <c r="AA2844" s="1106"/>
      <c r="AB2844" s="1106"/>
      <c r="AC2844" s="1106"/>
      <c r="AD2844" s="1107"/>
      <c r="AF2844" s="69"/>
      <c r="AK2844" s="11"/>
      <c r="AL2844" s="70"/>
      <c r="AQ2844" s="71"/>
      <c r="AR2844" s="72"/>
    </row>
    <row r="2845" spans="1:44" ht="27" customHeight="1">
      <c r="A2845" s="911" t="str">
        <f t="shared" si="57"/>
        <v/>
      </c>
      <c r="B2845" s="65"/>
      <c r="E2845" s="66"/>
      <c r="F2845" s="67"/>
      <c r="H2845" s="192" t="s">
        <v>1517</v>
      </c>
      <c r="I2845" s="1106" t="s">
        <v>2587</v>
      </c>
      <c r="J2845" s="1106"/>
      <c r="K2845" s="1106"/>
      <c r="L2845" s="1106"/>
      <c r="M2845" s="1106"/>
      <c r="N2845" s="1106"/>
      <c r="O2845" s="1106"/>
      <c r="P2845" s="1106"/>
      <c r="Q2845" s="1106"/>
      <c r="R2845" s="1106"/>
      <c r="S2845" s="1106"/>
      <c r="T2845" s="1106"/>
      <c r="U2845" s="1106"/>
      <c r="V2845" s="1106"/>
      <c r="W2845" s="1106"/>
      <c r="X2845" s="1106"/>
      <c r="Y2845" s="1106"/>
      <c r="Z2845" s="1106"/>
      <c r="AA2845" s="1106"/>
      <c r="AB2845" s="1106"/>
      <c r="AC2845" s="1106"/>
      <c r="AD2845" s="1107"/>
      <c r="AF2845" s="69"/>
      <c r="AK2845" s="11"/>
      <c r="AL2845" s="70"/>
      <c r="AQ2845" s="71"/>
      <c r="AR2845" s="72"/>
    </row>
    <row r="2846" spans="1:44" ht="27" customHeight="1">
      <c r="A2846" s="911" t="str">
        <f t="shared" si="57"/>
        <v/>
      </c>
      <c r="B2846" s="65"/>
      <c r="E2846" s="66"/>
      <c r="F2846" s="67"/>
      <c r="H2846" s="192"/>
      <c r="I2846" s="1106"/>
      <c r="J2846" s="1106"/>
      <c r="K2846" s="1106"/>
      <c r="L2846" s="1106"/>
      <c r="M2846" s="1106"/>
      <c r="N2846" s="1106"/>
      <c r="O2846" s="1106"/>
      <c r="P2846" s="1106"/>
      <c r="Q2846" s="1106"/>
      <c r="R2846" s="1106"/>
      <c r="S2846" s="1106"/>
      <c r="T2846" s="1106"/>
      <c r="U2846" s="1106"/>
      <c r="V2846" s="1106"/>
      <c r="W2846" s="1106"/>
      <c r="X2846" s="1106"/>
      <c r="Y2846" s="1106"/>
      <c r="Z2846" s="1106"/>
      <c r="AA2846" s="1106"/>
      <c r="AB2846" s="1106"/>
      <c r="AC2846" s="1106"/>
      <c r="AD2846" s="1107"/>
      <c r="AF2846" s="69"/>
      <c r="AK2846" s="11"/>
      <c r="AL2846" s="70"/>
      <c r="AQ2846" s="71"/>
      <c r="AR2846" s="72"/>
    </row>
    <row r="2847" spans="1:44" ht="27" customHeight="1">
      <c r="A2847" s="911" t="str">
        <f t="shared" si="57"/>
        <v/>
      </c>
      <c r="B2847" s="65"/>
      <c r="E2847" s="66"/>
      <c r="F2847" s="67"/>
      <c r="H2847" s="192" t="s">
        <v>1518</v>
      </c>
      <c r="I2847" s="1106" t="s">
        <v>1533</v>
      </c>
      <c r="J2847" s="1106"/>
      <c r="K2847" s="1106"/>
      <c r="L2847" s="1106"/>
      <c r="M2847" s="1106"/>
      <c r="N2847" s="1106"/>
      <c r="O2847" s="1106"/>
      <c r="P2847" s="1106"/>
      <c r="Q2847" s="1106"/>
      <c r="R2847" s="1106"/>
      <c r="S2847" s="1106"/>
      <c r="T2847" s="1106"/>
      <c r="U2847" s="1106"/>
      <c r="V2847" s="1106"/>
      <c r="W2847" s="1106"/>
      <c r="X2847" s="1106"/>
      <c r="Y2847" s="1106"/>
      <c r="Z2847" s="1106"/>
      <c r="AA2847" s="1106"/>
      <c r="AB2847" s="1106"/>
      <c r="AC2847" s="1106"/>
      <c r="AD2847" s="1107"/>
      <c r="AF2847" s="69"/>
      <c r="AK2847" s="11"/>
      <c r="AL2847" s="70"/>
      <c r="AQ2847" s="71"/>
      <c r="AR2847" s="72"/>
    </row>
    <row r="2848" spans="1:44" ht="27" customHeight="1">
      <c r="A2848" s="911" t="str">
        <f t="shared" si="57"/>
        <v/>
      </c>
      <c r="B2848" s="65"/>
      <c r="E2848" s="66"/>
      <c r="F2848" s="67"/>
      <c r="H2848" s="192"/>
      <c r="I2848" s="1106"/>
      <c r="J2848" s="1106"/>
      <c r="K2848" s="1106"/>
      <c r="L2848" s="1106"/>
      <c r="M2848" s="1106"/>
      <c r="N2848" s="1106"/>
      <c r="O2848" s="1106"/>
      <c r="P2848" s="1106"/>
      <c r="Q2848" s="1106"/>
      <c r="R2848" s="1106"/>
      <c r="S2848" s="1106"/>
      <c r="T2848" s="1106"/>
      <c r="U2848" s="1106"/>
      <c r="V2848" s="1106"/>
      <c r="W2848" s="1106"/>
      <c r="X2848" s="1106"/>
      <c r="Y2848" s="1106"/>
      <c r="Z2848" s="1106"/>
      <c r="AA2848" s="1106"/>
      <c r="AB2848" s="1106"/>
      <c r="AC2848" s="1106"/>
      <c r="AD2848" s="1107"/>
      <c r="AF2848" s="69"/>
      <c r="AK2848" s="11"/>
      <c r="AL2848" s="70"/>
      <c r="AQ2848" s="71"/>
      <c r="AR2848" s="72"/>
    </row>
    <row r="2849" spans="1:44" ht="27" customHeight="1">
      <c r="A2849" s="911" t="str">
        <f t="shared" si="57"/>
        <v/>
      </c>
      <c r="B2849" s="65"/>
      <c r="E2849" s="66"/>
      <c r="F2849" s="67"/>
      <c r="H2849" s="192" t="s">
        <v>1519</v>
      </c>
      <c r="I2849" s="1108" t="s">
        <v>1532</v>
      </c>
      <c r="J2849" s="1108"/>
      <c r="K2849" s="1108"/>
      <c r="L2849" s="1108"/>
      <c r="M2849" s="1108"/>
      <c r="N2849" s="1108"/>
      <c r="O2849" s="1108"/>
      <c r="P2849" s="1108"/>
      <c r="Q2849" s="1108"/>
      <c r="R2849" s="1108"/>
      <c r="S2849" s="1108"/>
      <c r="T2849" s="1108"/>
      <c r="U2849" s="1108"/>
      <c r="V2849" s="1108"/>
      <c r="W2849" s="1108"/>
      <c r="X2849" s="1108"/>
      <c r="Y2849" s="1108"/>
      <c r="Z2849" s="1108"/>
      <c r="AA2849" s="1108"/>
      <c r="AB2849" s="1108"/>
      <c r="AC2849" s="1108"/>
      <c r="AD2849" s="1109"/>
      <c r="AF2849" s="69"/>
      <c r="AK2849" s="11"/>
      <c r="AL2849" s="70"/>
      <c r="AQ2849" s="71"/>
      <c r="AR2849" s="72"/>
    </row>
    <row r="2850" spans="1:44" ht="27" customHeight="1" thickBot="1">
      <c r="A2850" s="911" t="str">
        <f t="shared" si="57"/>
        <v/>
      </c>
      <c r="B2850" s="65"/>
      <c r="E2850" s="66"/>
      <c r="F2850" s="67"/>
      <c r="H2850" s="195" t="s">
        <v>1520</v>
      </c>
      <c r="I2850" s="1102" t="s">
        <v>1531</v>
      </c>
      <c r="J2850" s="1102"/>
      <c r="K2850" s="1102"/>
      <c r="L2850" s="1102"/>
      <c r="M2850" s="1102"/>
      <c r="N2850" s="1102"/>
      <c r="O2850" s="1102"/>
      <c r="P2850" s="1102"/>
      <c r="Q2850" s="1102"/>
      <c r="R2850" s="1102"/>
      <c r="S2850" s="1102"/>
      <c r="T2850" s="1102"/>
      <c r="U2850" s="1102"/>
      <c r="V2850" s="1102"/>
      <c r="W2850" s="1102"/>
      <c r="X2850" s="1102"/>
      <c r="Y2850" s="1102"/>
      <c r="Z2850" s="1102"/>
      <c r="AA2850" s="1102"/>
      <c r="AB2850" s="1102"/>
      <c r="AC2850" s="1102"/>
      <c r="AD2850" s="1103"/>
      <c r="AF2850" s="69"/>
      <c r="AK2850" s="11"/>
      <c r="AL2850" s="70"/>
      <c r="AQ2850" s="71"/>
      <c r="AR2850" s="72"/>
    </row>
    <row r="2851" spans="1:44" ht="24" customHeight="1">
      <c r="A2851" s="911" t="str">
        <f t="shared" si="57"/>
        <v/>
      </c>
      <c r="B2851" s="65"/>
      <c r="E2851" s="66"/>
      <c r="F2851" s="67"/>
      <c r="H2851" s="272"/>
      <c r="I2851" s="288"/>
      <c r="J2851" s="288"/>
      <c r="K2851" s="288"/>
      <c r="L2851" s="288"/>
      <c r="M2851" s="288"/>
      <c r="N2851" s="288"/>
      <c r="O2851" s="288"/>
      <c r="P2851" s="288"/>
      <c r="Q2851" s="288"/>
      <c r="R2851" s="288"/>
      <c r="S2851" s="288"/>
      <c r="T2851" s="288"/>
      <c r="U2851" s="288"/>
      <c r="V2851" s="288"/>
      <c r="W2851" s="288"/>
      <c r="X2851" s="288"/>
      <c r="Y2851" s="288"/>
      <c r="Z2851" s="288"/>
      <c r="AA2851" s="288"/>
      <c r="AB2851" s="288"/>
      <c r="AC2851" s="288"/>
      <c r="AD2851" s="288"/>
      <c r="AF2851" s="69"/>
      <c r="AK2851" s="11"/>
      <c r="AL2851" s="70"/>
      <c r="AQ2851" s="71"/>
      <c r="AR2851" s="72"/>
    </row>
    <row r="2852" spans="1:44" ht="27" customHeight="1">
      <c r="A2852" s="911">
        <f t="shared" si="57"/>
        <v>374</v>
      </c>
      <c r="B2852" s="65"/>
      <c r="E2852" s="66"/>
      <c r="F2852" s="1204" t="s">
        <v>7</v>
      </c>
      <c r="G2852" s="1205"/>
      <c r="H2852" s="1381" t="s">
        <v>1534</v>
      </c>
      <c r="I2852" s="1381"/>
      <c r="J2852" s="1381"/>
      <c r="K2852" s="1381"/>
      <c r="L2852" s="1381"/>
      <c r="M2852" s="1381"/>
      <c r="N2852" s="1381"/>
      <c r="O2852" s="1381"/>
      <c r="P2852" s="1381"/>
      <c r="Q2852" s="1381"/>
      <c r="R2852" s="1381"/>
      <c r="S2852" s="1381"/>
      <c r="T2852" s="1381"/>
      <c r="U2852" s="1381"/>
      <c r="V2852" s="1381"/>
      <c r="W2852" s="1381"/>
      <c r="X2852" s="1381"/>
      <c r="Y2852" s="1381"/>
      <c r="Z2852" s="1381"/>
      <c r="AA2852" s="1381"/>
      <c r="AB2852" s="1381"/>
      <c r="AC2852" s="1381"/>
      <c r="AD2852" s="1381"/>
      <c r="AE2852" s="838"/>
      <c r="AF2852" s="839"/>
      <c r="AG2852" s="660">
        <v>374</v>
      </c>
      <c r="AH2852" s="1245" t="s">
        <v>109</v>
      </c>
      <c r="AI2852" s="1246"/>
      <c r="AJ2852" s="1247"/>
      <c r="AK2852" s="840"/>
      <c r="AL2852" s="1382" t="s">
        <v>2704</v>
      </c>
      <c r="AM2852" s="1383"/>
      <c r="AN2852" s="1383"/>
      <c r="AO2852" s="1383"/>
      <c r="AP2852" s="1383"/>
      <c r="AQ2852" s="1384"/>
      <c r="AR2852" s="1173">
        <f>VLOOKUP(AH2852,$CD$6:$CE$10,2,FALSE)</f>
        <v>0</v>
      </c>
    </row>
    <row r="2853" spans="1:44" ht="27" customHeight="1">
      <c r="A2853" s="911" t="str">
        <f t="shared" si="57"/>
        <v/>
      </c>
      <c r="B2853" s="65"/>
      <c r="E2853" s="66"/>
      <c r="F2853" s="842"/>
      <c r="G2853" s="838"/>
      <c r="H2853" s="1381"/>
      <c r="I2853" s="1381"/>
      <c r="J2853" s="1381"/>
      <c r="K2853" s="1381"/>
      <c r="L2853" s="1381"/>
      <c r="M2853" s="1381"/>
      <c r="N2853" s="1381"/>
      <c r="O2853" s="1381"/>
      <c r="P2853" s="1381"/>
      <c r="Q2853" s="1381"/>
      <c r="R2853" s="1381"/>
      <c r="S2853" s="1381"/>
      <c r="T2853" s="1381"/>
      <c r="U2853" s="1381"/>
      <c r="V2853" s="1381"/>
      <c r="W2853" s="1381"/>
      <c r="X2853" s="1381"/>
      <c r="Y2853" s="1381"/>
      <c r="Z2853" s="1381"/>
      <c r="AA2853" s="1381"/>
      <c r="AB2853" s="1381"/>
      <c r="AC2853" s="1381"/>
      <c r="AD2853" s="1381"/>
      <c r="AE2853" s="838"/>
      <c r="AF2853" s="839"/>
      <c r="AG2853" s="660"/>
      <c r="AH2853" s="845"/>
      <c r="AI2853" s="845"/>
      <c r="AJ2853" s="845"/>
      <c r="AK2853" s="840"/>
      <c r="AL2853" s="1382"/>
      <c r="AM2853" s="1383"/>
      <c r="AN2853" s="1383"/>
      <c r="AO2853" s="1383"/>
      <c r="AP2853" s="1383"/>
      <c r="AQ2853" s="1384"/>
      <c r="AR2853" s="1173"/>
    </row>
    <row r="2854" spans="1:44" ht="21" customHeight="1" thickBot="1">
      <c r="A2854" s="911" t="str">
        <f t="shared" si="57"/>
        <v/>
      </c>
      <c r="B2854" s="65"/>
      <c r="E2854" s="66"/>
      <c r="F2854" s="842"/>
      <c r="G2854" s="838"/>
      <c r="H2854" s="867"/>
      <c r="I2854" s="867"/>
      <c r="J2854" s="867"/>
      <c r="K2854" s="867"/>
      <c r="L2854" s="867"/>
      <c r="M2854" s="867"/>
      <c r="N2854" s="867"/>
      <c r="O2854" s="867"/>
      <c r="P2854" s="867"/>
      <c r="Q2854" s="867"/>
      <c r="R2854" s="867"/>
      <c r="S2854" s="867"/>
      <c r="T2854" s="867"/>
      <c r="U2854" s="867"/>
      <c r="V2854" s="867"/>
      <c r="W2854" s="867"/>
      <c r="X2854" s="867"/>
      <c r="Y2854" s="867"/>
      <c r="Z2854" s="867"/>
      <c r="AA2854" s="867"/>
      <c r="AB2854" s="867"/>
      <c r="AC2854" s="867"/>
      <c r="AD2854" s="867"/>
      <c r="AE2854" s="838"/>
      <c r="AF2854" s="839"/>
      <c r="AG2854" s="660"/>
      <c r="AH2854" s="845"/>
      <c r="AI2854" s="845"/>
      <c r="AJ2854" s="845"/>
      <c r="AK2854" s="840"/>
      <c r="AL2854" s="1382"/>
      <c r="AM2854" s="1383"/>
      <c r="AN2854" s="1383"/>
      <c r="AO2854" s="1383"/>
      <c r="AP2854" s="1383"/>
      <c r="AQ2854" s="1384"/>
      <c r="AR2854" s="72"/>
    </row>
    <row r="2855" spans="1:44" ht="27" customHeight="1" thickBot="1">
      <c r="A2855" s="911" t="str">
        <f t="shared" si="57"/>
        <v>実 施 月</v>
      </c>
      <c r="B2855" s="65"/>
      <c r="E2855" s="66"/>
      <c r="F2855" s="842"/>
      <c r="G2855" s="838" t="s">
        <v>340</v>
      </c>
      <c r="H2855" s="1296" t="s">
        <v>1555</v>
      </c>
      <c r="I2855" s="1296"/>
      <c r="J2855" s="1296"/>
      <c r="K2855" s="1296"/>
      <c r="L2855" s="1296"/>
      <c r="M2855" s="1296"/>
      <c r="N2855" s="1296"/>
      <c r="O2855" s="1296"/>
      <c r="P2855" s="1296"/>
      <c r="Q2855" s="1296"/>
      <c r="R2855" s="1296"/>
      <c r="S2855" s="1296"/>
      <c r="T2855" s="1296"/>
      <c r="U2855" s="1296"/>
      <c r="V2855" s="1296"/>
      <c r="W2855" s="1296"/>
      <c r="X2855" s="1296"/>
      <c r="Y2855" s="1296"/>
      <c r="Z2855" s="1296"/>
      <c r="AA2855" s="1296"/>
      <c r="AB2855" s="1296"/>
      <c r="AC2855" s="1296"/>
      <c r="AD2855" s="1296"/>
      <c r="AE2855" s="838"/>
      <c r="AF2855" s="839"/>
      <c r="AG2855" s="1250" t="s">
        <v>2381</v>
      </c>
      <c r="AH2855" s="1251"/>
      <c r="AI2855" s="1251"/>
      <c r="AJ2855" s="1252"/>
      <c r="AK2855" s="840"/>
      <c r="AL2855" s="1382"/>
      <c r="AM2855" s="1383"/>
      <c r="AN2855" s="1383"/>
      <c r="AO2855" s="1383"/>
      <c r="AP2855" s="1383"/>
      <c r="AQ2855" s="1384"/>
      <c r="AR2855" s="72"/>
    </row>
    <row r="2856" spans="1:44" ht="27" customHeight="1" thickBot="1">
      <c r="A2856" s="911" t="str">
        <f t="shared" si="57"/>
        <v>　</v>
      </c>
      <c r="B2856" s="65"/>
      <c r="E2856" s="66"/>
      <c r="F2856" s="842"/>
      <c r="G2856" s="838"/>
      <c r="H2856" s="1195" t="s">
        <v>875</v>
      </c>
      <c r="I2856" s="1196"/>
      <c r="J2856" s="1196"/>
      <c r="K2856" s="1196"/>
      <c r="L2856" s="1196"/>
      <c r="M2856" s="1297"/>
      <c r="N2856" s="1386"/>
      <c r="O2856" s="1387"/>
      <c r="P2856" s="1387"/>
      <c r="Q2856" s="1387"/>
      <c r="R2856" s="1387"/>
      <c r="S2856" s="1387"/>
      <c r="T2856" s="1387"/>
      <c r="U2856" s="1387"/>
      <c r="V2856" s="1387"/>
      <c r="W2856" s="1387"/>
      <c r="X2856" s="1387"/>
      <c r="Y2856" s="1387"/>
      <c r="Z2856" s="1387"/>
      <c r="AA2856" s="1387"/>
      <c r="AB2856" s="1387"/>
      <c r="AC2856" s="1387"/>
      <c r="AD2856" s="1388"/>
      <c r="AE2856" s="838"/>
      <c r="AF2856" s="839"/>
      <c r="AG2856" s="834" t="s">
        <v>530</v>
      </c>
      <c r="AH2856" s="835" t="s">
        <v>37</v>
      </c>
      <c r="AI2856" s="836" t="s">
        <v>530</v>
      </c>
      <c r="AJ2856" s="837" t="s">
        <v>37</v>
      </c>
      <c r="AK2856" s="840"/>
      <c r="AL2856" s="841"/>
      <c r="AM2856" s="868"/>
      <c r="AN2856" s="868"/>
      <c r="AO2856" s="868"/>
      <c r="AP2856" s="868"/>
      <c r="AQ2856" s="869"/>
      <c r="AR2856" s="72"/>
    </row>
    <row r="2857" spans="1:44" ht="27" customHeight="1" thickBot="1">
      <c r="A2857" s="911" t="str">
        <f t="shared" si="57"/>
        <v>　</v>
      </c>
      <c r="B2857" s="65"/>
      <c r="E2857" s="66"/>
      <c r="F2857" s="842"/>
      <c r="G2857" s="838"/>
      <c r="H2857" s="1308" t="s">
        <v>876</v>
      </c>
      <c r="I2857" s="1309"/>
      <c r="J2857" s="1309"/>
      <c r="K2857" s="1309"/>
      <c r="L2857" s="1309"/>
      <c r="M2857" s="1310"/>
      <c r="N2857" s="1195" t="s">
        <v>877</v>
      </c>
      <c r="O2857" s="1196"/>
      <c r="P2857" s="1196"/>
      <c r="Q2857" s="1197"/>
      <c r="R2857" s="1314"/>
      <c r="S2857" s="1315"/>
      <c r="T2857" s="1315"/>
      <c r="U2857" s="1315"/>
      <c r="V2857" s="1315"/>
      <c r="W2857" s="1315"/>
      <c r="X2857" s="1315"/>
      <c r="Y2857" s="1315"/>
      <c r="Z2857" s="1315"/>
      <c r="AA2857" s="1315"/>
      <c r="AB2857" s="1315"/>
      <c r="AC2857" s="1315"/>
      <c r="AD2857" s="1316"/>
      <c r="AE2857" s="838"/>
      <c r="AF2857" s="839"/>
      <c r="AG2857" s="834" t="s">
        <v>530</v>
      </c>
      <c r="AH2857" s="835" t="s">
        <v>37</v>
      </c>
      <c r="AI2857" s="836" t="s">
        <v>530</v>
      </c>
      <c r="AJ2857" s="837" t="s">
        <v>37</v>
      </c>
      <c r="AK2857" s="840"/>
      <c r="AL2857" s="841"/>
      <c r="AM2857" s="868"/>
      <c r="AN2857" s="868"/>
      <c r="AO2857" s="868"/>
      <c r="AP2857" s="868"/>
      <c r="AQ2857" s="869"/>
      <c r="AR2857" s="72"/>
    </row>
    <row r="2858" spans="1:44" ht="27" customHeight="1" thickBot="1">
      <c r="A2858" s="911" t="str">
        <f t="shared" si="57"/>
        <v>　</v>
      </c>
      <c r="B2858" s="65"/>
      <c r="E2858" s="66"/>
      <c r="F2858" s="842"/>
      <c r="G2858" s="838"/>
      <c r="H2858" s="1311"/>
      <c r="I2858" s="1312"/>
      <c r="J2858" s="1312"/>
      <c r="K2858" s="1312"/>
      <c r="L2858" s="1312"/>
      <c r="M2858" s="1313"/>
      <c r="N2858" s="1195" t="s">
        <v>878</v>
      </c>
      <c r="O2858" s="1196"/>
      <c r="P2858" s="1196"/>
      <c r="Q2858" s="1197"/>
      <c r="R2858" s="1196" t="s">
        <v>515</v>
      </c>
      <c r="S2858" s="1196"/>
      <c r="T2858" s="1196"/>
      <c r="U2858" s="1196"/>
      <c r="V2858" s="1196"/>
      <c r="W2858" s="1302" t="s">
        <v>530</v>
      </c>
      <c r="X2858" s="1302"/>
      <c r="Y2858" s="1302"/>
      <c r="Z2858" s="1302"/>
      <c r="AA2858" s="1196" t="s">
        <v>514</v>
      </c>
      <c r="AB2858" s="1196"/>
      <c r="AC2858" s="1196"/>
      <c r="AD2858" s="1297"/>
      <c r="AE2858" s="838"/>
      <c r="AF2858" s="839"/>
      <c r="AG2858" s="834" t="s">
        <v>530</v>
      </c>
      <c r="AH2858" s="835" t="s">
        <v>37</v>
      </c>
      <c r="AI2858" s="836" t="s">
        <v>530</v>
      </c>
      <c r="AJ2858" s="837" t="s">
        <v>37</v>
      </c>
      <c r="AK2858" s="840"/>
      <c r="AL2858" s="841"/>
      <c r="AM2858" s="868"/>
      <c r="AN2858" s="868"/>
      <c r="AO2858" s="868"/>
      <c r="AP2858" s="868"/>
      <c r="AQ2858" s="869"/>
      <c r="AR2858" s="72"/>
    </row>
    <row r="2859" spans="1:44" ht="27" customHeight="1" thickBot="1">
      <c r="A2859" s="911" t="str">
        <f t="shared" si="57"/>
        <v>　</v>
      </c>
      <c r="B2859" s="65"/>
      <c r="E2859" s="66"/>
      <c r="F2859" s="842"/>
      <c r="G2859" s="838"/>
      <c r="H2859" s="1195" t="s">
        <v>874</v>
      </c>
      <c r="I2859" s="1196"/>
      <c r="J2859" s="1196"/>
      <c r="K2859" s="1196"/>
      <c r="L2859" s="1298" t="s">
        <v>879</v>
      </c>
      <c r="M2859" s="1298"/>
      <c r="N2859" s="1298"/>
      <c r="O2859" s="1298"/>
      <c r="P2859" s="1298"/>
      <c r="Q2859" s="1298"/>
      <c r="R2859" s="1298"/>
      <c r="S2859" s="1298"/>
      <c r="T2859" s="1298"/>
      <c r="U2859" s="1199"/>
      <c r="V2859" s="1199"/>
      <c r="W2859" s="1199"/>
      <c r="X2859" s="1199"/>
      <c r="Y2859" s="1199"/>
      <c r="Z2859" s="1199"/>
      <c r="AA2859" s="1199"/>
      <c r="AB2859" s="1199"/>
      <c r="AC2859" s="1199"/>
      <c r="AD2859" s="1200"/>
      <c r="AE2859" s="838"/>
      <c r="AF2859" s="839"/>
      <c r="AG2859" s="834" t="s">
        <v>530</v>
      </c>
      <c r="AH2859" s="835" t="s">
        <v>37</v>
      </c>
      <c r="AI2859" s="836" t="s">
        <v>530</v>
      </c>
      <c r="AJ2859" s="837" t="s">
        <v>37</v>
      </c>
      <c r="AK2859" s="840"/>
      <c r="AL2859" s="841"/>
      <c r="AM2859" s="868"/>
      <c r="AN2859" s="868"/>
      <c r="AO2859" s="868"/>
      <c r="AP2859" s="868"/>
      <c r="AQ2859" s="869"/>
      <c r="AR2859" s="72"/>
    </row>
    <row r="2860" spans="1:44" ht="25.5" customHeight="1">
      <c r="A2860" s="911" t="str">
        <f t="shared" si="57"/>
        <v>　</v>
      </c>
      <c r="B2860" s="65"/>
      <c r="E2860" s="66"/>
      <c r="F2860" s="838"/>
      <c r="G2860" s="838"/>
      <c r="H2860" s="1256"/>
      <c r="I2860" s="1257"/>
      <c r="J2860" s="1257"/>
      <c r="K2860" s="1257"/>
      <c r="L2860" s="1257"/>
      <c r="M2860" s="1257"/>
      <c r="N2860" s="1257"/>
      <c r="O2860" s="1257"/>
      <c r="P2860" s="1257"/>
      <c r="Q2860" s="1257"/>
      <c r="R2860" s="1257"/>
      <c r="S2860" s="1257"/>
      <c r="T2860" s="1257"/>
      <c r="U2860" s="1257"/>
      <c r="V2860" s="1257"/>
      <c r="W2860" s="1257"/>
      <c r="X2860" s="1257"/>
      <c r="Y2860" s="1257"/>
      <c r="Z2860" s="1257"/>
      <c r="AA2860" s="1257"/>
      <c r="AB2860" s="1257"/>
      <c r="AC2860" s="1257"/>
      <c r="AD2860" s="1258"/>
      <c r="AE2860" s="838"/>
      <c r="AF2860" s="839"/>
      <c r="AG2860" s="834" t="s">
        <v>530</v>
      </c>
      <c r="AH2860" s="835" t="s">
        <v>37</v>
      </c>
      <c r="AI2860" s="836" t="s">
        <v>530</v>
      </c>
      <c r="AJ2860" s="837" t="s">
        <v>37</v>
      </c>
      <c r="AK2860" s="840"/>
      <c r="AL2860" s="841"/>
      <c r="AM2860" s="868"/>
      <c r="AN2860" s="868"/>
      <c r="AO2860" s="868"/>
      <c r="AP2860" s="868"/>
      <c r="AQ2860" s="869"/>
      <c r="AR2860" s="72"/>
    </row>
    <row r="2861" spans="1:44" ht="27" customHeight="1">
      <c r="A2861" s="911" t="str">
        <f t="shared" si="57"/>
        <v>　</v>
      </c>
      <c r="B2861" s="65"/>
      <c r="E2861" s="66"/>
      <c r="F2861" s="838"/>
      <c r="G2861" s="838"/>
      <c r="H2861" s="842"/>
      <c r="I2861" s="843" t="s">
        <v>530</v>
      </c>
      <c r="J2861" s="1221" t="s">
        <v>518</v>
      </c>
      <c r="K2861" s="1222"/>
      <c r="L2861" s="1222"/>
      <c r="M2861" s="1223"/>
      <c r="N2861" s="843" t="s">
        <v>530</v>
      </c>
      <c r="O2861" s="1221" t="s">
        <v>519</v>
      </c>
      <c r="P2861" s="1222"/>
      <c r="Q2861" s="1223"/>
      <c r="R2861" s="843" t="s">
        <v>530</v>
      </c>
      <c r="S2861" s="1221" t="s">
        <v>520</v>
      </c>
      <c r="T2861" s="1222"/>
      <c r="U2861" s="1223"/>
      <c r="V2861" s="843" t="s">
        <v>530</v>
      </c>
      <c r="W2861" s="1221" t="s">
        <v>521</v>
      </c>
      <c r="X2861" s="1222"/>
      <c r="Y2861" s="1223"/>
      <c r="Z2861" s="843" t="s">
        <v>530</v>
      </c>
      <c r="AA2861" s="1221" t="s">
        <v>522</v>
      </c>
      <c r="AB2861" s="1222"/>
      <c r="AC2861" s="1222"/>
      <c r="AD2861" s="840"/>
      <c r="AE2861" s="838"/>
      <c r="AF2861" s="839"/>
      <c r="AG2861" s="834" t="s">
        <v>530</v>
      </c>
      <c r="AH2861" s="835" t="s">
        <v>37</v>
      </c>
      <c r="AI2861" s="836" t="s">
        <v>530</v>
      </c>
      <c r="AJ2861" s="837" t="s">
        <v>37</v>
      </c>
      <c r="AK2861" s="840"/>
      <c r="AL2861" s="841"/>
      <c r="AM2861" s="868"/>
      <c r="AN2861" s="868"/>
      <c r="AO2861" s="868"/>
      <c r="AP2861" s="868"/>
      <c r="AQ2861" s="869"/>
      <c r="AR2861" s="72"/>
    </row>
    <row r="2862" spans="1:44" ht="27" customHeight="1" thickBot="1">
      <c r="A2862" s="911" t="str">
        <f t="shared" si="57"/>
        <v>（実施月を選択）</v>
      </c>
      <c r="B2862" s="65"/>
      <c r="E2862" s="66"/>
      <c r="F2862" s="838"/>
      <c r="G2862" s="838"/>
      <c r="H2862" s="842"/>
      <c r="I2862" s="843" t="s">
        <v>530</v>
      </c>
      <c r="J2862" s="1221" t="s">
        <v>523</v>
      </c>
      <c r="K2862" s="1222"/>
      <c r="L2862" s="1222"/>
      <c r="M2862" s="1223"/>
      <c r="N2862" s="843" t="s">
        <v>530</v>
      </c>
      <c r="O2862" s="1221" t="s">
        <v>524</v>
      </c>
      <c r="P2862" s="1222"/>
      <c r="Q2862" s="1222"/>
      <c r="R2862" s="1222"/>
      <c r="S2862" s="1223"/>
      <c r="T2862" s="843" t="s">
        <v>530</v>
      </c>
      <c r="U2862" s="1221" t="s">
        <v>817</v>
      </c>
      <c r="V2862" s="1222"/>
      <c r="W2862" s="1222"/>
      <c r="X2862" s="1222"/>
      <c r="Y2862" s="1223"/>
      <c r="Z2862" s="843" t="s">
        <v>530</v>
      </c>
      <c r="AA2862" s="1221" t="s">
        <v>818</v>
      </c>
      <c r="AB2862" s="1222"/>
      <c r="AC2862" s="1222"/>
      <c r="AD2862" s="840"/>
      <c r="AE2862" s="838"/>
      <c r="AF2862" s="839"/>
      <c r="AG2862" s="1253" t="s">
        <v>2382</v>
      </c>
      <c r="AH2862" s="1254"/>
      <c r="AI2862" s="1254"/>
      <c r="AJ2862" s="1255"/>
      <c r="AK2862" s="840"/>
      <c r="AL2862" s="841"/>
      <c r="AM2862" s="868"/>
      <c r="AN2862" s="868"/>
      <c r="AO2862" s="868"/>
      <c r="AP2862" s="868"/>
      <c r="AQ2862" s="869"/>
      <c r="AR2862" s="72"/>
    </row>
    <row r="2863" spans="1:44" ht="27" customHeight="1">
      <c r="A2863" s="911" t="str">
        <f t="shared" si="57"/>
        <v/>
      </c>
      <c r="B2863" s="65"/>
      <c r="E2863" s="66"/>
      <c r="F2863" s="838"/>
      <c r="G2863" s="838"/>
      <c r="H2863" s="842"/>
      <c r="I2863" s="843" t="s">
        <v>530</v>
      </c>
      <c r="J2863" s="1221" t="s">
        <v>880</v>
      </c>
      <c r="K2863" s="1222"/>
      <c r="L2863" s="1222"/>
      <c r="M2863" s="1223"/>
      <c r="N2863" s="843" t="s">
        <v>530</v>
      </c>
      <c r="O2863" s="1221" t="s">
        <v>819</v>
      </c>
      <c r="P2863" s="1222"/>
      <c r="Q2863" s="1222"/>
      <c r="R2863" s="1222"/>
      <c r="S2863" s="1223"/>
      <c r="T2863" s="843" t="s">
        <v>530</v>
      </c>
      <c r="U2863" s="1221" t="s">
        <v>526</v>
      </c>
      <c r="V2863" s="1222"/>
      <c r="W2863" s="1222"/>
      <c r="X2863" s="1222"/>
      <c r="Y2863" s="1222"/>
      <c r="Z2863" s="1222"/>
      <c r="AA2863" s="1222"/>
      <c r="AB2863" s="1222"/>
      <c r="AC2863" s="844" t="s">
        <v>66</v>
      </c>
      <c r="AD2863" s="840"/>
      <c r="AE2863" s="838"/>
      <c r="AF2863" s="839"/>
      <c r="AG2863" s="660"/>
      <c r="AH2863" s="845"/>
      <c r="AI2863" s="845"/>
      <c r="AJ2863" s="845"/>
      <c r="AK2863" s="840"/>
      <c r="AL2863" s="841"/>
      <c r="AM2863" s="868"/>
      <c r="AN2863" s="868"/>
      <c r="AO2863" s="868"/>
      <c r="AP2863" s="868"/>
      <c r="AQ2863" s="869"/>
      <c r="AR2863" s="72"/>
    </row>
    <row r="2864" spans="1:44" ht="27" customHeight="1" thickBot="1">
      <c r="A2864" s="911" t="str">
        <f t="shared" si="57"/>
        <v/>
      </c>
      <c r="B2864" s="65"/>
      <c r="E2864" s="66"/>
      <c r="F2864" s="838"/>
      <c r="G2864" s="838"/>
      <c r="H2864" s="1224"/>
      <c r="I2864" s="1225"/>
      <c r="J2864" s="1225"/>
      <c r="K2864" s="1225"/>
      <c r="L2864" s="1225"/>
      <c r="M2864" s="1225"/>
      <c r="N2864" s="1225"/>
      <c r="O2864" s="1225"/>
      <c r="P2864" s="1225"/>
      <c r="Q2864" s="1225"/>
      <c r="R2864" s="1225"/>
      <c r="S2864" s="1225"/>
      <c r="T2864" s="1225"/>
      <c r="U2864" s="1231" t="s">
        <v>528</v>
      </c>
      <c r="V2864" s="1231"/>
      <c r="W2864" s="1231"/>
      <c r="X2864" s="1231"/>
      <c r="Y2864" s="1231"/>
      <c r="Z2864" s="1231"/>
      <c r="AA2864" s="1231"/>
      <c r="AB2864" s="1231"/>
      <c r="AC2864" s="1231"/>
      <c r="AD2864" s="846"/>
      <c r="AE2864" s="838"/>
      <c r="AF2864" s="839"/>
      <c r="AG2864" s="660"/>
      <c r="AH2864" s="845"/>
      <c r="AI2864" s="845"/>
      <c r="AJ2864" s="845"/>
      <c r="AK2864" s="840"/>
      <c r="AL2864" s="841"/>
      <c r="AM2864" s="868"/>
      <c r="AN2864" s="868"/>
      <c r="AO2864" s="868"/>
      <c r="AP2864" s="868"/>
      <c r="AQ2864" s="869"/>
      <c r="AR2864" s="72"/>
    </row>
    <row r="2865" spans="1:44" ht="27" customHeight="1" thickBot="1">
      <c r="A2865" s="911" t="str">
        <f t="shared" si="57"/>
        <v>研修実施月</v>
      </c>
      <c r="B2865" s="65"/>
      <c r="E2865" s="66"/>
      <c r="F2865" s="838"/>
      <c r="G2865" s="838"/>
      <c r="H2865" s="1195" t="s">
        <v>1550</v>
      </c>
      <c r="I2865" s="1196"/>
      <c r="J2865" s="1196"/>
      <c r="K2865" s="1196"/>
      <c r="L2865" s="1196"/>
      <c r="M2865" s="1196"/>
      <c r="N2865" s="1196"/>
      <c r="O2865" s="1196"/>
      <c r="P2865" s="1196"/>
      <c r="Q2865" s="1196"/>
      <c r="R2865" s="1196"/>
      <c r="S2865" s="1196"/>
      <c r="T2865" s="1196"/>
      <c r="U2865" s="1297"/>
      <c r="V2865" s="1192"/>
      <c r="W2865" s="1193"/>
      <c r="X2865" s="1193"/>
      <c r="Y2865" s="1193"/>
      <c r="Z2865" s="1193"/>
      <c r="AA2865" s="1193"/>
      <c r="AB2865" s="1193"/>
      <c r="AC2865" s="1193"/>
      <c r="AD2865" s="1194"/>
      <c r="AE2865" s="838"/>
      <c r="AF2865" s="839"/>
      <c r="AG2865" s="1303" t="s">
        <v>2383</v>
      </c>
      <c r="AH2865" s="1304"/>
      <c r="AI2865" s="1304"/>
      <c r="AJ2865" s="1305"/>
      <c r="AK2865" s="840"/>
      <c r="AL2865" s="841"/>
      <c r="AM2865" s="868"/>
      <c r="AN2865" s="868"/>
      <c r="AO2865" s="868"/>
      <c r="AP2865" s="868"/>
      <c r="AQ2865" s="869"/>
      <c r="AR2865" s="72"/>
    </row>
    <row r="2866" spans="1:44" ht="27" customHeight="1" thickBot="1">
      <c r="A2866" s="911" t="str">
        <f t="shared" si="57"/>
        <v>　</v>
      </c>
      <c r="B2866" s="65"/>
      <c r="E2866" s="66"/>
      <c r="F2866" s="842"/>
      <c r="G2866" s="838"/>
      <c r="H2866" s="1306" t="s">
        <v>881</v>
      </c>
      <c r="I2866" s="1199"/>
      <c r="J2866" s="1199"/>
      <c r="K2866" s="1199"/>
      <c r="L2866" s="1199"/>
      <c r="M2866" s="1199"/>
      <c r="N2866" s="1199"/>
      <c r="O2866" s="1199"/>
      <c r="P2866" s="1199"/>
      <c r="Q2866" s="1199"/>
      <c r="R2866" s="1199"/>
      <c r="S2866" s="1199"/>
      <c r="T2866" s="1199"/>
      <c r="U2866" s="1307"/>
      <c r="V2866" s="847"/>
      <c r="W2866" s="1302" t="s">
        <v>530</v>
      </c>
      <c r="X2866" s="1302"/>
      <c r="Y2866" s="1302"/>
      <c r="Z2866" s="1302"/>
      <c r="AA2866" s="1196" t="s">
        <v>514</v>
      </c>
      <c r="AB2866" s="1196"/>
      <c r="AC2866" s="1196"/>
      <c r="AD2866" s="1297"/>
      <c r="AE2866" s="838"/>
      <c r="AF2866" s="839"/>
      <c r="AG2866" s="834" t="s">
        <v>530</v>
      </c>
      <c r="AH2866" s="835" t="s">
        <v>37</v>
      </c>
      <c r="AI2866" s="836" t="s">
        <v>530</v>
      </c>
      <c r="AJ2866" s="837" t="s">
        <v>37</v>
      </c>
      <c r="AK2866" s="840"/>
      <c r="AL2866" s="841"/>
      <c r="AM2866" s="868"/>
      <c r="AN2866" s="868"/>
      <c r="AO2866" s="868"/>
      <c r="AP2866" s="868"/>
      <c r="AQ2866" s="869"/>
      <c r="AR2866" s="72"/>
    </row>
    <row r="2867" spans="1:44" ht="27" customHeight="1" thickBot="1">
      <c r="A2867" s="911" t="str">
        <f t="shared" si="57"/>
        <v>（実施月を選択）</v>
      </c>
      <c r="B2867" s="65"/>
      <c r="E2867" s="66"/>
      <c r="F2867" s="842"/>
      <c r="G2867" s="838"/>
      <c r="H2867" s="838"/>
      <c r="I2867" s="838"/>
      <c r="J2867" s="838"/>
      <c r="K2867" s="838"/>
      <c r="L2867" s="838"/>
      <c r="M2867" s="838"/>
      <c r="N2867" s="838"/>
      <c r="O2867" s="838"/>
      <c r="P2867" s="838"/>
      <c r="Q2867" s="838"/>
      <c r="R2867" s="838"/>
      <c r="S2867" s="838"/>
      <c r="T2867" s="838"/>
      <c r="U2867" s="838"/>
      <c r="V2867" s="838"/>
      <c r="W2867" s="838"/>
      <c r="X2867" s="838"/>
      <c r="Y2867" s="838"/>
      <c r="Z2867" s="838"/>
      <c r="AA2867" s="838"/>
      <c r="AB2867" s="838"/>
      <c r="AC2867" s="838"/>
      <c r="AD2867" s="838"/>
      <c r="AE2867" s="838"/>
      <c r="AF2867" s="839"/>
      <c r="AG2867" s="1253" t="s">
        <v>2382</v>
      </c>
      <c r="AH2867" s="1254"/>
      <c r="AI2867" s="1254"/>
      <c r="AJ2867" s="1255"/>
      <c r="AK2867" s="840"/>
      <c r="AL2867" s="870"/>
      <c r="AM2867" s="871"/>
      <c r="AN2867" s="871"/>
      <c r="AO2867" s="871"/>
      <c r="AP2867" s="871"/>
      <c r="AQ2867" s="872"/>
      <c r="AR2867" s="72"/>
    </row>
    <row r="2868" spans="1:44" ht="27" customHeight="1" thickBot="1">
      <c r="A2868" s="911" t="str">
        <f t="shared" si="57"/>
        <v/>
      </c>
      <c r="B2868" s="65"/>
      <c r="E2868" s="66"/>
      <c r="F2868" s="67"/>
      <c r="AF2868" s="69"/>
      <c r="AK2868" s="11"/>
      <c r="AL2868" s="70"/>
      <c r="AQ2868" s="71"/>
      <c r="AR2868" s="72"/>
    </row>
    <row r="2869" spans="1:44" ht="45" customHeight="1">
      <c r="A2869" s="911" t="str">
        <f t="shared" si="57"/>
        <v/>
      </c>
      <c r="B2869" s="65"/>
      <c r="E2869" s="66"/>
      <c r="F2869" s="67"/>
      <c r="H2869" s="271" t="s">
        <v>1536</v>
      </c>
      <c r="I2869" s="1104" t="s">
        <v>1537</v>
      </c>
      <c r="J2869" s="1104"/>
      <c r="K2869" s="1104"/>
      <c r="L2869" s="1104"/>
      <c r="M2869" s="1104"/>
      <c r="N2869" s="1104"/>
      <c r="O2869" s="1104"/>
      <c r="P2869" s="1104"/>
      <c r="Q2869" s="1104"/>
      <c r="R2869" s="1104"/>
      <c r="S2869" s="1104"/>
      <c r="T2869" s="1104"/>
      <c r="U2869" s="1104"/>
      <c r="V2869" s="1104"/>
      <c r="W2869" s="1104"/>
      <c r="X2869" s="1104"/>
      <c r="Y2869" s="1104"/>
      <c r="Z2869" s="1104"/>
      <c r="AA2869" s="1104"/>
      <c r="AB2869" s="1104"/>
      <c r="AC2869" s="1104"/>
      <c r="AD2869" s="1105"/>
      <c r="AF2869" s="69"/>
      <c r="AK2869" s="11"/>
      <c r="AL2869" s="70"/>
      <c r="AQ2869" s="71"/>
      <c r="AR2869" s="72"/>
    </row>
    <row r="2870" spans="1:44" ht="27" customHeight="1">
      <c r="A2870" s="911" t="str">
        <f t="shared" si="57"/>
        <v/>
      </c>
      <c r="B2870" s="65"/>
      <c r="E2870" s="66"/>
      <c r="F2870" s="67"/>
      <c r="H2870" s="192" t="s">
        <v>1536</v>
      </c>
      <c r="I2870" s="1106" t="s">
        <v>1538</v>
      </c>
      <c r="J2870" s="1106"/>
      <c r="K2870" s="1106"/>
      <c r="L2870" s="1106"/>
      <c r="M2870" s="1106"/>
      <c r="N2870" s="1106"/>
      <c r="O2870" s="1106"/>
      <c r="P2870" s="1106"/>
      <c r="Q2870" s="1106"/>
      <c r="R2870" s="1106"/>
      <c r="S2870" s="1106"/>
      <c r="T2870" s="1106"/>
      <c r="U2870" s="1106"/>
      <c r="V2870" s="1106"/>
      <c r="W2870" s="1106"/>
      <c r="X2870" s="1106"/>
      <c r="Y2870" s="1106"/>
      <c r="Z2870" s="1106"/>
      <c r="AA2870" s="1106"/>
      <c r="AB2870" s="1106"/>
      <c r="AC2870" s="1106"/>
      <c r="AD2870" s="1107"/>
      <c r="AF2870" s="69"/>
      <c r="AK2870" s="11"/>
      <c r="AL2870" s="70"/>
      <c r="AQ2870" s="71"/>
      <c r="AR2870" s="72"/>
    </row>
    <row r="2871" spans="1:44" ht="27" customHeight="1">
      <c r="A2871" s="911" t="str">
        <f t="shared" si="57"/>
        <v/>
      </c>
      <c r="B2871" s="65"/>
      <c r="E2871" s="66"/>
      <c r="F2871" s="67"/>
      <c r="H2871" s="192"/>
      <c r="I2871" s="1106"/>
      <c r="J2871" s="1106"/>
      <c r="K2871" s="1106"/>
      <c r="L2871" s="1106"/>
      <c r="M2871" s="1106"/>
      <c r="N2871" s="1106"/>
      <c r="O2871" s="1106"/>
      <c r="P2871" s="1106"/>
      <c r="Q2871" s="1106"/>
      <c r="R2871" s="1106"/>
      <c r="S2871" s="1106"/>
      <c r="T2871" s="1106"/>
      <c r="U2871" s="1106"/>
      <c r="V2871" s="1106"/>
      <c r="W2871" s="1106"/>
      <c r="X2871" s="1106"/>
      <c r="Y2871" s="1106"/>
      <c r="Z2871" s="1106"/>
      <c r="AA2871" s="1106"/>
      <c r="AB2871" s="1106"/>
      <c r="AC2871" s="1106"/>
      <c r="AD2871" s="1107"/>
      <c r="AF2871" s="69"/>
      <c r="AK2871" s="11"/>
      <c r="AL2871" s="70"/>
      <c r="AQ2871" s="71"/>
      <c r="AR2871" s="72"/>
    </row>
    <row r="2872" spans="1:44" ht="27" customHeight="1">
      <c r="A2872" s="911" t="str">
        <f t="shared" si="57"/>
        <v/>
      </c>
      <c r="B2872" s="65"/>
      <c r="E2872" s="66"/>
      <c r="F2872" s="67"/>
      <c r="H2872" s="192" t="s">
        <v>1536</v>
      </c>
      <c r="I2872" s="1106" t="s">
        <v>1539</v>
      </c>
      <c r="J2872" s="1106"/>
      <c r="K2872" s="1106"/>
      <c r="L2872" s="1106"/>
      <c r="M2872" s="1106"/>
      <c r="N2872" s="1106"/>
      <c r="O2872" s="1106"/>
      <c r="P2872" s="1106"/>
      <c r="Q2872" s="1106"/>
      <c r="R2872" s="1106"/>
      <c r="S2872" s="1106"/>
      <c r="T2872" s="1106"/>
      <c r="U2872" s="1106"/>
      <c r="V2872" s="1106"/>
      <c r="W2872" s="1106"/>
      <c r="X2872" s="1106"/>
      <c r="Y2872" s="1106"/>
      <c r="Z2872" s="1106"/>
      <c r="AA2872" s="1106"/>
      <c r="AB2872" s="1106"/>
      <c r="AC2872" s="1106"/>
      <c r="AD2872" s="1107"/>
      <c r="AF2872" s="69"/>
      <c r="AK2872" s="11"/>
      <c r="AL2872" s="70"/>
      <c r="AQ2872" s="71"/>
      <c r="AR2872" s="72"/>
    </row>
    <row r="2873" spans="1:44" ht="27" customHeight="1">
      <c r="A2873" s="911" t="str">
        <f t="shared" si="57"/>
        <v/>
      </c>
      <c r="B2873" s="65"/>
      <c r="E2873" s="66"/>
      <c r="F2873" s="67"/>
      <c r="H2873" s="192" t="s">
        <v>1536</v>
      </c>
      <c r="I2873" s="1106" t="s">
        <v>1540</v>
      </c>
      <c r="J2873" s="1106"/>
      <c r="K2873" s="1106"/>
      <c r="L2873" s="1106"/>
      <c r="M2873" s="1106"/>
      <c r="N2873" s="1106"/>
      <c r="O2873" s="1106"/>
      <c r="P2873" s="1106"/>
      <c r="Q2873" s="1106"/>
      <c r="R2873" s="1106"/>
      <c r="S2873" s="1106"/>
      <c r="T2873" s="1106"/>
      <c r="U2873" s="1106"/>
      <c r="V2873" s="1106"/>
      <c r="W2873" s="1106"/>
      <c r="X2873" s="1106"/>
      <c r="Y2873" s="1106"/>
      <c r="Z2873" s="1106"/>
      <c r="AA2873" s="1106"/>
      <c r="AB2873" s="1106"/>
      <c r="AC2873" s="1106"/>
      <c r="AD2873" s="1107"/>
      <c r="AF2873" s="69"/>
      <c r="AK2873" s="11"/>
      <c r="AL2873" s="70"/>
      <c r="AQ2873" s="71"/>
      <c r="AR2873" s="72"/>
    </row>
    <row r="2874" spans="1:44" ht="27" customHeight="1">
      <c r="A2874" s="911" t="str">
        <f t="shared" si="57"/>
        <v/>
      </c>
      <c r="B2874" s="65"/>
      <c r="E2874" s="66"/>
      <c r="F2874" s="67"/>
      <c r="H2874" s="192"/>
      <c r="I2874" s="1106"/>
      <c r="J2874" s="1106"/>
      <c r="K2874" s="1106"/>
      <c r="L2874" s="1106"/>
      <c r="M2874" s="1106"/>
      <c r="N2874" s="1106"/>
      <c r="O2874" s="1106"/>
      <c r="P2874" s="1106"/>
      <c r="Q2874" s="1106"/>
      <c r="R2874" s="1106"/>
      <c r="S2874" s="1106"/>
      <c r="T2874" s="1106"/>
      <c r="U2874" s="1106"/>
      <c r="V2874" s="1106"/>
      <c r="W2874" s="1106"/>
      <c r="X2874" s="1106"/>
      <c r="Y2874" s="1106"/>
      <c r="Z2874" s="1106"/>
      <c r="AA2874" s="1106"/>
      <c r="AB2874" s="1106"/>
      <c r="AC2874" s="1106"/>
      <c r="AD2874" s="1107"/>
      <c r="AF2874" s="69"/>
      <c r="AK2874" s="11"/>
      <c r="AL2874" s="70"/>
      <c r="AQ2874" s="71"/>
      <c r="AR2874" s="72"/>
    </row>
    <row r="2875" spans="1:44" ht="26.25" customHeight="1">
      <c r="A2875" s="911" t="str">
        <f t="shared" si="57"/>
        <v/>
      </c>
      <c r="B2875" s="65"/>
      <c r="E2875" s="66"/>
      <c r="F2875" s="67"/>
      <c r="H2875" s="192"/>
      <c r="I2875" s="1106"/>
      <c r="J2875" s="1106"/>
      <c r="K2875" s="1106"/>
      <c r="L2875" s="1106"/>
      <c r="M2875" s="1106"/>
      <c r="N2875" s="1106"/>
      <c r="O2875" s="1106"/>
      <c r="P2875" s="1106"/>
      <c r="Q2875" s="1106"/>
      <c r="R2875" s="1106"/>
      <c r="S2875" s="1106"/>
      <c r="T2875" s="1106"/>
      <c r="U2875" s="1106"/>
      <c r="V2875" s="1106"/>
      <c r="W2875" s="1106"/>
      <c r="X2875" s="1106"/>
      <c r="Y2875" s="1106"/>
      <c r="Z2875" s="1106"/>
      <c r="AA2875" s="1106"/>
      <c r="AB2875" s="1106"/>
      <c r="AC2875" s="1106"/>
      <c r="AD2875" s="1107"/>
      <c r="AF2875" s="69"/>
      <c r="AK2875" s="11"/>
      <c r="AL2875" s="70"/>
      <c r="AQ2875" s="71"/>
      <c r="AR2875" s="72"/>
    </row>
    <row r="2876" spans="1:44" ht="27" customHeight="1">
      <c r="A2876" s="911" t="str">
        <f t="shared" si="57"/>
        <v/>
      </c>
      <c r="B2876" s="65"/>
      <c r="E2876" s="66"/>
      <c r="F2876" s="67"/>
      <c r="H2876" s="192" t="s">
        <v>1536</v>
      </c>
      <c r="I2876" s="1106" t="s">
        <v>937</v>
      </c>
      <c r="J2876" s="1106"/>
      <c r="K2876" s="1106"/>
      <c r="L2876" s="1106"/>
      <c r="M2876" s="1106"/>
      <c r="N2876" s="1106"/>
      <c r="O2876" s="1106"/>
      <c r="P2876" s="1106"/>
      <c r="Q2876" s="1106"/>
      <c r="R2876" s="1106"/>
      <c r="S2876" s="1106"/>
      <c r="T2876" s="1106"/>
      <c r="U2876" s="1106"/>
      <c r="V2876" s="1106"/>
      <c r="W2876" s="1106"/>
      <c r="X2876" s="1106"/>
      <c r="Y2876" s="1106"/>
      <c r="Z2876" s="1106"/>
      <c r="AA2876" s="1106"/>
      <c r="AB2876" s="1106"/>
      <c r="AC2876" s="1106"/>
      <c r="AD2876" s="1107"/>
      <c r="AF2876" s="69"/>
      <c r="AK2876" s="11"/>
      <c r="AL2876" s="70"/>
      <c r="AQ2876" s="71"/>
      <c r="AR2876" s="72"/>
    </row>
    <row r="2877" spans="1:44" ht="27" customHeight="1">
      <c r="A2877" s="911" t="str">
        <f t="shared" si="57"/>
        <v/>
      </c>
      <c r="B2877" s="65"/>
      <c r="E2877" s="66"/>
      <c r="F2877" s="67"/>
      <c r="H2877" s="192"/>
      <c r="I2877" s="1106"/>
      <c r="J2877" s="1106"/>
      <c r="K2877" s="1106"/>
      <c r="L2877" s="1106"/>
      <c r="M2877" s="1106"/>
      <c r="N2877" s="1106"/>
      <c r="O2877" s="1106"/>
      <c r="P2877" s="1106"/>
      <c r="Q2877" s="1106"/>
      <c r="R2877" s="1106"/>
      <c r="S2877" s="1106"/>
      <c r="T2877" s="1106"/>
      <c r="U2877" s="1106"/>
      <c r="V2877" s="1106"/>
      <c r="W2877" s="1106"/>
      <c r="X2877" s="1106"/>
      <c r="Y2877" s="1106"/>
      <c r="Z2877" s="1106"/>
      <c r="AA2877" s="1106"/>
      <c r="AB2877" s="1106"/>
      <c r="AC2877" s="1106"/>
      <c r="AD2877" s="1107"/>
      <c r="AF2877" s="69"/>
      <c r="AK2877" s="11"/>
      <c r="AL2877" s="70"/>
      <c r="AQ2877" s="71"/>
      <c r="AR2877" s="72"/>
    </row>
    <row r="2878" spans="1:44" ht="27" customHeight="1">
      <c r="A2878" s="911" t="str">
        <f t="shared" si="57"/>
        <v/>
      </c>
      <c r="B2878" s="65"/>
      <c r="E2878" s="66"/>
      <c r="F2878" s="67"/>
      <c r="H2878" s="192"/>
      <c r="I2878" s="1106"/>
      <c r="J2878" s="1106"/>
      <c r="K2878" s="1106"/>
      <c r="L2878" s="1106"/>
      <c r="M2878" s="1106"/>
      <c r="N2878" s="1106"/>
      <c r="O2878" s="1106"/>
      <c r="P2878" s="1106"/>
      <c r="Q2878" s="1106"/>
      <c r="R2878" s="1106"/>
      <c r="S2878" s="1106"/>
      <c r="T2878" s="1106"/>
      <c r="U2878" s="1106"/>
      <c r="V2878" s="1106"/>
      <c r="W2878" s="1106"/>
      <c r="X2878" s="1106"/>
      <c r="Y2878" s="1106"/>
      <c r="Z2878" s="1106"/>
      <c r="AA2878" s="1106"/>
      <c r="AB2878" s="1106"/>
      <c r="AC2878" s="1106"/>
      <c r="AD2878" s="1107"/>
      <c r="AF2878" s="69"/>
      <c r="AK2878" s="11"/>
      <c r="AL2878" s="70"/>
      <c r="AQ2878" s="71"/>
      <c r="AR2878" s="72"/>
    </row>
    <row r="2879" spans="1:44" ht="27" customHeight="1">
      <c r="A2879" s="911" t="str">
        <f t="shared" si="57"/>
        <v/>
      </c>
      <c r="B2879" s="65"/>
      <c r="E2879" s="66"/>
      <c r="F2879" s="67"/>
      <c r="H2879" s="67" t="s">
        <v>1536</v>
      </c>
      <c r="I2879" s="1087" t="s">
        <v>1541</v>
      </c>
      <c r="J2879" s="1087"/>
      <c r="K2879" s="1087"/>
      <c r="L2879" s="1087"/>
      <c r="M2879" s="1087"/>
      <c r="N2879" s="1087"/>
      <c r="O2879" s="1087"/>
      <c r="P2879" s="1087"/>
      <c r="Q2879" s="1087"/>
      <c r="R2879" s="1087"/>
      <c r="S2879" s="1087"/>
      <c r="T2879" s="1087"/>
      <c r="U2879" s="1087"/>
      <c r="V2879" s="1087"/>
      <c r="W2879" s="1087"/>
      <c r="X2879" s="1087"/>
      <c r="Y2879" s="1087"/>
      <c r="Z2879" s="1087"/>
      <c r="AA2879" s="1087"/>
      <c r="AB2879" s="1087"/>
      <c r="AC2879" s="1087"/>
      <c r="AD2879" s="1088"/>
      <c r="AF2879" s="69"/>
      <c r="AK2879" s="11"/>
      <c r="AL2879" s="70"/>
      <c r="AQ2879" s="71"/>
      <c r="AR2879" s="72"/>
    </row>
    <row r="2880" spans="1:44" ht="27" customHeight="1" thickBot="1">
      <c r="A2880" s="911" t="str">
        <f t="shared" si="57"/>
        <v/>
      </c>
      <c r="B2880" s="65"/>
      <c r="E2880" s="66"/>
      <c r="F2880" s="67"/>
      <c r="H2880" s="82" t="s">
        <v>1536</v>
      </c>
      <c r="I2880" s="1248" t="s">
        <v>1542</v>
      </c>
      <c r="J2880" s="1248"/>
      <c r="K2880" s="1248"/>
      <c r="L2880" s="1248"/>
      <c r="M2880" s="1248"/>
      <c r="N2880" s="1248"/>
      <c r="O2880" s="1248"/>
      <c r="P2880" s="1248"/>
      <c r="Q2880" s="1248"/>
      <c r="R2880" s="1248"/>
      <c r="S2880" s="1248"/>
      <c r="T2880" s="1248"/>
      <c r="U2880" s="1248"/>
      <c r="V2880" s="1248"/>
      <c r="W2880" s="1248"/>
      <c r="X2880" s="1248"/>
      <c r="Y2880" s="1248"/>
      <c r="Z2880" s="1248"/>
      <c r="AA2880" s="1248"/>
      <c r="AB2880" s="1248"/>
      <c r="AC2880" s="1248"/>
      <c r="AD2880" s="1249"/>
      <c r="AF2880" s="69"/>
      <c r="AK2880" s="11"/>
      <c r="AL2880" s="70"/>
      <c r="AQ2880" s="71"/>
      <c r="AR2880" s="72"/>
    </row>
    <row r="2881" spans="1:44" ht="27" customHeight="1">
      <c r="A2881" s="911" t="str">
        <f t="shared" si="57"/>
        <v/>
      </c>
      <c r="B2881" s="65"/>
      <c r="E2881" s="66"/>
      <c r="F2881" s="67"/>
      <c r="AF2881" s="69"/>
      <c r="AK2881" s="11"/>
      <c r="AL2881" s="70"/>
      <c r="AQ2881" s="71"/>
      <c r="AR2881" s="72"/>
    </row>
    <row r="2882" spans="1:44" ht="27" customHeight="1">
      <c r="A2882" s="911">
        <f t="shared" si="57"/>
        <v>375</v>
      </c>
      <c r="B2882" s="65"/>
      <c r="E2882" s="66"/>
      <c r="F2882" s="1064" t="s">
        <v>1044</v>
      </c>
      <c r="G2882" s="1065"/>
      <c r="H2882" s="1087" t="s">
        <v>1543</v>
      </c>
      <c r="I2882" s="1087"/>
      <c r="J2882" s="1087"/>
      <c r="K2882" s="1087"/>
      <c r="L2882" s="1087"/>
      <c r="M2882" s="1087"/>
      <c r="N2882" s="1087"/>
      <c r="O2882" s="1087"/>
      <c r="P2882" s="1087"/>
      <c r="Q2882" s="1087"/>
      <c r="R2882" s="1087"/>
      <c r="S2882" s="1087"/>
      <c r="T2882" s="1087"/>
      <c r="U2882" s="1087"/>
      <c r="V2882" s="1087"/>
      <c r="W2882" s="1087"/>
      <c r="X2882" s="1087"/>
      <c r="Y2882" s="1087"/>
      <c r="Z2882" s="1087"/>
      <c r="AA2882" s="1087"/>
      <c r="AB2882" s="1087"/>
      <c r="AC2882" s="1087"/>
      <c r="AD2882" s="1087"/>
      <c r="AF2882" s="69"/>
      <c r="AG2882" s="304">
        <v>375</v>
      </c>
      <c r="AH2882" s="1113" t="s">
        <v>109</v>
      </c>
      <c r="AI2882" s="1114"/>
      <c r="AJ2882" s="1115"/>
      <c r="AK2882" s="11"/>
      <c r="AL2882" s="1110" t="s">
        <v>2705</v>
      </c>
      <c r="AM2882" s="1111"/>
      <c r="AN2882" s="1111"/>
      <c r="AO2882" s="1111"/>
      <c r="AP2882" s="1111"/>
      <c r="AQ2882" s="1112"/>
      <c r="AR2882" s="1173">
        <f>VLOOKUP(AH2882,$CD$6:$CE$10,2,FALSE)</f>
        <v>0</v>
      </c>
    </row>
    <row r="2883" spans="1:44" ht="21.75" customHeight="1">
      <c r="A2883" s="911" t="str">
        <f t="shared" si="57"/>
        <v/>
      </c>
      <c r="B2883" s="65"/>
      <c r="E2883" s="66"/>
      <c r="F2883" s="67"/>
      <c r="AF2883" s="69"/>
      <c r="AK2883" s="11"/>
      <c r="AL2883" s="1110"/>
      <c r="AM2883" s="1111"/>
      <c r="AN2883" s="1111"/>
      <c r="AO2883" s="1111"/>
      <c r="AP2883" s="1111"/>
      <c r="AQ2883" s="1112"/>
      <c r="AR2883" s="1173"/>
    </row>
    <row r="2884" spans="1:44" ht="21.75" customHeight="1">
      <c r="A2884" s="911" t="str">
        <f t="shared" si="57"/>
        <v/>
      </c>
      <c r="B2884" s="65"/>
      <c r="E2884" s="66"/>
      <c r="F2884" s="67"/>
      <c r="AF2884" s="69"/>
      <c r="AK2884" s="11"/>
      <c r="AL2884" s="1110"/>
      <c r="AM2884" s="1111"/>
      <c r="AN2884" s="1111"/>
      <c r="AO2884" s="1111"/>
      <c r="AP2884" s="1111"/>
      <c r="AQ2884" s="1112"/>
      <c r="AR2884" s="72"/>
    </row>
    <row r="2885" spans="1:44" ht="21.75" customHeight="1" thickBot="1">
      <c r="A2885" s="911" t="str">
        <f t="shared" si="57"/>
        <v/>
      </c>
      <c r="B2885" s="65"/>
      <c r="E2885" s="66"/>
      <c r="F2885" s="67"/>
      <c r="AF2885" s="69"/>
      <c r="AK2885" s="11"/>
      <c r="AL2885" s="1110"/>
      <c r="AM2885" s="1111"/>
      <c r="AN2885" s="1111"/>
      <c r="AO2885" s="1111"/>
      <c r="AP2885" s="1111"/>
      <c r="AQ2885" s="1112"/>
      <c r="AR2885" s="72"/>
    </row>
    <row r="2886" spans="1:44" ht="27" customHeight="1">
      <c r="A2886" s="911" t="str">
        <f t="shared" si="57"/>
        <v/>
      </c>
      <c r="B2886" s="65"/>
      <c r="E2886" s="66"/>
      <c r="F2886" s="67"/>
      <c r="H2886" s="271" t="s">
        <v>1535</v>
      </c>
      <c r="I2886" s="1282" t="s">
        <v>1544</v>
      </c>
      <c r="J2886" s="1282"/>
      <c r="K2886" s="1282"/>
      <c r="L2886" s="1282"/>
      <c r="M2886" s="1282"/>
      <c r="N2886" s="1282"/>
      <c r="O2886" s="1282"/>
      <c r="P2886" s="1282"/>
      <c r="Q2886" s="1282"/>
      <c r="R2886" s="1282"/>
      <c r="S2886" s="1282"/>
      <c r="T2886" s="1282"/>
      <c r="U2886" s="1282"/>
      <c r="V2886" s="1282"/>
      <c r="W2886" s="1282"/>
      <c r="X2886" s="1282"/>
      <c r="Y2886" s="1282"/>
      <c r="Z2886" s="1282"/>
      <c r="AA2886" s="1282"/>
      <c r="AB2886" s="1282"/>
      <c r="AC2886" s="1282"/>
      <c r="AD2886" s="1283"/>
      <c r="AF2886" s="69"/>
      <c r="AK2886" s="11"/>
      <c r="AL2886" s="70"/>
      <c r="AQ2886" s="71"/>
      <c r="AR2886" s="72"/>
    </row>
    <row r="2887" spans="1:44" ht="27" customHeight="1">
      <c r="A2887" s="911" t="str">
        <f t="shared" si="57"/>
        <v/>
      </c>
      <c r="B2887" s="65"/>
      <c r="E2887" s="66"/>
      <c r="F2887" s="67"/>
      <c r="H2887" s="192" t="s">
        <v>1535</v>
      </c>
      <c r="I2887" s="1108" t="s">
        <v>1545</v>
      </c>
      <c r="J2887" s="1108"/>
      <c r="K2887" s="1108"/>
      <c r="L2887" s="1108"/>
      <c r="M2887" s="1108"/>
      <c r="N2887" s="1108"/>
      <c r="O2887" s="1108"/>
      <c r="P2887" s="1108"/>
      <c r="Q2887" s="1108"/>
      <c r="R2887" s="1108"/>
      <c r="S2887" s="1108"/>
      <c r="T2887" s="1108"/>
      <c r="U2887" s="1108"/>
      <c r="V2887" s="1108"/>
      <c r="W2887" s="1108"/>
      <c r="X2887" s="1108"/>
      <c r="Y2887" s="1108"/>
      <c r="Z2887" s="1108"/>
      <c r="AA2887" s="1108"/>
      <c r="AB2887" s="1108"/>
      <c r="AC2887" s="1108"/>
      <c r="AD2887" s="1109"/>
      <c r="AF2887" s="69"/>
      <c r="AK2887" s="11"/>
      <c r="AL2887" s="70"/>
      <c r="AQ2887" s="71"/>
      <c r="AR2887" s="72"/>
    </row>
    <row r="2888" spans="1:44" ht="27" customHeight="1">
      <c r="A2888" s="911">
        <f t="shared" si="57"/>
        <v>376</v>
      </c>
      <c r="B2888" s="65"/>
      <c r="E2888" s="66"/>
      <c r="F2888" s="67"/>
      <c r="H2888" s="192" t="s">
        <v>1535</v>
      </c>
      <c r="I2888" s="1106" t="s">
        <v>1546</v>
      </c>
      <c r="J2888" s="1106"/>
      <c r="K2888" s="1106"/>
      <c r="L2888" s="1106"/>
      <c r="M2888" s="1106"/>
      <c r="N2888" s="1106"/>
      <c r="O2888" s="1106"/>
      <c r="P2888" s="1106"/>
      <c r="Q2888" s="1106"/>
      <c r="R2888" s="1106"/>
      <c r="S2888" s="1106"/>
      <c r="T2888" s="1106"/>
      <c r="U2888" s="1106"/>
      <c r="V2888" s="1106"/>
      <c r="W2888" s="1106"/>
      <c r="X2888" s="1106"/>
      <c r="Y2888" s="1106"/>
      <c r="Z2888" s="1106"/>
      <c r="AA2888" s="1106"/>
      <c r="AB2888" s="1106"/>
      <c r="AC2888" s="1106"/>
      <c r="AD2888" s="1107"/>
      <c r="AF2888" s="69"/>
      <c r="AG2888" s="304">
        <v>376</v>
      </c>
      <c r="AH2888" s="1113" t="s">
        <v>109</v>
      </c>
      <c r="AI2888" s="1114"/>
      <c r="AJ2888" s="1115"/>
      <c r="AK2888" s="11"/>
      <c r="AL2888" s="92"/>
      <c r="AM2888" s="93"/>
      <c r="AN2888" s="93"/>
      <c r="AO2888" s="93"/>
      <c r="AP2888" s="93"/>
      <c r="AQ2888" s="94"/>
      <c r="AR2888" s="1173">
        <f>VLOOKUP(AH2888,$CD$6:$CE$10,2,FALSE)</f>
        <v>0</v>
      </c>
    </row>
    <row r="2889" spans="1:44" ht="27" customHeight="1">
      <c r="A2889" s="911" t="str">
        <f t="shared" si="57"/>
        <v/>
      </c>
      <c r="B2889" s="65"/>
      <c r="E2889" s="66"/>
      <c r="F2889" s="67"/>
      <c r="H2889" s="192"/>
      <c r="I2889" s="1106"/>
      <c r="J2889" s="1106"/>
      <c r="K2889" s="1106"/>
      <c r="L2889" s="1106"/>
      <c r="M2889" s="1106"/>
      <c r="N2889" s="1106"/>
      <c r="O2889" s="1106"/>
      <c r="P2889" s="1106"/>
      <c r="Q2889" s="1106"/>
      <c r="R2889" s="1106"/>
      <c r="S2889" s="1106"/>
      <c r="T2889" s="1106"/>
      <c r="U2889" s="1106"/>
      <c r="V2889" s="1106"/>
      <c r="W2889" s="1106"/>
      <c r="X2889" s="1106"/>
      <c r="Y2889" s="1106"/>
      <c r="Z2889" s="1106"/>
      <c r="AA2889" s="1106"/>
      <c r="AB2889" s="1106"/>
      <c r="AC2889" s="1106"/>
      <c r="AD2889" s="1107"/>
      <c r="AF2889" s="69"/>
      <c r="AK2889" s="11"/>
      <c r="AL2889" s="92"/>
      <c r="AM2889" s="93"/>
      <c r="AN2889" s="93"/>
      <c r="AO2889" s="93"/>
      <c r="AP2889" s="93"/>
      <c r="AQ2889" s="94"/>
      <c r="AR2889" s="1173"/>
    </row>
    <row r="2890" spans="1:44" ht="27" customHeight="1">
      <c r="A2890" s="911">
        <f t="shared" si="57"/>
        <v>377</v>
      </c>
      <c r="B2890" s="65"/>
      <c r="E2890" s="66"/>
      <c r="F2890" s="67"/>
      <c r="H2890" s="192" t="s">
        <v>1535</v>
      </c>
      <c r="I2890" s="1108" t="s">
        <v>1547</v>
      </c>
      <c r="J2890" s="1108"/>
      <c r="K2890" s="1108"/>
      <c r="L2890" s="1108"/>
      <c r="M2890" s="1108"/>
      <c r="N2890" s="1108"/>
      <c r="O2890" s="1108"/>
      <c r="P2890" s="1108"/>
      <c r="Q2890" s="1108"/>
      <c r="R2890" s="1108"/>
      <c r="S2890" s="1108"/>
      <c r="T2890" s="1108"/>
      <c r="U2890" s="1108"/>
      <c r="V2890" s="1108"/>
      <c r="W2890" s="1108"/>
      <c r="X2890" s="1108"/>
      <c r="Y2890" s="1108"/>
      <c r="Z2890" s="1108"/>
      <c r="AA2890" s="1108"/>
      <c r="AB2890" s="1108"/>
      <c r="AC2890" s="1108"/>
      <c r="AD2890" s="1109"/>
      <c r="AF2890" s="69"/>
      <c r="AG2890" s="304">
        <v>377</v>
      </c>
      <c r="AH2890" s="1113" t="s">
        <v>109</v>
      </c>
      <c r="AI2890" s="1114"/>
      <c r="AJ2890" s="1115"/>
      <c r="AK2890" s="11"/>
      <c r="AL2890" s="92"/>
      <c r="AM2890" s="93"/>
      <c r="AN2890" s="93"/>
      <c r="AO2890" s="93"/>
      <c r="AP2890" s="93"/>
      <c r="AQ2890" s="94"/>
      <c r="AR2890" s="1173">
        <f>VLOOKUP(AH2890,$CD$6:$CE$10,2,FALSE)</f>
        <v>0</v>
      </c>
    </row>
    <row r="2891" spans="1:44" ht="27" customHeight="1" thickBot="1">
      <c r="A2891" s="911" t="str">
        <f t="shared" si="57"/>
        <v/>
      </c>
      <c r="B2891" s="65"/>
      <c r="E2891" s="66"/>
      <c r="F2891" s="67"/>
      <c r="H2891" s="195" t="s">
        <v>1535</v>
      </c>
      <c r="I2891" s="1102" t="s">
        <v>1548</v>
      </c>
      <c r="J2891" s="1102"/>
      <c r="K2891" s="1102"/>
      <c r="L2891" s="1102"/>
      <c r="M2891" s="1102"/>
      <c r="N2891" s="1102"/>
      <c r="O2891" s="1102"/>
      <c r="P2891" s="1102"/>
      <c r="Q2891" s="1102"/>
      <c r="R2891" s="1102"/>
      <c r="S2891" s="1102"/>
      <c r="T2891" s="1102"/>
      <c r="U2891" s="1102"/>
      <c r="V2891" s="1102"/>
      <c r="W2891" s="1102"/>
      <c r="X2891" s="1102"/>
      <c r="Y2891" s="1102"/>
      <c r="Z2891" s="1102"/>
      <c r="AA2891" s="1102"/>
      <c r="AB2891" s="1102"/>
      <c r="AC2891" s="1102"/>
      <c r="AD2891" s="1103"/>
      <c r="AF2891" s="69"/>
      <c r="AK2891" s="11"/>
      <c r="AL2891" s="92"/>
      <c r="AM2891" s="93"/>
      <c r="AN2891" s="93"/>
      <c r="AO2891" s="93"/>
      <c r="AP2891" s="93"/>
      <c r="AQ2891" s="94"/>
      <c r="AR2891" s="1173"/>
    </row>
    <row r="2892" spans="1:44" ht="24" customHeight="1">
      <c r="A2892" s="911" t="str">
        <f t="shared" si="57"/>
        <v/>
      </c>
      <c r="B2892" s="65"/>
      <c r="E2892" s="66"/>
      <c r="F2892" s="67"/>
      <c r="AF2892" s="69"/>
      <c r="AK2892" s="11"/>
      <c r="AL2892" s="70"/>
      <c r="AQ2892" s="71"/>
      <c r="AR2892" s="72"/>
    </row>
    <row r="2893" spans="1:44" ht="27" customHeight="1">
      <c r="A2893" s="911">
        <f t="shared" si="57"/>
        <v>378</v>
      </c>
      <c r="B2893" s="65"/>
      <c r="E2893" s="66"/>
      <c r="F2893" s="1064" t="s">
        <v>1023</v>
      </c>
      <c r="G2893" s="1065"/>
      <c r="H2893" s="1087" t="s">
        <v>1549</v>
      </c>
      <c r="I2893" s="1087"/>
      <c r="J2893" s="1087"/>
      <c r="K2893" s="1087"/>
      <c r="L2893" s="1087"/>
      <c r="M2893" s="1087"/>
      <c r="N2893" s="1087"/>
      <c r="O2893" s="1087"/>
      <c r="P2893" s="1087"/>
      <c r="Q2893" s="1087"/>
      <c r="R2893" s="1087"/>
      <c r="S2893" s="1087"/>
      <c r="T2893" s="1087"/>
      <c r="U2893" s="1087"/>
      <c r="V2893" s="1087"/>
      <c r="W2893" s="1087"/>
      <c r="X2893" s="1087"/>
      <c r="Y2893" s="1087"/>
      <c r="Z2893" s="1087"/>
      <c r="AA2893" s="1087"/>
      <c r="AB2893" s="1087"/>
      <c r="AC2893" s="1087"/>
      <c r="AD2893" s="1087"/>
      <c r="AF2893" s="69"/>
      <c r="AG2893" s="304">
        <v>378</v>
      </c>
      <c r="AH2893" s="1113" t="s">
        <v>109</v>
      </c>
      <c r="AI2893" s="1114"/>
      <c r="AJ2893" s="1115"/>
      <c r="AK2893" s="11"/>
      <c r="AL2893" s="1110" t="s">
        <v>2706</v>
      </c>
      <c r="AM2893" s="1111"/>
      <c r="AN2893" s="1111"/>
      <c r="AO2893" s="1111"/>
      <c r="AP2893" s="1111"/>
      <c r="AQ2893" s="1112"/>
      <c r="AR2893" s="1173">
        <f>VLOOKUP(AH2893,$CD$6:$CE$10,2,FALSE)</f>
        <v>0</v>
      </c>
    </row>
    <row r="2894" spans="1:44" ht="24" customHeight="1">
      <c r="A2894" s="911" t="str">
        <f t="shared" si="57"/>
        <v/>
      </c>
      <c r="B2894" s="65"/>
      <c r="E2894" s="66"/>
      <c r="F2894" s="67"/>
      <c r="AF2894" s="69"/>
      <c r="AK2894" s="11"/>
      <c r="AL2894" s="1110"/>
      <c r="AM2894" s="1111"/>
      <c r="AN2894" s="1111"/>
      <c r="AO2894" s="1111"/>
      <c r="AP2894" s="1111"/>
      <c r="AQ2894" s="1112"/>
      <c r="AR2894" s="1173"/>
    </row>
    <row r="2895" spans="1:44" ht="24" customHeight="1">
      <c r="A2895" s="911"/>
      <c r="B2895" s="65"/>
      <c r="E2895" s="66"/>
      <c r="F2895" s="67"/>
      <c r="H2895" s="1300" t="s">
        <v>2707</v>
      </c>
      <c r="I2895" s="1301"/>
      <c r="J2895" s="1301"/>
      <c r="K2895" s="1301"/>
      <c r="L2895" s="1301"/>
      <c r="M2895" s="1301"/>
      <c r="N2895" s="1301"/>
      <c r="O2895" s="1301"/>
      <c r="P2895" s="1301"/>
      <c r="Q2895" s="1301"/>
      <c r="R2895" s="1301"/>
      <c r="S2895" s="1301"/>
      <c r="T2895" s="1301"/>
      <c r="U2895" s="1301"/>
      <c r="V2895" s="1301"/>
      <c r="W2895" s="1301"/>
      <c r="X2895" s="1301"/>
      <c r="Y2895" s="1301"/>
      <c r="Z2895" s="1301"/>
      <c r="AA2895" s="1301"/>
      <c r="AB2895" s="1301"/>
      <c r="AC2895" s="1301"/>
      <c r="AD2895" s="1301"/>
      <c r="AF2895" s="69"/>
      <c r="AK2895" s="11"/>
      <c r="AL2895" s="1110"/>
      <c r="AM2895" s="1111"/>
      <c r="AN2895" s="1111"/>
      <c r="AO2895" s="1111"/>
      <c r="AP2895" s="1111"/>
      <c r="AQ2895" s="1112"/>
      <c r="AR2895" s="213"/>
    </row>
    <row r="2896" spans="1:44" ht="24" customHeight="1">
      <c r="A2896" s="911"/>
      <c r="B2896" s="65"/>
      <c r="E2896" s="66"/>
      <c r="F2896" s="67"/>
      <c r="H2896" s="1301"/>
      <c r="I2896" s="1301"/>
      <c r="J2896" s="1301"/>
      <c r="K2896" s="1301"/>
      <c r="L2896" s="1301"/>
      <c r="M2896" s="1301"/>
      <c r="N2896" s="1301"/>
      <c r="O2896" s="1301"/>
      <c r="P2896" s="1301"/>
      <c r="Q2896" s="1301"/>
      <c r="R2896" s="1301"/>
      <c r="S2896" s="1301"/>
      <c r="T2896" s="1301"/>
      <c r="U2896" s="1301"/>
      <c r="V2896" s="1301"/>
      <c r="W2896" s="1301"/>
      <c r="X2896" s="1301"/>
      <c r="Y2896" s="1301"/>
      <c r="Z2896" s="1301"/>
      <c r="AA2896" s="1301"/>
      <c r="AB2896" s="1301"/>
      <c r="AC2896" s="1301"/>
      <c r="AD2896" s="1301"/>
      <c r="AF2896" s="69"/>
      <c r="AK2896" s="11"/>
      <c r="AL2896" s="1201" t="s">
        <v>2539</v>
      </c>
      <c r="AM2896" s="1202"/>
      <c r="AN2896" s="1202"/>
      <c r="AO2896" s="1202"/>
      <c r="AP2896" s="1202"/>
      <c r="AQ2896" s="1203"/>
      <c r="AR2896" s="213"/>
    </row>
    <row r="2897" spans="1:44" ht="24" customHeight="1">
      <c r="A2897" s="911"/>
      <c r="B2897" s="65"/>
      <c r="E2897" s="66"/>
      <c r="F2897" s="67"/>
      <c r="H2897" s="1301"/>
      <c r="I2897" s="1301"/>
      <c r="J2897" s="1301"/>
      <c r="K2897" s="1301"/>
      <c r="L2897" s="1301"/>
      <c r="M2897" s="1301"/>
      <c r="N2897" s="1301"/>
      <c r="O2897" s="1301"/>
      <c r="P2897" s="1301"/>
      <c r="Q2897" s="1301"/>
      <c r="R2897" s="1301"/>
      <c r="S2897" s="1301"/>
      <c r="T2897" s="1301"/>
      <c r="U2897" s="1301"/>
      <c r="V2897" s="1301"/>
      <c r="W2897" s="1301"/>
      <c r="X2897" s="1301"/>
      <c r="Y2897" s="1301"/>
      <c r="Z2897" s="1301"/>
      <c r="AA2897" s="1301"/>
      <c r="AB2897" s="1301"/>
      <c r="AC2897" s="1301"/>
      <c r="AD2897" s="1301"/>
      <c r="AF2897" s="69"/>
      <c r="AK2897" s="11"/>
      <c r="AL2897" s="1201"/>
      <c r="AM2897" s="1202"/>
      <c r="AN2897" s="1202"/>
      <c r="AO2897" s="1202"/>
      <c r="AP2897" s="1202"/>
      <c r="AQ2897" s="1203"/>
      <c r="AR2897" s="213"/>
    </row>
    <row r="2898" spans="1:44" ht="24" customHeight="1">
      <c r="A2898" s="911"/>
      <c r="B2898" s="65"/>
      <c r="E2898" s="66"/>
      <c r="F2898" s="67"/>
      <c r="H2898" s="1301"/>
      <c r="I2898" s="1301"/>
      <c r="J2898" s="1301"/>
      <c r="K2898" s="1301"/>
      <c r="L2898" s="1301"/>
      <c r="M2898" s="1301"/>
      <c r="N2898" s="1301"/>
      <c r="O2898" s="1301"/>
      <c r="P2898" s="1301"/>
      <c r="Q2898" s="1301"/>
      <c r="R2898" s="1301"/>
      <c r="S2898" s="1301"/>
      <c r="T2898" s="1301"/>
      <c r="U2898" s="1301"/>
      <c r="V2898" s="1301"/>
      <c r="W2898" s="1301"/>
      <c r="X2898" s="1301"/>
      <c r="Y2898" s="1301"/>
      <c r="Z2898" s="1301"/>
      <c r="AA2898" s="1301"/>
      <c r="AB2898" s="1301"/>
      <c r="AC2898" s="1301"/>
      <c r="AD2898" s="1301"/>
      <c r="AF2898" s="69"/>
      <c r="AK2898" s="11"/>
      <c r="AL2898" s="92"/>
      <c r="AM2898" s="93"/>
      <c r="AN2898" s="93"/>
      <c r="AO2898" s="93"/>
      <c r="AP2898" s="93"/>
      <c r="AQ2898" s="94"/>
      <c r="AR2898" s="213"/>
    </row>
    <row r="2899" spans="1:44" ht="24" customHeight="1">
      <c r="A2899" s="911"/>
      <c r="B2899" s="65"/>
      <c r="E2899" s="66"/>
      <c r="F2899" s="67"/>
      <c r="H2899" s="1301"/>
      <c r="I2899" s="1301"/>
      <c r="J2899" s="1301"/>
      <c r="K2899" s="1301"/>
      <c r="L2899" s="1301"/>
      <c r="M2899" s="1301"/>
      <c r="N2899" s="1301"/>
      <c r="O2899" s="1301"/>
      <c r="P2899" s="1301"/>
      <c r="Q2899" s="1301"/>
      <c r="R2899" s="1301"/>
      <c r="S2899" s="1301"/>
      <c r="T2899" s="1301"/>
      <c r="U2899" s="1301"/>
      <c r="V2899" s="1301"/>
      <c r="W2899" s="1301"/>
      <c r="X2899" s="1301"/>
      <c r="Y2899" s="1301"/>
      <c r="Z2899" s="1301"/>
      <c r="AA2899" s="1301"/>
      <c r="AB2899" s="1301"/>
      <c r="AC2899" s="1301"/>
      <c r="AD2899" s="1301"/>
      <c r="AF2899" s="69"/>
      <c r="AK2899" s="11"/>
      <c r="AL2899" s="92"/>
      <c r="AM2899" s="93"/>
      <c r="AN2899" s="93"/>
      <c r="AO2899" s="93"/>
      <c r="AP2899" s="93"/>
      <c r="AQ2899" s="94"/>
      <c r="AR2899" s="213"/>
    </row>
    <row r="2900" spans="1:44" ht="24" customHeight="1">
      <c r="A2900" s="911"/>
      <c r="B2900" s="65"/>
      <c r="E2900" s="66"/>
      <c r="F2900" s="67"/>
      <c r="H2900" s="1301"/>
      <c r="I2900" s="1301"/>
      <c r="J2900" s="1301"/>
      <c r="K2900" s="1301"/>
      <c r="L2900" s="1301"/>
      <c r="M2900" s="1301"/>
      <c r="N2900" s="1301"/>
      <c r="O2900" s="1301"/>
      <c r="P2900" s="1301"/>
      <c r="Q2900" s="1301"/>
      <c r="R2900" s="1301"/>
      <c r="S2900" s="1301"/>
      <c r="T2900" s="1301"/>
      <c r="U2900" s="1301"/>
      <c r="V2900" s="1301"/>
      <c r="W2900" s="1301"/>
      <c r="X2900" s="1301"/>
      <c r="Y2900" s="1301"/>
      <c r="Z2900" s="1301"/>
      <c r="AA2900" s="1301"/>
      <c r="AB2900" s="1301"/>
      <c r="AC2900" s="1301"/>
      <c r="AD2900" s="1301"/>
      <c r="AF2900" s="69"/>
      <c r="AK2900" s="11"/>
      <c r="AL2900" s="92"/>
      <c r="AM2900" s="93"/>
      <c r="AN2900" s="93"/>
      <c r="AO2900" s="93"/>
      <c r="AP2900" s="93"/>
      <c r="AQ2900" s="94"/>
      <c r="AR2900" s="213"/>
    </row>
    <row r="2901" spans="1:44" ht="24" customHeight="1">
      <c r="A2901" s="911"/>
      <c r="B2901" s="65"/>
      <c r="E2901" s="66"/>
      <c r="F2901" s="67"/>
      <c r="H2901" s="1301"/>
      <c r="I2901" s="1301"/>
      <c r="J2901" s="1301"/>
      <c r="K2901" s="1301"/>
      <c r="L2901" s="1301"/>
      <c r="M2901" s="1301"/>
      <c r="N2901" s="1301"/>
      <c r="O2901" s="1301"/>
      <c r="P2901" s="1301"/>
      <c r="Q2901" s="1301"/>
      <c r="R2901" s="1301"/>
      <c r="S2901" s="1301"/>
      <c r="T2901" s="1301"/>
      <c r="U2901" s="1301"/>
      <c r="V2901" s="1301"/>
      <c r="W2901" s="1301"/>
      <c r="X2901" s="1301"/>
      <c r="Y2901" s="1301"/>
      <c r="Z2901" s="1301"/>
      <c r="AA2901" s="1301"/>
      <c r="AB2901" s="1301"/>
      <c r="AC2901" s="1301"/>
      <c r="AD2901" s="1301"/>
      <c r="AF2901" s="69"/>
      <c r="AK2901" s="11"/>
      <c r="AL2901" s="92"/>
      <c r="AM2901" s="93"/>
      <c r="AN2901" s="93"/>
      <c r="AO2901" s="93"/>
      <c r="AP2901" s="93"/>
      <c r="AQ2901" s="94"/>
      <c r="AR2901" s="213"/>
    </row>
    <row r="2902" spans="1:44" ht="24" customHeight="1">
      <c r="A2902" s="911"/>
      <c r="B2902" s="65"/>
      <c r="E2902" s="66"/>
      <c r="F2902" s="67"/>
      <c r="H2902" s="1301"/>
      <c r="I2902" s="1301"/>
      <c r="J2902" s="1301"/>
      <c r="K2902" s="1301"/>
      <c r="L2902" s="1301"/>
      <c r="M2902" s="1301"/>
      <c r="N2902" s="1301"/>
      <c r="O2902" s="1301"/>
      <c r="P2902" s="1301"/>
      <c r="Q2902" s="1301"/>
      <c r="R2902" s="1301"/>
      <c r="S2902" s="1301"/>
      <c r="T2902" s="1301"/>
      <c r="U2902" s="1301"/>
      <c r="V2902" s="1301"/>
      <c r="W2902" s="1301"/>
      <c r="X2902" s="1301"/>
      <c r="Y2902" s="1301"/>
      <c r="Z2902" s="1301"/>
      <c r="AA2902" s="1301"/>
      <c r="AB2902" s="1301"/>
      <c r="AC2902" s="1301"/>
      <c r="AD2902" s="1301"/>
      <c r="AF2902" s="69"/>
      <c r="AK2902" s="11"/>
      <c r="AL2902" s="92"/>
      <c r="AM2902" s="93"/>
      <c r="AN2902" s="93"/>
      <c r="AO2902" s="93"/>
      <c r="AP2902" s="93"/>
      <c r="AQ2902" s="94"/>
      <c r="AR2902" s="213"/>
    </row>
    <row r="2903" spans="1:44" ht="24" customHeight="1">
      <c r="A2903" s="911"/>
      <c r="B2903" s="65"/>
      <c r="E2903" s="66"/>
      <c r="F2903" s="67"/>
      <c r="H2903" s="1301"/>
      <c r="I2903" s="1301"/>
      <c r="J2903" s="1301"/>
      <c r="K2903" s="1301"/>
      <c r="L2903" s="1301"/>
      <c r="M2903" s="1301"/>
      <c r="N2903" s="1301"/>
      <c r="O2903" s="1301"/>
      <c r="P2903" s="1301"/>
      <c r="Q2903" s="1301"/>
      <c r="R2903" s="1301"/>
      <c r="S2903" s="1301"/>
      <c r="T2903" s="1301"/>
      <c r="U2903" s="1301"/>
      <c r="V2903" s="1301"/>
      <c r="W2903" s="1301"/>
      <c r="X2903" s="1301"/>
      <c r="Y2903" s="1301"/>
      <c r="Z2903" s="1301"/>
      <c r="AA2903" s="1301"/>
      <c r="AB2903" s="1301"/>
      <c r="AC2903" s="1301"/>
      <c r="AD2903" s="1301"/>
      <c r="AF2903" s="69"/>
      <c r="AK2903" s="11"/>
      <c r="AL2903" s="92"/>
      <c r="AM2903" s="93"/>
      <c r="AN2903" s="93"/>
      <c r="AO2903" s="93"/>
      <c r="AP2903" s="93"/>
      <c r="AQ2903" s="94"/>
      <c r="AR2903" s="213"/>
    </row>
    <row r="2904" spans="1:44" ht="24" customHeight="1">
      <c r="A2904" s="911"/>
      <c r="B2904" s="65"/>
      <c r="E2904" s="66"/>
      <c r="F2904" s="67"/>
      <c r="H2904" s="1301"/>
      <c r="I2904" s="1301"/>
      <c r="J2904" s="1301"/>
      <c r="K2904" s="1301"/>
      <c r="L2904" s="1301"/>
      <c r="M2904" s="1301"/>
      <c r="N2904" s="1301"/>
      <c r="O2904" s="1301"/>
      <c r="P2904" s="1301"/>
      <c r="Q2904" s="1301"/>
      <c r="R2904" s="1301"/>
      <c r="S2904" s="1301"/>
      <c r="T2904" s="1301"/>
      <c r="U2904" s="1301"/>
      <c r="V2904" s="1301"/>
      <c r="W2904" s="1301"/>
      <c r="X2904" s="1301"/>
      <c r="Y2904" s="1301"/>
      <c r="Z2904" s="1301"/>
      <c r="AA2904" s="1301"/>
      <c r="AB2904" s="1301"/>
      <c r="AC2904" s="1301"/>
      <c r="AD2904" s="1301"/>
      <c r="AF2904" s="69"/>
      <c r="AK2904" s="11"/>
      <c r="AL2904" s="92"/>
      <c r="AM2904" s="93"/>
      <c r="AN2904" s="93"/>
      <c r="AO2904" s="93"/>
      <c r="AP2904" s="93"/>
      <c r="AQ2904" s="94"/>
      <c r="AR2904" s="213"/>
    </row>
    <row r="2905" spans="1:44" ht="24" customHeight="1">
      <c r="A2905" s="911"/>
      <c r="B2905" s="65"/>
      <c r="E2905" s="66"/>
      <c r="F2905" s="67"/>
      <c r="AF2905" s="69"/>
      <c r="AK2905" s="11"/>
      <c r="AL2905" s="92"/>
      <c r="AM2905" s="93"/>
      <c r="AN2905" s="93"/>
      <c r="AO2905" s="93"/>
      <c r="AP2905" s="93"/>
      <c r="AQ2905" s="94"/>
      <c r="AR2905" s="213"/>
    </row>
    <row r="2906" spans="1:44" ht="27" customHeight="1">
      <c r="A2906" s="911" t="str">
        <f t="shared" si="57"/>
        <v/>
      </c>
      <c r="B2906" s="65"/>
      <c r="E2906" s="66"/>
      <c r="F2906" s="67"/>
      <c r="G2906" s="288" t="s">
        <v>340</v>
      </c>
      <c r="H2906" s="1299" t="s">
        <v>2517</v>
      </c>
      <c r="I2906" s="1299"/>
      <c r="J2906" s="1299"/>
      <c r="K2906" s="1299"/>
      <c r="L2906" s="1299"/>
      <c r="M2906" s="1299"/>
      <c r="N2906" s="1299"/>
      <c r="O2906" s="1299"/>
      <c r="P2906" s="1299"/>
      <c r="Q2906" s="1299"/>
      <c r="R2906" s="1299"/>
      <c r="S2906" s="1299"/>
      <c r="T2906" s="1299"/>
      <c r="U2906" s="1299"/>
      <c r="V2906" s="1299"/>
      <c r="W2906" s="1299"/>
      <c r="X2906" s="1299"/>
      <c r="Y2906" s="1299"/>
      <c r="Z2906" s="1299"/>
      <c r="AA2906" s="1299"/>
      <c r="AB2906" s="1299"/>
      <c r="AC2906" s="1299"/>
      <c r="AD2906" s="1299"/>
      <c r="AF2906" s="69"/>
      <c r="AK2906" s="11"/>
      <c r="AL2906" s="92"/>
      <c r="AM2906" s="93"/>
      <c r="AN2906" s="93"/>
      <c r="AO2906" s="93"/>
      <c r="AP2906" s="93"/>
      <c r="AQ2906" s="94"/>
      <c r="AR2906" s="72"/>
    </row>
    <row r="2907" spans="1:44" ht="27" customHeight="1">
      <c r="A2907" s="911" t="str">
        <f t="shared" si="57"/>
        <v/>
      </c>
      <c r="B2907" s="65"/>
      <c r="E2907" s="66"/>
      <c r="F2907" s="67"/>
      <c r="G2907" s="288"/>
      <c r="H2907" s="1299"/>
      <c r="I2907" s="1299"/>
      <c r="J2907" s="1299"/>
      <c r="K2907" s="1299"/>
      <c r="L2907" s="1299"/>
      <c r="M2907" s="1299"/>
      <c r="N2907" s="1299"/>
      <c r="O2907" s="1299"/>
      <c r="P2907" s="1299"/>
      <c r="Q2907" s="1299"/>
      <c r="R2907" s="1299"/>
      <c r="S2907" s="1299"/>
      <c r="T2907" s="1299"/>
      <c r="U2907" s="1299"/>
      <c r="V2907" s="1299"/>
      <c r="W2907" s="1299"/>
      <c r="X2907" s="1299"/>
      <c r="Y2907" s="1299"/>
      <c r="Z2907" s="1299"/>
      <c r="AA2907" s="1299"/>
      <c r="AB2907" s="1299"/>
      <c r="AC2907" s="1299"/>
      <c r="AD2907" s="1299"/>
      <c r="AF2907" s="69"/>
      <c r="AK2907" s="11"/>
      <c r="AL2907" s="92"/>
      <c r="AM2907" s="93"/>
      <c r="AN2907" s="93"/>
      <c r="AO2907" s="93"/>
      <c r="AP2907" s="93"/>
      <c r="AQ2907" s="94"/>
      <c r="AR2907" s="72"/>
    </row>
    <row r="2908" spans="1:44" ht="27" customHeight="1">
      <c r="A2908" s="911" t="str">
        <f t="shared" si="57"/>
        <v/>
      </c>
      <c r="B2908" s="65"/>
      <c r="E2908" s="66"/>
      <c r="F2908" s="67"/>
      <c r="G2908" s="288"/>
      <c r="H2908" s="1299"/>
      <c r="I2908" s="1299"/>
      <c r="J2908" s="1299"/>
      <c r="K2908" s="1299"/>
      <c r="L2908" s="1299"/>
      <c r="M2908" s="1299"/>
      <c r="N2908" s="1299"/>
      <c r="O2908" s="1299"/>
      <c r="P2908" s="1299"/>
      <c r="Q2908" s="1299"/>
      <c r="R2908" s="1299"/>
      <c r="S2908" s="1299"/>
      <c r="T2908" s="1299"/>
      <c r="U2908" s="1299"/>
      <c r="V2908" s="1299"/>
      <c r="W2908" s="1299"/>
      <c r="X2908" s="1299"/>
      <c r="Y2908" s="1299"/>
      <c r="Z2908" s="1299"/>
      <c r="AA2908" s="1299"/>
      <c r="AB2908" s="1299"/>
      <c r="AC2908" s="1299"/>
      <c r="AD2908" s="1299"/>
      <c r="AF2908" s="69"/>
      <c r="AK2908" s="11"/>
      <c r="AL2908" s="70"/>
      <c r="AQ2908" s="71"/>
      <c r="AR2908" s="72"/>
    </row>
    <row r="2909" spans="1:44" ht="27" customHeight="1">
      <c r="A2909" s="911" t="str">
        <f t="shared" si="57"/>
        <v/>
      </c>
      <c r="B2909" s="65"/>
      <c r="E2909" s="66"/>
      <c r="F2909" s="67"/>
      <c r="G2909" s="288"/>
      <c r="H2909" s="1299"/>
      <c r="I2909" s="1299"/>
      <c r="J2909" s="1299"/>
      <c r="K2909" s="1299"/>
      <c r="L2909" s="1299"/>
      <c r="M2909" s="1299"/>
      <c r="N2909" s="1299"/>
      <c r="O2909" s="1299"/>
      <c r="P2909" s="1299"/>
      <c r="Q2909" s="1299"/>
      <c r="R2909" s="1299"/>
      <c r="S2909" s="1299"/>
      <c r="T2909" s="1299"/>
      <c r="U2909" s="1299"/>
      <c r="V2909" s="1299"/>
      <c r="W2909" s="1299"/>
      <c r="X2909" s="1299"/>
      <c r="Y2909" s="1299"/>
      <c r="Z2909" s="1299"/>
      <c r="AA2909" s="1299"/>
      <c r="AB2909" s="1299"/>
      <c r="AC2909" s="1299"/>
      <c r="AD2909" s="1299"/>
      <c r="AF2909" s="69"/>
      <c r="AK2909" s="11"/>
      <c r="AL2909" s="70"/>
      <c r="AQ2909" s="71"/>
      <c r="AR2909" s="72"/>
    </row>
    <row r="2910" spans="1:44" ht="17.25" customHeight="1">
      <c r="A2910" s="911" t="str">
        <f t="shared" si="57"/>
        <v/>
      </c>
      <c r="B2910" s="65"/>
      <c r="E2910" s="66"/>
      <c r="F2910" s="67"/>
      <c r="G2910" s="288"/>
      <c r="H2910" s="1299"/>
      <c r="I2910" s="1299"/>
      <c r="J2910" s="1299"/>
      <c r="K2910" s="1299"/>
      <c r="L2910" s="1299"/>
      <c r="M2910" s="1299"/>
      <c r="N2910" s="1299"/>
      <c r="O2910" s="1299"/>
      <c r="P2910" s="1299"/>
      <c r="Q2910" s="1299"/>
      <c r="R2910" s="1299"/>
      <c r="S2910" s="1299"/>
      <c r="T2910" s="1299"/>
      <c r="U2910" s="1299"/>
      <c r="V2910" s="1299"/>
      <c r="W2910" s="1299"/>
      <c r="X2910" s="1299"/>
      <c r="Y2910" s="1299"/>
      <c r="Z2910" s="1299"/>
      <c r="AA2910" s="1299"/>
      <c r="AB2910" s="1299"/>
      <c r="AC2910" s="1299"/>
      <c r="AD2910" s="1299"/>
      <c r="AF2910" s="69"/>
      <c r="AK2910" s="11"/>
      <c r="AL2910" s="70"/>
      <c r="AQ2910" s="71"/>
      <c r="AR2910" s="72"/>
    </row>
    <row r="2911" spans="1:44" ht="24" customHeight="1">
      <c r="A2911" s="911" t="str">
        <f t="shared" ref="A2911:A2976" si="58">_xlfn.IFS(AG2911=0,"",AG2911&gt;0,AG2911,AG2911&lt;&gt;"","")</f>
        <v/>
      </c>
      <c r="B2911" s="65"/>
      <c r="E2911" s="66"/>
      <c r="F2911" s="67"/>
      <c r="AF2911" s="69"/>
      <c r="AK2911" s="11"/>
      <c r="AL2911" s="70"/>
      <c r="AQ2911" s="71"/>
      <c r="AR2911" s="72"/>
    </row>
    <row r="2912" spans="1:44" ht="27" customHeight="1">
      <c r="A2912" s="911">
        <f t="shared" si="58"/>
        <v>379</v>
      </c>
      <c r="B2912" s="65"/>
      <c r="E2912" s="66"/>
      <c r="F2912" s="1064" t="s">
        <v>1030</v>
      </c>
      <c r="G2912" s="1065"/>
      <c r="H2912" s="1070" t="s">
        <v>1556</v>
      </c>
      <c r="I2912" s="1070"/>
      <c r="J2912" s="1070"/>
      <c r="K2912" s="1070"/>
      <c r="L2912" s="1070"/>
      <c r="M2912" s="1070"/>
      <c r="N2912" s="1070"/>
      <c r="O2912" s="1070"/>
      <c r="P2912" s="1070"/>
      <c r="Q2912" s="1070"/>
      <c r="R2912" s="1070"/>
      <c r="S2912" s="1070"/>
      <c r="T2912" s="1070"/>
      <c r="U2912" s="1070"/>
      <c r="V2912" s="1070"/>
      <c r="W2912" s="1070"/>
      <c r="X2912" s="1070"/>
      <c r="Y2912" s="1070"/>
      <c r="Z2912" s="1070"/>
      <c r="AA2912" s="1070"/>
      <c r="AB2912" s="1070"/>
      <c r="AC2912" s="1070"/>
      <c r="AD2912" s="1070"/>
      <c r="AF2912" s="69"/>
      <c r="AG2912" s="304">
        <v>379</v>
      </c>
      <c r="AH2912" s="1113" t="s">
        <v>109</v>
      </c>
      <c r="AI2912" s="1114"/>
      <c r="AJ2912" s="1115"/>
      <c r="AK2912" s="11"/>
      <c r="AL2912" s="1110" t="s">
        <v>1557</v>
      </c>
      <c r="AM2912" s="1111"/>
      <c r="AN2912" s="1111"/>
      <c r="AO2912" s="1111"/>
      <c r="AP2912" s="1111"/>
      <c r="AQ2912" s="1112"/>
      <c r="AR2912" s="1173">
        <f>VLOOKUP(AH2912,$CD$6:$CE$10,2,FALSE)</f>
        <v>0</v>
      </c>
    </row>
    <row r="2913" spans="1:44" ht="27" customHeight="1">
      <c r="A2913" s="911" t="str">
        <f t="shared" si="58"/>
        <v/>
      </c>
      <c r="B2913" s="65"/>
      <c r="E2913" s="66"/>
      <c r="F2913" s="67"/>
      <c r="H2913" s="1070"/>
      <c r="I2913" s="1070"/>
      <c r="J2913" s="1070"/>
      <c r="K2913" s="1070"/>
      <c r="L2913" s="1070"/>
      <c r="M2913" s="1070"/>
      <c r="N2913" s="1070"/>
      <c r="O2913" s="1070"/>
      <c r="P2913" s="1070"/>
      <c r="Q2913" s="1070"/>
      <c r="R2913" s="1070"/>
      <c r="S2913" s="1070"/>
      <c r="T2913" s="1070"/>
      <c r="U2913" s="1070"/>
      <c r="V2913" s="1070"/>
      <c r="W2913" s="1070"/>
      <c r="X2913" s="1070"/>
      <c r="Y2913" s="1070"/>
      <c r="Z2913" s="1070"/>
      <c r="AA2913" s="1070"/>
      <c r="AB2913" s="1070"/>
      <c r="AC2913" s="1070"/>
      <c r="AD2913" s="1070"/>
      <c r="AF2913" s="69"/>
      <c r="AK2913" s="11"/>
      <c r="AL2913" s="1110"/>
      <c r="AM2913" s="1111"/>
      <c r="AN2913" s="1111"/>
      <c r="AO2913" s="1111"/>
      <c r="AP2913" s="1111"/>
      <c r="AQ2913" s="1112"/>
      <c r="AR2913" s="1173"/>
    </row>
    <row r="2914" spans="1:44" ht="24" customHeight="1">
      <c r="A2914" s="911" t="str">
        <f t="shared" si="58"/>
        <v/>
      </c>
      <c r="B2914" s="65"/>
      <c r="E2914" s="66"/>
      <c r="F2914" s="67"/>
      <c r="H2914" s="109"/>
      <c r="I2914" s="109"/>
      <c r="J2914" s="109"/>
      <c r="K2914" s="109"/>
      <c r="L2914" s="109"/>
      <c r="M2914" s="109"/>
      <c r="N2914" s="109"/>
      <c r="O2914" s="109"/>
      <c r="P2914" s="109"/>
      <c r="Q2914" s="109"/>
      <c r="R2914" s="109"/>
      <c r="S2914" s="109"/>
      <c r="T2914" s="109"/>
      <c r="U2914" s="109"/>
      <c r="V2914" s="109"/>
      <c r="W2914" s="109"/>
      <c r="X2914" s="109"/>
      <c r="Y2914" s="109"/>
      <c r="Z2914" s="109"/>
      <c r="AA2914" s="109"/>
      <c r="AB2914" s="109"/>
      <c r="AC2914" s="109"/>
      <c r="AD2914" s="109"/>
      <c r="AF2914" s="69"/>
      <c r="AK2914" s="11"/>
      <c r="AL2914" s="1110"/>
      <c r="AM2914" s="1111"/>
      <c r="AN2914" s="1111"/>
      <c r="AO2914" s="1111"/>
      <c r="AP2914" s="1111"/>
      <c r="AQ2914" s="1112"/>
      <c r="AR2914" s="72"/>
    </row>
    <row r="2915" spans="1:44" ht="27" customHeight="1">
      <c r="A2915" s="911">
        <f t="shared" si="58"/>
        <v>380</v>
      </c>
      <c r="B2915" s="65"/>
      <c r="E2915" s="66"/>
      <c r="F2915" s="67"/>
      <c r="H2915" s="2197" t="s">
        <v>2805</v>
      </c>
      <c r="I2915" s="2197"/>
      <c r="J2915" s="2197"/>
      <c r="K2915" s="2197"/>
      <c r="L2915" s="2197"/>
      <c r="M2915" s="2197"/>
      <c r="N2915" s="2197"/>
      <c r="O2915" s="2197"/>
      <c r="P2915" s="2197"/>
      <c r="Q2915" s="2197"/>
      <c r="R2915" s="2197"/>
      <c r="S2915" s="2197"/>
      <c r="T2915" s="2197"/>
      <c r="U2915" s="2197"/>
      <c r="V2915" s="2197"/>
      <c r="W2915" s="2197"/>
      <c r="X2915" s="2197"/>
      <c r="Y2915" s="2197"/>
      <c r="Z2915" s="2197"/>
      <c r="AA2915" s="2197"/>
      <c r="AB2915" s="2197"/>
      <c r="AC2915" s="2197"/>
      <c r="AD2915" s="2197"/>
      <c r="AF2915" s="69"/>
      <c r="AG2915" s="304">
        <v>380</v>
      </c>
      <c r="AH2915" s="1113" t="s">
        <v>109</v>
      </c>
      <c r="AI2915" s="1114"/>
      <c r="AJ2915" s="1115"/>
      <c r="AK2915" s="11"/>
      <c r="AL2915" s="1110" t="s">
        <v>1558</v>
      </c>
      <c r="AM2915" s="1111"/>
      <c r="AN2915" s="1111"/>
      <c r="AO2915" s="1111"/>
      <c r="AP2915" s="1111"/>
      <c r="AQ2915" s="1112"/>
      <c r="AR2915" s="1173">
        <f>VLOOKUP(AH2915,$CD$6:$CE$10,2,FALSE)</f>
        <v>0</v>
      </c>
    </row>
    <row r="2916" spans="1:44" ht="27" customHeight="1">
      <c r="A2916" s="911" t="str">
        <f t="shared" si="58"/>
        <v/>
      </c>
      <c r="B2916" s="65"/>
      <c r="E2916" s="66"/>
      <c r="F2916" s="67"/>
      <c r="H2916" s="2197"/>
      <c r="I2916" s="2197"/>
      <c r="J2916" s="2197"/>
      <c r="K2916" s="2197"/>
      <c r="L2916" s="2197"/>
      <c r="M2916" s="2197"/>
      <c r="N2916" s="2197"/>
      <c r="O2916" s="2197"/>
      <c r="P2916" s="2197"/>
      <c r="Q2916" s="2197"/>
      <c r="R2916" s="2197"/>
      <c r="S2916" s="2197"/>
      <c r="T2916" s="2197"/>
      <c r="U2916" s="2197"/>
      <c r="V2916" s="2197"/>
      <c r="W2916" s="2197"/>
      <c r="X2916" s="2197"/>
      <c r="Y2916" s="2197"/>
      <c r="Z2916" s="2197"/>
      <c r="AA2916" s="2197"/>
      <c r="AB2916" s="2197"/>
      <c r="AC2916" s="2197"/>
      <c r="AD2916" s="2197"/>
      <c r="AF2916" s="69"/>
      <c r="AK2916" s="11"/>
      <c r="AL2916" s="1110"/>
      <c r="AM2916" s="1111"/>
      <c r="AN2916" s="1111"/>
      <c r="AO2916" s="1111"/>
      <c r="AP2916" s="1111"/>
      <c r="AQ2916" s="1112"/>
      <c r="AR2916" s="1173"/>
    </row>
    <row r="2917" spans="1:44" ht="18.899999999999999" customHeight="1">
      <c r="A2917" s="911"/>
      <c r="B2917" s="65"/>
      <c r="E2917" s="66"/>
      <c r="F2917" s="67"/>
      <c r="AF2917" s="69"/>
      <c r="AK2917" s="11"/>
      <c r="AL2917" s="92"/>
      <c r="AM2917" s="93"/>
      <c r="AN2917" s="93"/>
      <c r="AO2917" s="93"/>
      <c r="AP2917" s="93"/>
      <c r="AQ2917" s="94"/>
      <c r="AR2917" s="72"/>
    </row>
    <row r="2918" spans="1:44" ht="24" customHeight="1">
      <c r="A2918" s="911"/>
      <c r="B2918" s="65"/>
      <c r="E2918" s="66"/>
      <c r="F2918" s="67"/>
      <c r="AF2918" s="69"/>
      <c r="AK2918" s="11"/>
      <c r="AL2918" s="92"/>
      <c r="AM2918" s="93"/>
      <c r="AN2918" s="93"/>
      <c r="AO2918" s="93"/>
      <c r="AP2918" s="93"/>
      <c r="AQ2918" s="94"/>
      <c r="AR2918" s="72"/>
    </row>
    <row r="2919" spans="1:44" ht="27" customHeight="1">
      <c r="A2919" s="911">
        <f t="shared" si="58"/>
        <v>381</v>
      </c>
      <c r="B2919" s="65"/>
      <c r="E2919" s="66"/>
      <c r="F2919" s="1064" t="s">
        <v>1035</v>
      </c>
      <c r="G2919" s="1065"/>
      <c r="H2919" s="1087" t="s">
        <v>1559</v>
      </c>
      <c r="I2919" s="1087"/>
      <c r="J2919" s="1087"/>
      <c r="K2919" s="1087"/>
      <c r="L2919" s="1087"/>
      <c r="M2919" s="1087"/>
      <c r="N2919" s="1087"/>
      <c r="O2919" s="1087"/>
      <c r="P2919" s="1087"/>
      <c r="Q2919" s="1087"/>
      <c r="R2919" s="1087"/>
      <c r="S2919" s="1087"/>
      <c r="T2919" s="1087"/>
      <c r="U2919" s="1087"/>
      <c r="V2919" s="1087"/>
      <c r="W2919" s="1087"/>
      <c r="X2919" s="1087"/>
      <c r="Y2919" s="1087"/>
      <c r="Z2919" s="1087"/>
      <c r="AA2919" s="1087"/>
      <c r="AB2919" s="1087"/>
      <c r="AC2919" s="1087"/>
      <c r="AD2919" s="1087"/>
      <c r="AF2919" s="69"/>
      <c r="AG2919" s="304">
        <v>381</v>
      </c>
      <c r="AH2919" s="1113" t="s">
        <v>109</v>
      </c>
      <c r="AI2919" s="1114"/>
      <c r="AJ2919" s="1115"/>
      <c r="AK2919" s="11"/>
      <c r="AL2919" s="1110" t="s">
        <v>1561</v>
      </c>
      <c r="AM2919" s="1111"/>
      <c r="AN2919" s="1111"/>
      <c r="AO2919" s="1111"/>
      <c r="AP2919" s="1111"/>
      <c r="AQ2919" s="1112"/>
      <c r="AR2919" s="1173">
        <f>VLOOKUP(AH2919,$CD$6:$CE$10,2,FALSE)</f>
        <v>0</v>
      </c>
    </row>
    <row r="2920" spans="1:44" ht="24" customHeight="1">
      <c r="A2920" s="911" t="str">
        <f t="shared" si="58"/>
        <v/>
      </c>
      <c r="B2920" s="65"/>
      <c r="E2920" s="66"/>
      <c r="F2920" s="67"/>
      <c r="AF2920" s="69"/>
      <c r="AK2920" s="11"/>
      <c r="AL2920" s="1110"/>
      <c r="AM2920" s="1111"/>
      <c r="AN2920" s="1111"/>
      <c r="AO2920" s="1111"/>
      <c r="AP2920" s="1111"/>
      <c r="AQ2920" s="1112"/>
      <c r="AR2920" s="1173"/>
    </row>
    <row r="2921" spans="1:44" ht="24" customHeight="1">
      <c r="A2921" s="911" t="str">
        <f t="shared" si="58"/>
        <v/>
      </c>
      <c r="B2921" s="65"/>
      <c r="E2921" s="66"/>
      <c r="F2921" s="67"/>
      <c r="AF2921" s="69"/>
      <c r="AK2921" s="11"/>
      <c r="AL2921" s="1110"/>
      <c r="AM2921" s="1111"/>
      <c r="AN2921" s="1111"/>
      <c r="AO2921" s="1111"/>
      <c r="AP2921" s="1111"/>
      <c r="AQ2921" s="1112"/>
      <c r="AR2921" s="72"/>
    </row>
    <row r="2922" spans="1:44" ht="24" customHeight="1">
      <c r="A2922" s="911"/>
      <c r="B2922" s="65"/>
      <c r="E2922" s="66"/>
      <c r="F2922" s="67"/>
      <c r="AF2922" s="69"/>
      <c r="AK2922" s="11"/>
      <c r="AL2922" s="88"/>
      <c r="AM2922" s="89"/>
      <c r="AN2922" s="89"/>
      <c r="AO2922" s="89"/>
      <c r="AP2922" s="89"/>
      <c r="AQ2922" s="90"/>
      <c r="AR2922" s="72"/>
    </row>
    <row r="2923" spans="1:44" ht="27" customHeight="1">
      <c r="A2923" s="911">
        <f t="shared" si="58"/>
        <v>382</v>
      </c>
      <c r="B2923" s="65"/>
      <c r="E2923" s="66"/>
      <c r="F2923" s="1064" t="s">
        <v>1440</v>
      </c>
      <c r="G2923" s="1065"/>
      <c r="H2923" s="1070" t="s">
        <v>1560</v>
      </c>
      <c r="I2923" s="1070"/>
      <c r="J2923" s="1070"/>
      <c r="K2923" s="1070"/>
      <c r="L2923" s="1070"/>
      <c r="M2923" s="1070"/>
      <c r="N2923" s="1070"/>
      <c r="O2923" s="1070"/>
      <c r="P2923" s="1070"/>
      <c r="Q2923" s="1070"/>
      <c r="R2923" s="1070"/>
      <c r="S2923" s="1070"/>
      <c r="T2923" s="1070"/>
      <c r="U2923" s="1070"/>
      <c r="V2923" s="1070"/>
      <c r="W2923" s="1070"/>
      <c r="X2923" s="1070"/>
      <c r="Y2923" s="1070"/>
      <c r="Z2923" s="1070"/>
      <c r="AA2923" s="1070"/>
      <c r="AB2923" s="1070"/>
      <c r="AC2923" s="1070"/>
      <c r="AD2923" s="1070"/>
      <c r="AF2923" s="69"/>
      <c r="AG2923" s="304">
        <v>382</v>
      </c>
      <c r="AH2923" s="1113" t="s">
        <v>109</v>
      </c>
      <c r="AI2923" s="1114"/>
      <c r="AJ2923" s="1115"/>
      <c r="AK2923" s="11"/>
      <c r="AL2923" s="1110" t="s">
        <v>2541</v>
      </c>
      <c r="AM2923" s="1111"/>
      <c r="AN2923" s="1111"/>
      <c r="AO2923" s="1111"/>
      <c r="AP2923" s="1111"/>
      <c r="AQ2923" s="94"/>
      <c r="AR2923" s="1173">
        <f>VLOOKUP(AH2923,$CD$6:$CE$10,2,FALSE)</f>
        <v>0</v>
      </c>
    </row>
    <row r="2924" spans="1:44" ht="27" customHeight="1">
      <c r="A2924" s="911" t="str">
        <f t="shared" si="58"/>
        <v/>
      </c>
      <c r="B2924" s="65"/>
      <c r="E2924" s="66"/>
      <c r="F2924" s="67"/>
      <c r="H2924" s="1070"/>
      <c r="I2924" s="1070"/>
      <c r="J2924" s="1070"/>
      <c r="K2924" s="1070"/>
      <c r="L2924" s="1070"/>
      <c r="M2924" s="1070"/>
      <c r="N2924" s="1070"/>
      <c r="O2924" s="1070"/>
      <c r="P2924" s="1070"/>
      <c r="Q2924" s="1070"/>
      <c r="R2924" s="1070"/>
      <c r="S2924" s="1070"/>
      <c r="T2924" s="1070"/>
      <c r="U2924" s="1070"/>
      <c r="V2924" s="1070"/>
      <c r="W2924" s="1070"/>
      <c r="X2924" s="1070"/>
      <c r="Y2924" s="1070"/>
      <c r="Z2924" s="1070"/>
      <c r="AA2924" s="1070"/>
      <c r="AB2924" s="1070"/>
      <c r="AC2924" s="1070"/>
      <c r="AD2924" s="1070"/>
      <c r="AF2924" s="69"/>
      <c r="AK2924" s="11"/>
      <c r="AL2924" s="1110"/>
      <c r="AM2924" s="1111"/>
      <c r="AN2924" s="1111"/>
      <c r="AO2924" s="1111"/>
      <c r="AP2924" s="1111"/>
      <c r="AQ2924" s="94"/>
      <c r="AR2924" s="1173"/>
    </row>
    <row r="2925" spans="1:44" ht="24" customHeight="1">
      <c r="A2925" s="911" t="str">
        <f t="shared" si="58"/>
        <v/>
      </c>
      <c r="B2925" s="65"/>
      <c r="E2925" s="66"/>
      <c r="F2925" s="67"/>
      <c r="AF2925" s="69"/>
      <c r="AK2925" s="11"/>
      <c r="AL2925" s="1110"/>
      <c r="AM2925" s="1111"/>
      <c r="AN2925" s="1111"/>
      <c r="AO2925" s="1111"/>
      <c r="AP2925" s="1111"/>
      <c r="AQ2925" s="94"/>
      <c r="AR2925" s="72"/>
    </row>
    <row r="2926" spans="1:44" ht="27" customHeight="1">
      <c r="A2926" s="911">
        <f t="shared" si="58"/>
        <v>383</v>
      </c>
      <c r="B2926" s="65"/>
      <c r="E2926" s="66"/>
      <c r="F2926" s="1064" t="s">
        <v>1441</v>
      </c>
      <c r="G2926" s="1065"/>
      <c r="H2926" s="1070" t="s">
        <v>1562</v>
      </c>
      <c r="I2926" s="1070"/>
      <c r="J2926" s="1070"/>
      <c r="K2926" s="1070"/>
      <c r="L2926" s="1070"/>
      <c r="M2926" s="1070"/>
      <c r="N2926" s="1070"/>
      <c r="O2926" s="1070"/>
      <c r="P2926" s="1070"/>
      <c r="Q2926" s="1070"/>
      <c r="R2926" s="1070"/>
      <c r="S2926" s="1070"/>
      <c r="T2926" s="1070"/>
      <c r="U2926" s="1070"/>
      <c r="V2926" s="1070"/>
      <c r="W2926" s="1070"/>
      <c r="X2926" s="1070"/>
      <c r="Y2926" s="1070"/>
      <c r="Z2926" s="1070"/>
      <c r="AA2926" s="1070"/>
      <c r="AB2926" s="1070"/>
      <c r="AC2926" s="1070"/>
      <c r="AD2926" s="1070"/>
      <c r="AF2926" s="69"/>
      <c r="AG2926" s="304">
        <v>383</v>
      </c>
      <c r="AH2926" s="1113" t="s">
        <v>109</v>
      </c>
      <c r="AI2926" s="1114"/>
      <c r="AJ2926" s="1115"/>
      <c r="AK2926" s="11"/>
      <c r="AL2926" s="1110"/>
      <c r="AM2926" s="1111"/>
      <c r="AN2926" s="1111"/>
      <c r="AO2926" s="1111"/>
      <c r="AP2926" s="1111"/>
      <c r="AQ2926" s="94"/>
      <c r="AR2926" s="1173">
        <f>VLOOKUP(AH2926,$CD$6:$CE$10,2,FALSE)</f>
        <v>0</v>
      </c>
    </row>
    <row r="2927" spans="1:44" ht="27" customHeight="1">
      <c r="A2927" s="911" t="str">
        <f t="shared" si="58"/>
        <v/>
      </c>
      <c r="B2927" s="65"/>
      <c r="E2927" s="66"/>
      <c r="F2927" s="67"/>
      <c r="H2927" s="1070"/>
      <c r="I2927" s="1070"/>
      <c r="J2927" s="1070"/>
      <c r="K2927" s="1070"/>
      <c r="L2927" s="1070"/>
      <c r="M2927" s="1070"/>
      <c r="N2927" s="1070"/>
      <c r="O2927" s="1070"/>
      <c r="P2927" s="1070"/>
      <c r="Q2927" s="1070"/>
      <c r="R2927" s="1070"/>
      <c r="S2927" s="1070"/>
      <c r="T2927" s="1070"/>
      <c r="U2927" s="1070"/>
      <c r="V2927" s="1070"/>
      <c r="W2927" s="1070"/>
      <c r="X2927" s="1070"/>
      <c r="Y2927" s="1070"/>
      <c r="Z2927" s="1070"/>
      <c r="AA2927" s="1070"/>
      <c r="AB2927" s="1070"/>
      <c r="AC2927" s="1070"/>
      <c r="AD2927" s="1070"/>
      <c r="AF2927" s="69"/>
      <c r="AK2927" s="11"/>
      <c r="AL2927" s="92"/>
      <c r="AM2927" s="93"/>
      <c r="AN2927" s="93"/>
      <c r="AO2927" s="93"/>
      <c r="AP2927" s="93"/>
      <c r="AQ2927" s="94"/>
      <c r="AR2927" s="1173"/>
    </row>
    <row r="2928" spans="1:44" ht="24" customHeight="1">
      <c r="A2928" s="911" t="str">
        <f t="shared" si="58"/>
        <v/>
      </c>
      <c r="B2928" s="65"/>
      <c r="E2928" s="66"/>
      <c r="F2928" s="67"/>
      <c r="AF2928" s="69"/>
      <c r="AK2928" s="11"/>
      <c r="AL2928" s="70"/>
      <c r="AQ2928" s="71"/>
      <c r="AR2928" s="72"/>
    </row>
    <row r="2929" spans="1:46" ht="24" customHeight="1">
      <c r="A2929" s="911" t="str">
        <f t="shared" si="58"/>
        <v/>
      </c>
      <c r="B2929" s="65"/>
      <c r="E2929" s="66"/>
      <c r="F2929" s="67"/>
      <c r="AF2929" s="69"/>
      <c r="AK2929" s="11"/>
      <c r="AL2929" s="70"/>
      <c r="AQ2929" s="71"/>
      <c r="AR2929" s="72"/>
    </row>
    <row r="2930" spans="1:46" ht="27" customHeight="1">
      <c r="A2930" s="911" t="str">
        <f t="shared" si="58"/>
        <v/>
      </c>
      <c r="B2930" s="65"/>
      <c r="E2930" s="66"/>
      <c r="F2930" s="67"/>
      <c r="H2930" s="1317" t="s">
        <v>1563</v>
      </c>
      <c r="I2930" s="1317"/>
      <c r="J2930" s="1317"/>
      <c r="K2930" s="1317"/>
      <c r="L2930" s="1317"/>
      <c r="M2930" s="1317"/>
      <c r="N2930" s="1317"/>
      <c r="O2930" s="1317"/>
      <c r="P2930" s="1317"/>
      <c r="Q2930" s="1317"/>
      <c r="R2930" s="1317"/>
      <c r="S2930" s="1317"/>
      <c r="T2930" s="1317"/>
      <c r="U2930" s="1317"/>
      <c r="V2930" s="1317"/>
      <c r="W2930" s="1317"/>
      <c r="X2930" s="1317"/>
      <c r="Y2930" s="1317"/>
      <c r="Z2930" s="1317"/>
      <c r="AA2930" s="1317"/>
      <c r="AB2930" s="1317"/>
      <c r="AC2930" s="1317"/>
      <c r="AD2930" s="1317"/>
      <c r="AF2930" s="69"/>
      <c r="AK2930" s="11"/>
      <c r="AL2930" s="70"/>
      <c r="AQ2930" s="71"/>
      <c r="AR2930" s="72"/>
    </row>
    <row r="2931" spans="1:46" ht="27" customHeight="1">
      <c r="A2931" s="911" t="str">
        <f t="shared" si="58"/>
        <v/>
      </c>
      <c r="B2931" s="65"/>
      <c r="E2931" s="66"/>
      <c r="F2931" s="67"/>
      <c r="G2931" s="17" t="s">
        <v>165</v>
      </c>
      <c r="H2931" s="1318" t="s">
        <v>1564</v>
      </c>
      <c r="I2931" s="1318"/>
      <c r="J2931" s="1318"/>
      <c r="K2931" s="1318"/>
      <c r="L2931" s="1318"/>
      <c r="M2931" s="1318"/>
      <c r="N2931" s="1318"/>
      <c r="O2931" s="1318"/>
      <c r="P2931" s="1318"/>
      <c r="Q2931" s="1318"/>
      <c r="R2931" s="1318"/>
      <c r="S2931" s="1318"/>
      <c r="T2931" s="1318"/>
      <c r="U2931" s="1318"/>
      <c r="V2931" s="1318"/>
      <c r="W2931" s="1318"/>
      <c r="X2931" s="1318"/>
      <c r="Y2931" s="1318"/>
      <c r="Z2931" s="1318"/>
      <c r="AA2931" s="1318"/>
      <c r="AB2931" s="1318"/>
      <c r="AC2931" s="1318"/>
      <c r="AD2931" s="1318"/>
      <c r="AF2931" s="69"/>
      <c r="AK2931" s="11"/>
      <c r="AL2931" s="70"/>
      <c r="AQ2931" s="71"/>
      <c r="AR2931" s="72"/>
    </row>
    <row r="2932" spans="1:46" ht="27" customHeight="1">
      <c r="A2932" s="911" t="str">
        <f t="shared" si="58"/>
        <v/>
      </c>
      <c r="B2932" s="65"/>
      <c r="E2932" s="66"/>
      <c r="F2932" s="67"/>
      <c r="H2932" s="1318"/>
      <c r="I2932" s="1318"/>
      <c r="J2932" s="1318"/>
      <c r="K2932" s="1318"/>
      <c r="L2932" s="1318"/>
      <c r="M2932" s="1318"/>
      <c r="N2932" s="1318"/>
      <c r="O2932" s="1318"/>
      <c r="P2932" s="1318"/>
      <c r="Q2932" s="1318"/>
      <c r="R2932" s="1318"/>
      <c r="S2932" s="1318"/>
      <c r="T2932" s="1318"/>
      <c r="U2932" s="1318"/>
      <c r="V2932" s="1318"/>
      <c r="W2932" s="1318"/>
      <c r="X2932" s="1318"/>
      <c r="Y2932" s="1318"/>
      <c r="Z2932" s="1318"/>
      <c r="AA2932" s="1318"/>
      <c r="AB2932" s="1318"/>
      <c r="AC2932" s="1318"/>
      <c r="AD2932" s="1318"/>
      <c r="AF2932" s="69"/>
      <c r="AK2932" s="11"/>
      <c r="AL2932" s="70"/>
      <c r="AQ2932" s="71"/>
      <c r="AR2932" s="72"/>
    </row>
    <row r="2933" spans="1:46" ht="27" customHeight="1">
      <c r="A2933" s="911" t="str">
        <f t="shared" si="58"/>
        <v/>
      </c>
      <c r="B2933" s="65"/>
      <c r="E2933" s="66"/>
      <c r="F2933" s="67"/>
      <c r="H2933" s="1318"/>
      <c r="I2933" s="1318"/>
      <c r="J2933" s="1318"/>
      <c r="K2933" s="1318"/>
      <c r="L2933" s="1318"/>
      <c r="M2933" s="1318"/>
      <c r="N2933" s="1318"/>
      <c r="O2933" s="1318"/>
      <c r="P2933" s="1318"/>
      <c r="Q2933" s="1318"/>
      <c r="R2933" s="1318"/>
      <c r="S2933" s="1318"/>
      <c r="T2933" s="1318"/>
      <c r="U2933" s="1318"/>
      <c r="V2933" s="1318"/>
      <c r="W2933" s="1318"/>
      <c r="X2933" s="1318"/>
      <c r="Y2933" s="1318"/>
      <c r="Z2933" s="1318"/>
      <c r="AA2933" s="1318"/>
      <c r="AB2933" s="1318"/>
      <c r="AC2933" s="1318"/>
      <c r="AD2933" s="1318"/>
      <c r="AF2933" s="69"/>
      <c r="AK2933" s="11"/>
      <c r="AL2933" s="70"/>
      <c r="AQ2933" s="71"/>
      <c r="AR2933" s="72"/>
    </row>
    <row r="2934" spans="1:46" ht="27" customHeight="1">
      <c r="A2934" s="911" t="str">
        <f t="shared" si="58"/>
        <v/>
      </c>
      <c r="B2934" s="65"/>
      <c r="E2934" s="66"/>
      <c r="F2934" s="67"/>
      <c r="G2934" s="17" t="s">
        <v>165</v>
      </c>
      <c r="H2934" s="1381" t="s">
        <v>1565</v>
      </c>
      <c r="I2934" s="1381"/>
      <c r="J2934" s="1381"/>
      <c r="K2934" s="1381"/>
      <c r="L2934" s="1381"/>
      <c r="M2934" s="1381"/>
      <c r="N2934" s="1381"/>
      <c r="O2934" s="1381"/>
      <c r="P2934" s="1381"/>
      <c r="Q2934" s="1381"/>
      <c r="R2934" s="1381"/>
      <c r="S2934" s="1381"/>
      <c r="T2934" s="1381"/>
      <c r="U2934" s="1381"/>
      <c r="V2934" s="1381"/>
      <c r="W2934" s="1381"/>
      <c r="X2934" s="1381"/>
      <c r="Y2934" s="1381"/>
      <c r="Z2934" s="1381"/>
      <c r="AA2934" s="1381"/>
      <c r="AB2934" s="1381"/>
      <c r="AC2934" s="1381"/>
      <c r="AD2934" s="1381"/>
      <c r="AF2934" s="69"/>
      <c r="AK2934" s="11"/>
      <c r="AL2934" s="70"/>
      <c r="AQ2934" s="71"/>
      <c r="AR2934" s="72"/>
    </row>
    <row r="2935" spans="1:46" ht="27" customHeight="1">
      <c r="A2935" s="911" t="str">
        <f t="shared" si="58"/>
        <v/>
      </c>
      <c r="B2935" s="65"/>
      <c r="E2935" s="66"/>
      <c r="F2935" s="67"/>
      <c r="H2935" s="1381"/>
      <c r="I2935" s="1381"/>
      <c r="J2935" s="1381"/>
      <c r="K2935" s="1381"/>
      <c r="L2935" s="1381"/>
      <c r="M2935" s="1381"/>
      <c r="N2935" s="1381"/>
      <c r="O2935" s="1381"/>
      <c r="P2935" s="1381"/>
      <c r="Q2935" s="1381"/>
      <c r="R2935" s="1381"/>
      <c r="S2935" s="1381"/>
      <c r="T2935" s="1381"/>
      <c r="U2935" s="1381"/>
      <c r="V2935" s="1381"/>
      <c r="W2935" s="1381"/>
      <c r="X2935" s="1381"/>
      <c r="Y2935" s="1381"/>
      <c r="Z2935" s="1381"/>
      <c r="AA2935" s="1381"/>
      <c r="AB2935" s="1381"/>
      <c r="AC2935" s="1381"/>
      <c r="AD2935" s="1381"/>
      <c r="AF2935" s="69"/>
      <c r="AK2935" s="11"/>
      <c r="AL2935" s="70"/>
      <c r="AQ2935" s="71"/>
      <c r="AR2935" s="72"/>
      <c r="AT2935" s="289" t="s">
        <v>1566</v>
      </c>
    </row>
    <row r="2936" spans="1:46" ht="27" customHeight="1">
      <c r="A2936" s="911" t="str">
        <f t="shared" si="58"/>
        <v/>
      </c>
      <c r="B2936" s="65"/>
      <c r="E2936" s="66"/>
      <c r="F2936" s="67"/>
      <c r="G2936" s="17" t="s">
        <v>165</v>
      </c>
      <c r="H2936" s="1318" t="s">
        <v>2540</v>
      </c>
      <c r="I2936" s="1318"/>
      <c r="J2936" s="1318"/>
      <c r="K2936" s="1318"/>
      <c r="L2936" s="1318"/>
      <c r="M2936" s="1318"/>
      <c r="N2936" s="1318"/>
      <c r="O2936" s="1318"/>
      <c r="P2936" s="1318"/>
      <c r="Q2936" s="1318"/>
      <c r="R2936" s="1318"/>
      <c r="S2936" s="1318"/>
      <c r="T2936" s="1318"/>
      <c r="U2936" s="1318"/>
      <c r="V2936" s="1318"/>
      <c r="W2936" s="1318"/>
      <c r="X2936" s="1318"/>
      <c r="Y2936" s="1318"/>
      <c r="Z2936" s="1318"/>
      <c r="AA2936" s="1318"/>
      <c r="AB2936" s="1318"/>
      <c r="AC2936" s="1318"/>
      <c r="AD2936" s="1318"/>
      <c r="AF2936" s="69"/>
      <c r="AK2936" s="11"/>
      <c r="AL2936" s="70"/>
      <c r="AQ2936" s="71"/>
      <c r="AR2936" s="72"/>
    </row>
    <row r="2937" spans="1:46" ht="27" customHeight="1">
      <c r="A2937" s="911" t="str">
        <f t="shared" si="58"/>
        <v/>
      </c>
      <c r="B2937" s="65"/>
      <c r="E2937" s="66"/>
      <c r="F2937" s="67"/>
      <c r="H2937" s="1318"/>
      <c r="I2937" s="1318"/>
      <c r="J2937" s="1318"/>
      <c r="K2937" s="1318"/>
      <c r="L2937" s="1318"/>
      <c r="M2937" s="1318"/>
      <c r="N2937" s="1318"/>
      <c r="O2937" s="1318"/>
      <c r="P2937" s="1318"/>
      <c r="Q2937" s="1318"/>
      <c r="R2937" s="1318"/>
      <c r="S2937" s="1318"/>
      <c r="T2937" s="1318"/>
      <c r="U2937" s="1318"/>
      <c r="V2937" s="1318"/>
      <c r="W2937" s="1318"/>
      <c r="X2937" s="1318"/>
      <c r="Y2937" s="1318"/>
      <c r="Z2937" s="1318"/>
      <c r="AA2937" s="1318"/>
      <c r="AB2937" s="1318"/>
      <c r="AC2937" s="1318"/>
      <c r="AD2937" s="1318"/>
      <c r="AF2937" s="69"/>
      <c r="AK2937" s="11"/>
      <c r="AL2937" s="70"/>
      <c r="AQ2937" s="71"/>
      <c r="AR2937" s="72"/>
    </row>
    <row r="2938" spans="1:46" ht="27" customHeight="1">
      <c r="A2938" s="911" t="str">
        <f t="shared" si="58"/>
        <v/>
      </c>
      <c r="B2938" s="65"/>
      <c r="E2938" s="66"/>
      <c r="F2938" s="67"/>
      <c r="H2938" s="1295" t="s">
        <v>1567</v>
      </c>
      <c r="I2938" s="1295"/>
      <c r="J2938" s="1295"/>
      <c r="K2938" s="1295"/>
      <c r="L2938" s="1295"/>
      <c r="M2938" s="1295"/>
      <c r="N2938" s="1295"/>
      <c r="O2938" s="1295"/>
      <c r="P2938" s="1295"/>
      <c r="Q2938" s="1295"/>
      <c r="R2938" s="1295"/>
      <c r="S2938" s="1295"/>
      <c r="T2938" s="1295"/>
      <c r="U2938" s="1295"/>
      <c r="V2938" s="1295"/>
      <c r="W2938" s="1295"/>
      <c r="X2938" s="1295"/>
      <c r="Y2938" s="1295"/>
      <c r="Z2938" s="1295"/>
      <c r="AA2938" s="1295"/>
      <c r="AB2938" s="1295"/>
      <c r="AC2938" s="1295"/>
      <c r="AD2938" s="1295"/>
      <c r="AF2938" s="69"/>
      <c r="AK2938" s="11"/>
      <c r="AL2938" s="70"/>
      <c r="AQ2938" s="71"/>
      <c r="AR2938" s="72"/>
    </row>
    <row r="2939" spans="1:46" ht="24" customHeight="1" thickBot="1">
      <c r="A2939" s="911" t="str">
        <f t="shared" si="58"/>
        <v/>
      </c>
      <c r="B2939" s="56"/>
      <c r="C2939" s="6"/>
      <c r="D2939" s="6"/>
      <c r="E2939" s="57"/>
      <c r="F2939" s="82"/>
      <c r="G2939" s="60"/>
      <c r="H2939" s="60"/>
      <c r="I2939" s="60"/>
      <c r="J2939" s="60"/>
      <c r="K2939" s="60"/>
      <c r="L2939" s="60"/>
      <c r="M2939" s="60"/>
      <c r="N2939" s="60"/>
      <c r="O2939" s="60"/>
      <c r="P2939" s="60"/>
      <c r="Q2939" s="60"/>
      <c r="R2939" s="60"/>
      <c r="S2939" s="60"/>
      <c r="T2939" s="60"/>
      <c r="U2939" s="60"/>
      <c r="V2939" s="60"/>
      <c r="W2939" s="60"/>
      <c r="X2939" s="60"/>
      <c r="Y2939" s="60"/>
      <c r="Z2939" s="60"/>
      <c r="AA2939" s="60"/>
      <c r="AB2939" s="60"/>
      <c r="AC2939" s="60"/>
      <c r="AD2939" s="60"/>
      <c r="AE2939" s="60"/>
      <c r="AF2939" s="58"/>
      <c r="AG2939" s="307"/>
      <c r="AH2939" s="59"/>
      <c r="AI2939" s="59"/>
      <c r="AJ2939" s="59"/>
      <c r="AK2939" s="15"/>
      <c r="AL2939" s="98"/>
      <c r="AM2939" s="99"/>
      <c r="AN2939" s="99"/>
      <c r="AO2939" s="99"/>
      <c r="AP2939" s="99"/>
      <c r="AQ2939" s="100"/>
      <c r="AR2939" s="72"/>
    </row>
    <row r="2940" spans="1:46" ht="24" customHeight="1">
      <c r="A2940" s="911" t="str">
        <f t="shared" si="58"/>
        <v/>
      </c>
      <c r="B2940" s="65"/>
      <c r="E2940" s="66"/>
      <c r="F2940" s="67"/>
      <c r="AF2940" s="69"/>
      <c r="AK2940" s="11"/>
      <c r="AL2940" s="70"/>
      <c r="AQ2940" s="71"/>
      <c r="AR2940" s="72"/>
    </row>
    <row r="2941" spans="1:46" ht="27" customHeight="1">
      <c r="A2941" s="911">
        <f t="shared" si="58"/>
        <v>384</v>
      </c>
      <c r="B2941" s="1378" t="s">
        <v>2708</v>
      </c>
      <c r="C2941" s="1379"/>
      <c r="D2941" s="1379"/>
      <c r="E2941" s="1380"/>
      <c r="F2941" s="1064" t="s">
        <v>157</v>
      </c>
      <c r="G2941" s="1065"/>
      <c r="H2941" s="1087" t="s">
        <v>1568</v>
      </c>
      <c r="I2941" s="1087"/>
      <c r="J2941" s="1087"/>
      <c r="K2941" s="1087"/>
      <c r="L2941" s="1087"/>
      <c r="M2941" s="1087"/>
      <c r="N2941" s="1087"/>
      <c r="O2941" s="1087"/>
      <c r="P2941" s="1087"/>
      <c r="Q2941" s="1087"/>
      <c r="R2941" s="1087"/>
      <c r="S2941" s="1087"/>
      <c r="T2941" s="1087"/>
      <c r="U2941" s="1087"/>
      <c r="V2941" s="1087"/>
      <c r="W2941" s="1087"/>
      <c r="X2941" s="1087"/>
      <c r="Y2941" s="1087"/>
      <c r="Z2941" s="1087"/>
      <c r="AA2941" s="1087"/>
      <c r="AB2941" s="1087"/>
      <c r="AC2941" s="1087"/>
      <c r="AD2941" s="1087"/>
      <c r="AF2941" s="69"/>
      <c r="AG2941" s="304">
        <v>384</v>
      </c>
      <c r="AH2941" s="1113" t="s">
        <v>109</v>
      </c>
      <c r="AI2941" s="1114"/>
      <c r="AJ2941" s="1115"/>
      <c r="AK2941" s="11"/>
      <c r="AL2941" s="1110" t="s">
        <v>1576</v>
      </c>
      <c r="AM2941" s="1111"/>
      <c r="AN2941" s="1111"/>
      <c r="AO2941" s="1111"/>
      <c r="AP2941" s="1111"/>
      <c r="AQ2941" s="1112"/>
      <c r="AR2941" s="1173">
        <f>VLOOKUP(AH2941,$CD$6:$CE$10,2,FALSE)</f>
        <v>0</v>
      </c>
    </row>
    <row r="2942" spans="1:46" ht="24" customHeight="1">
      <c r="A2942" s="911" t="str">
        <f t="shared" si="58"/>
        <v/>
      </c>
      <c r="B2942" s="1378"/>
      <c r="C2942" s="1379"/>
      <c r="D2942" s="1379"/>
      <c r="E2942" s="1380"/>
      <c r="F2942" s="67"/>
      <c r="AF2942" s="69"/>
      <c r="AK2942" s="11"/>
      <c r="AL2942" s="1110"/>
      <c r="AM2942" s="1111"/>
      <c r="AN2942" s="1111"/>
      <c r="AO2942" s="1111"/>
      <c r="AP2942" s="1111"/>
      <c r="AQ2942" s="1112"/>
      <c r="AR2942" s="1173"/>
    </row>
    <row r="2943" spans="1:46" ht="24" customHeight="1">
      <c r="A2943" s="911" t="str">
        <f t="shared" si="58"/>
        <v/>
      </c>
      <c r="B2943" s="65"/>
      <c r="E2943" s="66"/>
      <c r="F2943" s="67"/>
      <c r="AF2943" s="69"/>
      <c r="AK2943" s="11"/>
      <c r="AL2943" s="1110"/>
      <c r="AM2943" s="1111"/>
      <c r="AN2943" s="1111"/>
      <c r="AO2943" s="1111"/>
      <c r="AP2943" s="1111"/>
      <c r="AQ2943" s="1112"/>
      <c r="AR2943" s="72"/>
    </row>
    <row r="2944" spans="1:46" ht="27" customHeight="1">
      <c r="A2944" s="911">
        <f t="shared" si="58"/>
        <v>385</v>
      </c>
      <c r="B2944" s="65"/>
      <c r="E2944" s="66"/>
      <c r="F2944" s="1064" t="s">
        <v>6</v>
      </c>
      <c r="G2944" s="1065"/>
      <c r="H2944" s="1070" t="s">
        <v>1569</v>
      </c>
      <c r="I2944" s="1070"/>
      <c r="J2944" s="1070"/>
      <c r="K2944" s="1070"/>
      <c r="L2944" s="1070"/>
      <c r="M2944" s="1070"/>
      <c r="N2944" s="1070"/>
      <c r="O2944" s="1070"/>
      <c r="P2944" s="1070"/>
      <c r="Q2944" s="1070"/>
      <c r="R2944" s="1070"/>
      <c r="S2944" s="1070"/>
      <c r="T2944" s="1070"/>
      <c r="U2944" s="1070"/>
      <c r="V2944" s="1070"/>
      <c r="W2944" s="1070"/>
      <c r="X2944" s="1070"/>
      <c r="Y2944" s="1070"/>
      <c r="Z2944" s="1070"/>
      <c r="AA2944" s="1070"/>
      <c r="AB2944" s="1070"/>
      <c r="AC2944" s="1070"/>
      <c r="AD2944" s="1070"/>
      <c r="AF2944" s="69"/>
      <c r="AG2944" s="304">
        <v>385</v>
      </c>
      <c r="AH2944" s="1113" t="s">
        <v>109</v>
      </c>
      <c r="AI2944" s="1114"/>
      <c r="AJ2944" s="1115"/>
      <c r="AK2944" s="11"/>
      <c r="AL2944" s="1110" t="s">
        <v>1577</v>
      </c>
      <c r="AM2944" s="1111"/>
      <c r="AN2944" s="1111"/>
      <c r="AO2944" s="1111"/>
      <c r="AP2944" s="1111"/>
      <c r="AQ2944" s="1112"/>
      <c r="AR2944" s="1173">
        <f>VLOOKUP(AH2944,$CD$6:$CE$10,2,FALSE)</f>
        <v>0</v>
      </c>
    </row>
    <row r="2945" spans="1:44" ht="27" customHeight="1">
      <c r="A2945" s="911" t="str">
        <f t="shared" si="58"/>
        <v/>
      </c>
      <c r="B2945" s="65"/>
      <c r="E2945" s="66"/>
      <c r="F2945" s="67"/>
      <c r="H2945" s="1070"/>
      <c r="I2945" s="1070"/>
      <c r="J2945" s="1070"/>
      <c r="K2945" s="1070"/>
      <c r="L2945" s="1070"/>
      <c r="M2945" s="1070"/>
      <c r="N2945" s="1070"/>
      <c r="O2945" s="1070"/>
      <c r="P2945" s="1070"/>
      <c r="Q2945" s="1070"/>
      <c r="R2945" s="1070"/>
      <c r="S2945" s="1070"/>
      <c r="T2945" s="1070"/>
      <c r="U2945" s="1070"/>
      <c r="V2945" s="1070"/>
      <c r="W2945" s="1070"/>
      <c r="X2945" s="1070"/>
      <c r="Y2945" s="1070"/>
      <c r="Z2945" s="1070"/>
      <c r="AA2945" s="1070"/>
      <c r="AB2945" s="1070"/>
      <c r="AC2945" s="1070"/>
      <c r="AD2945" s="1070"/>
      <c r="AF2945" s="69"/>
      <c r="AK2945" s="11"/>
      <c r="AL2945" s="1110"/>
      <c r="AM2945" s="1111"/>
      <c r="AN2945" s="1111"/>
      <c r="AO2945" s="1111"/>
      <c r="AP2945" s="1111"/>
      <c r="AQ2945" s="1112"/>
      <c r="AR2945" s="1173"/>
    </row>
    <row r="2946" spans="1:44" ht="27" customHeight="1">
      <c r="A2946" s="911" t="str">
        <f t="shared" si="58"/>
        <v/>
      </c>
      <c r="B2946" s="65"/>
      <c r="E2946" s="66"/>
      <c r="F2946" s="67"/>
      <c r="H2946" s="272" t="s">
        <v>919</v>
      </c>
      <c r="I2946" s="1108" t="s">
        <v>1570</v>
      </c>
      <c r="J2946" s="1108"/>
      <c r="K2946" s="1108"/>
      <c r="L2946" s="1108"/>
      <c r="M2946" s="1108"/>
      <c r="N2946" s="1108"/>
      <c r="O2946" s="1108"/>
      <c r="P2946" s="1108"/>
      <c r="Q2946" s="1108"/>
      <c r="R2946" s="1108"/>
      <c r="S2946" s="1108"/>
      <c r="T2946" s="1108"/>
      <c r="U2946" s="1108"/>
      <c r="V2946" s="1108"/>
      <c r="W2946" s="1108"/>
      <c r="X2946" s="1108"/>
      <c r="Y2946" s="1108"/>
      <c r="Z2946" s="1108"/>
      <c r="AA2946" s="1108"/>
      <c r="AB2946" s="1108"/>
      <c r="AC2946" s="1108"/>
      <c r="AD2946" s="1108"/>
      <c r="AF2946" s="69"/>
      <c r="AK2946" s="11"/>
      <c r="AL2946" s="1110"/>
      <c r="AM2946" s="1111"/>
      <c r="AN2946" s="1111"/>
      <c r="AO2946" s="1111"/>
      <c r="AP2946" s="1111"/>
      <c r="AQ2946" s="1112"/>
      <c r="AR2946" s="72"/>
    </row>
    <row r="2947" spans="1:44" ht="27" customHeight="1">
      <c r="A2947" s="911" t="str">
        <f t="shared" si="58"/>
        <v/>
      </c>
      <c r="B2947" s="65"/>
      <c r="E2947" s="66"/>
      <c r="F2947" s="67"/>
      <c r="H2947" s="272" t="s">
        <v>920</v>
      </c>
      <c r="I2947" s="1106" t="s">
        <v>1573</v>
      </c>
      <c r="J2947" s="1106"/>
      <c r="K2947" s="1106"/>
      <c r="L2947" s="1106"/>
      <c r="M2947" s="1106"/>
      <c r="N2947" s="1106"/>
      <c r="O2947" s="1106"/>
      <c r="P2947" s="1106"/>
      <c r="Q2947" s="1106"/>
      <c r="R2947" s="1106"/>
      <c r="S2947" s="1106"/>
      <c r="T2947" s="1106"/>
      <c r="U2947" s="1106"/>
      <c r="V2947" s="1106"/>
      <c r="W2947" s="1106"/>
      <c r="X2947" s="1106"/>
      <c r="Y2947" s="1106"/>
      <c r="Z2947" s="1106"/>
      <c r="AA2947" s="1106"/>
      <c r="AB2947" s="1106"/>
      <c r="AC2947" s="1106"/>
      <c r="AD2947" s="1106"/>
      <c r="AF2947" s="69"/>
      <c r="AK2947" s="11"/>
      <c r="AL2947" s="70"/>
      <c r="AQ2947" s="71"/>
      <c r="AR2947" s="72"/>
    </row>
    <row r="2948" spans="1:44" ht="27" customHeight="1">
      <c r="A2948" s="911" t="str">
        <f t="shared" si="58"/>
        <v/>
      </c>
      <c r="B2948" s="65"/>
      <c r="E2948" s="66"/>
      <c r="F2948" s="67"/>
      <c r="H2948" s="272"/>
      <c r="I2948" s="1106"/>
      <c r="J2948" s="1106"/>
      <c r="K2948" s="1106"/>
      <c r="L2948" s="1106"/>
      <c r="M2948" s="1106"/>
      <c r="N2948" s="1106"/>
      <c r="O2948" s="1106"/>
      <c r="P2948" s="1106"/>
      <c r="Q2948" s="1106"/>
      <c r="R2948" s="1106"/>
      <c r="S2948" s="1106"/>
      <c r="T2948" s="1106"/>
      <c r="U2948" s="1106"/>
      <c r="V2948" s="1106"/>
      <c r="W2948" s="1106"/>
      <c r="X2948" s="1106"/>
      <c r="Y2948" s="1106"/>
      <c r="Z2948" s="1106"/>
      <c r="AA2948" s="1106"/>
      <c r="AB2948" s="1106"/>
      <c r="AC2948" s="1106"/>
      <c r="AD2948" s="1106"/>
      <c r="AF2948" s="69"/>
      <c r="AK2948" s="11"/>
      <c r="AL2948" s="70"/>
      <c r="AQ2948" s="71"/>
      <c r="AR2948" s="72"/>
    </row>
    <row r="2949" spans="1:44" ht="27" customHeight="1">
      <c r="A2949" s="911" t="str">
        <f t="shared" si="58"/>
        <v/>
      </c>
      <c r="B2949" s="65"/>
      <c r="E2949" s="66"/>
      <c r="F2949" s="67"/>
      <c r="H2949" s="272" t="s">
        <v>921</v>
      </c>
      <c r="I2949" s="1106" t="s">
        <v>1574</v>
      </c>
      <c r="J2949" s="1106"/>
      <c r="K2949" s="1106"/>
      <c r="L2949" s="1106"/>
      <c r="M2949" s="1106"/>
      <c r="N2949" s="1106"/>
      <c r="O2949" s="1106"/>
      <c r="P2949" s="1106"/>
      <c r="Q2949" s="1106"/>
      <c r="R2949" s="1106"/>
      <c r="S2949" s="1106"/>
      <c r="T2949" s="1106"/>
      <c r="U2949" s="1106"/>
      <c r="V2949" s="1106"/>
      <c r="W2949" s="1106"/>
      <c r="X2949" s="1106"/>
      <c r="Y2949" s="1106"/>
      <c r="Z2949" s="1106"/>
      <c r="AA2949" s="1106"/>
      <c r="AB2949" s="1106"/>
      <c r="AC2949" s="1106"/>
      <c r="AD2949" s="1106"/>
      <c r="AF2949" s="69"/>
      <c r="AK2949" s="11"/>
      <c r="AL2949" s="70"/>
      <c r="AQ2949" s="71"/>
      <c r="AR2949" s="72"/>
    </row>
    <row r="2950" spans="1:44" ht="27" customHeight="1">
      <c r="A2950" s="911" t="str">
        <f t="shared" si="58"/>
        <v/>
      </c>
      <c r="B2950" s="65"/>
      <c r="E2950" s="66"/>
      <c r="F2950" s="67"/>
      <c r="H2950" s="272"/>
      <c r="I2950" s="1106"/>
      <c r="J2950" s="1106"/>
      <c r="K2950" s="1106"/>
      <c r="L2950" s="1106"/>
      <c r="M2950" s="1106"/>
      <c r="N2950" s="1106"/>
      <c r="O2950" s="1106"/>
      <c r="P2950" s="1106"/>
      <c r="Q2950" s="1106"/>
      <c r="R2950" s="1106"/>
      <c r="S2950" s="1106"/>
      <c r="T2950" s="1106"/>
      <c r="U2950" s="1106"/>
      <c r="V2950" s="1106"/>
      <c r="W2950" s="1106"/>
      <c r="X2950" s="1106"/>
      <c r="Y2950" s="1106"/>
      <c r="Z2950" s="1106"/>
      <c r="AA2950" s="1106"/>
      <c r="AB2950" s="1106"/>
      <c r="AC2950" s="1106"/>
      <c r="AD2950" s="1106"/>
      <c r="AF2950" s="69"/>
      <c r="AK2950" s="11"/>
      <c r="AL2950" s="70"/>
      <c r="AQ2950" s="71"/>
      <c r="AR2950" s="72"/>
    </row>
    <row r="2951" spans="1:44" ht="27" customHeight="1">
      <c r="A2951" s="911" t="str">
        <f t="shared" si="58"/>
        <v/>
      </c>
      <c r="B2951" s="65"/>
      <c r="E2951" s="66"/>
      <c r="F2951" s="67"/>
      <c r="H2951" s="272" t="s">
        <v>922</v>
      </c>
      <c r="I2951" s="1106" t="s">
        <v>1571</v>
      </c>
      <c r="J2951" s="1106"/>
      <c r="K2951" s="1106"/>
      <c r="L2951" s="1106"/>
      <c r="M2951" s="1106"/>
      <c r="N2951" s="1106"/>
      <c r="O2951" s="1106"/>
      <c r="P2951" s="1106"/>
      <c r="Q2951" s="1106"/>
      <c r="R2951" s="1106"/>
      <c r="S2951" s="1106"/>
      <c r="T2951" s="1106"/>
      <c r="U2951" s="1106"/>
      <c r="V2951" s="1106"/>
      <c r="W2951" s="1106"/>
      <c r="X2951" s="1106"/>
      <c r="Y2951" s="1106"/>
      <c r="Z2951" s="1106"/>
      <c r="AA2951" s="1106"/>
      <c r="AB2951" s="1106"/>
      <c r="AC2951" s="1106"/>
      <c r="AD2951" s="1106"/>
      <c r="AF2951" s="69"/>
      <c r="AK2951" s="11"/>
      <c r="AL2951" s="70"/>
      <c r="AQ2951" s="71"/>
      <c r="AR2951" s="72"/>
    </row>
    <row r="2952" spans="1:44" ht="27" customHeight="1">
      <c r="A2952" s="911" t="str">
        <f t="shared" si="58"/>
        <v/>
      </c>
      <c r="B2952" s="65"/>
      <c r="E2952" s="66"/>
      <c r="F2952" s="67"/>
      <c r="H2952" s="272" t="s">
        <v>923</v>
      </c>
      <c r="I2952" s="1106" t="s">
        <v>1572</v>
      </c>
      <c r="J2952" s="1106"/>
      <c r="K2952" s="1106"/>
      <c r="L2952" s="1106"/>
      <c r="M2952" s="1106"/>
      <c r="N2952" s="1106"/>
      <c r="O2952" s="1106"/>
      <c r="P2952" s="1106"/>
      <c r="Q2952" s="1106"/>
      <c r="R2952" s="1106"/>
      <c r="S2952" s="1106"/>
      <c r="T2952" s="1106"/>
      <c r="U2952" s="1106"/>
      <c r="V2952" s="1106"/>
      <c r="W2952" s="1106"/>
      <c r="X2952" s="1106"/>
      <c r="Y2952" s="1106"/>
      <c r="Z2952" s="1106"/>
      <c r="AA2952" s="1106"/>
      <c r="AB2952" s="1106"/>
      <c r="AC2952" s="1106"/>
      <c r="AD2952" s="1106"/>
      <c r="AF2952" s="69"/>
      <c r="AK2952" s="11"/>
      <c r="AL2952" s="70"/>
      <c r="AQ2952" s="71"/>
      <c r="AR2952" s="72"/>
    </row>
    <row r="2953" spans="1:44" ht="27" customHeight="1">
      <c r="A2953" s="911" t="str">
        <f t="shared" si="58"/>
        <v/>
      </c>
      <c r="B2953" s="65"/>
      <c r="E2953" s="66"/>
      <c r="F2953" s="67"/>
      <c r="H2953" s="272" t="s">
        <v>944</v>
      </c>
      <c r="I2953" s="1106" t="s">
        <v>1575</v>
      </c>
      <c r="J2953" s="1106"/>
      <c r="K2953" s="1106"/>
      <c r="L2953" s="1106"/>
      <c r="M2953" s="1106"/>
      <c r="N2953" s="1106"/>
      <c r="O2953" s="1106"/>
      <c r="P2953" s="1106"/>
      <c r="Q2953" s="1106"/>
      <c r="R2953" s="1106"/>
      <c r="S2953" s="1106"/>
      <c r="T2953" s="1106"/>
      <c r="U2953" s="1106"/>
      <c r="V2953" s="1106"/>
      <c r="W2953" s="1106"/>
      <c r="X2953" s="1106"/>
      <c r="Y2953" s="1106"/>
      <c r="Z2953" s="1106"/>
      <c r="AA2953" s="1106"/>
      <c r="AB2953" s="1106"/>
      <c r="AC2953" s="1106"/>
      <c r="AD2953" s="1106"/>
      <c r="AF2953" s="69"/>
      <c r="AK2953" s="11"/>
      <c r="AL2953" s="70"/>
      <c r="AQ2953" s="71"/>
      <c r="AR2953" s="72"/>
    </row>
    <row r="2954" spans="1:44" ht="27" customHeight="1">
      <c r="A2954" s="911" t="str">
        <f t="shared" si="58"/>
        <v/>
      </c>
      <c r="B2954" s="65"/>
      <c r="E2954" s="66"/>
      <c r="F2954" s="67"/>
      <c r="H2954" s="272"/>
      <c r="I2954" s="1106"/>
      <c r="J2954" s="1106"/>
      <c r="K2954" s="1106"/>
      <c r="L2954" s="1106"/>
      <c r="M2954" s="1106"/>
      <c r="N2954" s="1106"/>
      <c r="O2954" s="1106"/>
      <c r="P2954" s="1106"/>
      <c r="Q2954" s="1106"/>
      <c r="R2954" s="1106"/>
      <c r="S2954" s="1106"/>
      <c r="T2954" s="1106"/>
      <c r="U2954" s="1106"/>
      <c r="V2954" s="1106"/>
      <c r="W2954" s="1106"/>
      <c r="X2954" s="1106"/>
      <c r="Y2954" s="1106"/>
      <c r="Z2954" s="1106"/>
      <c r="AA2954" s="1106"/>
      <c r="AB2954" s="1106"/>
      <c r="AC2954" s="1106"/>
      <c r="AD2954" s="1106"/>
      <c r="AF2954" s="69"/>
      <c r="AK2954" s="11"/>
      <c r="AL2954" s="70"/>
      <c r="AQ2954" s="71"/>
      <c r="AR2954" s="72"/>
    </row>
    <row r="2955" spans="1:44" ht="24" customHeight="1" thickBot="1">
      <c r="A2955" s="911" t="str">
        <f t="shared" si="58"/>
        <v/>
      </c>
      <c r="B2955" s="56"/>
      <c r="C2955" s="6"/>
      <c r="D2955" s="6"/>
      <c r="E2955" s="57"/>
      <c r="F2955" s="82"/>
      <c r="G2955" s="60"/>
      <c r="H2955" s="60"/>
      <c r="I2955" s="60"/>
      <c r="J2955" s="60"/>
      <c r="K2955" s="60"/>
      <c r="L2955" s="60"/>
      <c r="M2955" s="60"/>
      <c r="N2955" s="60"/>
      <c r="O2955" s="60"/>
      <c r="P2955" s="60"/>
      <c r="Q2955" s="60"/>
      <c r="R2955" s="60"/>
      <c r="S2955" s="60"/>
      <c r="T2955" s="60"/>
      <c r="U2955" s="60"/>
      <c r="V2955" s="60"/>
      <c r="W2955" s="60"/>
      <c r="X2955" s="60"/>
      <c r="Y2955" s="60"/>
      <c r="Z2955" s="60"/>
      <c r="AA2955" s="60"/>
      <c r="AB2955" s="60"/>
      <c r="AC2955" s="60"/>
      <c r="AD2955" s="60"/>
      <c r="AE2955" s="60"/>
      <c r="AF2955" s="58"/>
      <c r="AG2955" s="307"/>
      <c r="AH2955" s="59"/>
      <c r="AI2955" s="59"/>
      <c r="AJ2955" s="59"/>
      <c r="AK2955" s="15"/>
      <c r="AL2955" s="98"/>
      <c r="AM2955" s="99"/>
      <c r="AN2955" s="99"/>
      <c r="AO2955" s="99"/>
      <c r="AP2955" s="99"/>
      <c r="AQ2955" s="100"/>
      <c r="AR2955" s="72"/>
    </row>
    <row r="2956" spans="1:44" ht="24" customHeight="1">
      <c r="A2956" s="911" t="str">
        <f t="shared" si="58"/>
        <v/>
      </c>
      <c r="B2956" s="65"/>
      <c r="E2956" s="66"/>
      <c r="F2956" s="67"/>
      <c r="AF2956" s="69"/>
      <c r="AK2956" s="11"/>
      <c r="AL2956" s="70"/>
      <c r="AQ2956" s="71"/>
      <c r="AR2956" s="72"/>
    </row>
    <row r="2957" spans="1:44" ht="27" customHeight="1">
      <c r="A2957" s="911">
        <f t="shared" si="58"/>
        <v>386</v>
      </c>
      <c r="B2957" s="1078" t="s">
        <v>2709</v>
      </c>
      <c r="C2957" s="1079"/>
      <c r="D2957" s="1079"/>
      <c r="E2957" s="1080"/>
      <c r="F2957" s="67"/>
      <c r="H2957" s="1087" t="s">
        <v>1578</v>
      </c>
      <c r="I2957" s="1087"/>
      <c r="J2957" s="1087"/>
      <c r="K2957" s="1087"/>
      <c r="L2957" s="1087"/>
      <c r="M2957" s="1087"/>
      <c r="N2957" s="1087"/>
      <c r="O2957" s="1087"/>
      <c r="P2957" s="1087"/>
      <c r="Q2957" s="1087"/>
      <c r="R2957" s="1087"/>
      <c r="S2957" s="1087"/>
      <c r="T2957" s="1087"/>
      <c r="U2957" s="1087"/>
      <c r="V2957" s="1087"/>
      <c r="W2957" s="1087"/>
      <c r="X2957" s="1087"/>
      <c r="Y2957" s="1087"/>
      <c r="Z2957" s="1087"/>
      <c r="AA2957" s="1087"/>
      <c r="AB2957" s="1087"/>
      <c r="AC2957" s="1087"/>
      <c r="AD2957" s="1087"/>
      <c r="AF2957" s="69"/>
      <c r="AG2957" s="304">
        <v>386</v>
      </c>
      <c r="AH2957" s="1113" t="s">
        <v>109</v>
      </c>
      <c r="AI2957" s="1114"/>
      <c r="AJ2957" s="1115"/>
      <c r="AK2957" s="11"/>
      <c r="AL2957" s="1110" t="s">
        <v>1579</v>
      </c>
      <c r="AM2957" s="1111"/>
      <c r="AN2957" s="1111"/>
      <c r="AO2957" s="1111"/>
      <c r="AP2957" s="1111"/>
      <c r="AQ2957" s="1112"/>
      <c r="AR2957" s="1173">
        <f>VLOOKUP(AH2957,$CD$6:$CE$10,2,FALSE)</f>
        <v>0</v>
      </c>
    </row>
    <row r="2958" spans="1:44" ht="27" customHeight="1" thickBot="1">
      <c r="A2958" s="911" t="str">
        <f t="shared" si="58"/>
        <v/>
      </c>
      <c r="B2958" s="1078"/>
      <c r="C2958" s="1079"/>
      <c r="D2958" s="1079"/>
      <c r="E2958" s="1080"/>
      <c r="F2958" s="67"/>
      <c r="AF2958" s="69"/>
      <c r="AK2958" s="11"/>
      <c r="AL2958" s="1110"/>
      <c r="AM2958" s="1111"/>
      <c r="AN2958" s="1111"/>
      <c r="AO2958" s="1111"/>
      <c r="AP2958" s="1111"/>
      <c r="AQ2958" s="1112"/>
      <c r="AR2958" s="1173"/>
    </row>
    <row r="2959" spans="1:44" ht="27" customHeight="1">
      <c r="A2959" s="911" t="str">
        <f t="shared" si="58"/>
        <v/>
      </c>
      <c r="B2959" s="1078"/>
      <c r="C2959" s="1079"/>
      <c r="D2959" s="1079"/>
      <c r="E2959" s="1080"/>
      <c r="F2959" s="67"/>
      <c r="H2959" s="74" t="s">
        <v>1536</v>
      </c>
      <c r="I2959" s="1165" t="s">
        <v>1581</v>
      </c>
      <c r="J2959" s="1165"/>
      <c r="K2959" s="1165"/>
      <c r="L2959" s="1165"/>
      <c r="M2959" s="1165"/>
      <c r="N2959" s="1165"/>
      <c r="O2959" s="1165"/>
      <c r="P2959" s="1165"/>
      <c r="Q2959" s="1165"/>
      <c r="R2959" s="1165"/>
      <c r="S2959" s="1165"/>
      <c r="T2959" s="1165"/>
      <c r="U2959" s="1165"/>
      <c r="V2959" s="1165"/>
      <c r="W2959" s="1165"/>
      <c r="X2959" s="1165"/>
      <c r="Y2959" s="1165"/>
      <c r="Z2959" s="1165"/>
      <c r="AA2959" s="1165"/>
      <c r="AB2959" s="1165"/>
      <c r="AC2959" s="1165"/>
      <c r="AD2959" s="1166"/>
      <c r="AF2959" s="69"/>
      <c r="AK2959" s="11"/>
      <c r="AL2959" s="1110"/>
      <c r="AM2959" s="1111"/>
      <c r="AN2959" s="1111"/>
      <c r="AO2959" s="1111"/>
      <c r="AP2959" s="1111"/>
      <c r="AQ2959" s="1112"/>
      <c r="AR2959" s="72"/>
    </row>
    <row r="2960" spans="1:44" ht="27" customHeight="1">
      <c r="A2960" s="911" t="str">
        <f t="shared" si="58"/>
        <v/>
      </c>
      <c r="B2960" s="1078"/>
      <c r="C2960" s="1079"/>
      <c r="D2960" s="1079"/>
      <c r="E2960" s="1080"/>
      <c r="F2960" s="67"/>
      <c r="H2960" s="67"/>
      <c r="I2960" s="1070"/>
      <c r="J2960" s="1070"/>
      <c r="K2960" s="1070"/>
      <c r="L2960" s="1070"/>
      <c r="M2960" s="1070"/>
      <c r="N2960" s="1070"/>
      <c r="O2960" s="1070"/>
      <c r="P2960" s="1070"/>
      <c r="Q2960" s="1070"/>
      <c r="R2960" s="1070"/>
      <c r="S2960" s="1070"/>
      <c r="T2960" s="1070"/>
      <c r="U2960" s="1070"/>
      <c r="V2960" s="1070"/>
      <c r="W2960" s="1070"/>
      <c r="X2960" s="1070"/>
      <c r="Y2960" s="1070"/>
      <c r="Z2960" s="1070"/>
      <c r="AA2960" s="1070"/>
      <c r="AB2960" s="1070"/>
      <c r="AC2960" s="1070"/>
      <c r="AD2960" s="1235"/>
      <c r="AF2960" s="69"/>
      <c r="AK2960" s="11"/>
      <c r="AL2960" s="88"/>
      <c r="AM2960" s="89"/>
      <c r="AN2960" s="89"/>
      <c r="AO2960" s="89"/>
      <c r="AP2960" s="89"/>
      <c r="AQ2960" s="90"/>
      <c r="AR2960" s="72"/>
    </row>
    <row r="2961" spans="1:44" ht="27" customHeight="1" thickBot="1">
      <c r="A2961" s="911" t="str">
        <f t="shared" si="58"/>
        <v/>
      </c>
      <c r="B2961" s="228"/>
      <c r="C2961" s="142"/>
      <c r="D2961" s="142"/>
      <c r="E2961" s="229"/>
      <c r="F2961" s="67"/>
      <c r="H2961" s="82" t="s">
        <v>1536</v>
      </c>
      <c r="I2961" s="1248" t="s">
        <v>1580</v>
      </c>
      <c r="J2961" s="1248"/>
      <c r="K2961" s="1248"/>
      <c r="L2961" s="1248"/>
      <c r="M2961" s="1248"/>
      <c r="N2961" s="1248"/>
      <c r="O2961" s="1248"/>
      <c r="P2961" s="1248"/>
      <c r="Q2961" s="1248"/>
      <c r="R2961" s="1248"/>
      <c r="S2961" s="1248"/>
      <c r="T2961" s="1248"/>
      <c r="U2961" s="1248"/>
      <c r="V2961" s="1248"/>
      <c r="W2961" s="1248"/>
      <c r="X2961" s="1248"/>
      <c r="Y2961" s="1248"/>
      <c r="Z2961" s="1248"/>
      <c r="AA2961" s="1248"/>
      <c r="AB2961" s="1248"/>
      <c r="AC2961" s="1248"/>
      <c r="AD2961" s="1249"/>
      <c r="AF2961" s="69"/>
      <c r="AK2961" s="11"/>
      <c r="AL2961" s="70"/>
      <c r="AQ2961" s="71"/>
      <c r="AR2961" s="72"/>
    </row>
    <row r="2962" spans="1:44" ht="24" customHeight="1" thickBot="1">
      <c r="A2962" s="911" t="str">
        <f t="shared" si="58"/>
        <v/>
      </c>
      <c r="B2962" s="56"/>
      <c r="C2962" s="6"/>
      <c r="D2962" s="6"/>
      <c r="E2962" s="57"/>
      <c r="F2962" s="82"/>
      <c r="G2962" s="60"/>
      <c r="H2962" s="60"/>
      <c r="I2962" s="60"/>
      <c r="J2962" s="60"/>
      <c r="K2962" s="60"/>
      <c r="L2962" s="60"/>
      <c r="M2962" s="60"/>
      <c r="N2962" s="60"/>
      <c r="O2962" s="60"/>
      <c r="P2962" s="60"/>
      <c r="Q2962" s="60"/>
      <c r="R2962" s="60"/>
      <c r="S2962" s="60"/>
      <c r="T2962" s="60"/>
      <c r="U2962" s="60"/>
      <c r="V2962" s="60"/>
      <c r="W2962" s="60"/>
      <c r="X2962" s="60"/>
      <c r="Y2962" s="60"/>
      <c r="Z2962" s="60"/>
      <c r="AA2962" s="60"/>
      <c r="AB2962" s="60"/>
      <c r="AC2962" s="60"/>
      <c r="AD2962" s="60"/>
      <c r="AE2962" s="60"/>
      <c r="AF2962" s="58"/>
      <c r="AG2962" s="307"/>
      <c r="AH2962" s="59"/>
      <c r="AI2962" s="59"/>
      <c r="AJ2962" s="59"/>
      <c r="AK2962" s="15"/>
      <c r="AL2962" s="98"/>
      <c r="AM2962" s="99"/>
      <c r="AN2962" s="99"/>
      <c r="AO2962" s="99"/>
      <c r="AP2962" s="99"/>
      <c r="AQ2962" s="100"/>
      <c r="AR2962" s="72"/>
    </row>
    <row r="2963" spans="1:44" ht="24" customHeight="1">
      <c r="A2963" s="911" t="str">
        <f t="shared" si="58"/>
        <v/>
      </c>
      <c r="B2963" s="65"/>
      <c r="E2963" s="66"/>
      <c r="F2963" s="67"/>
      <c r="AF2963" s="69"/>
      <c r="AK2963" s="11"/>
      <c r="AL2963" s="70"/>
      <c r="AQ2963" s="71"/>
      <c r="AR2963" s="72"/>
    </row>
    <row r="2964" spans="1:44" ht="27" customHeight="1">
      <c r="A2964" s="911">
        <f t="shared" si="58"/>
        <v>387</v>
      </c>
      <c r="B2964" s="1078" t="s">
        <v>2710</v>
      </c>
      <c r="C2964" s="1079"/>
      <c r="D2964" s="1079"/>
      <c r="E2964" s="1080"/>
      <c r="F2964" s="1064" t="s">
        <v>157</v>
      </c>
      <c r="G2964" s="1065"/>
      <c r="H2964" s="1087" t="s">
        <v>1582</v>
      </c>
      <c r="I2964" s="1087"/>
      <c r="J2964" s="1087"/>
      <c r="K2964" s="1087"/>
      <c r="L2964" s="1087"/>
      <c r="M2964" s="1087"/>
      <c r="N2964" s="1087"/>
      <c r="O2964" s="1087"/>
      <c r="P2964" s="1087"/>
      <c r="Q2964" s="1087"/>
      <c r="R2964" s="1087"/>
      <c r="S2964" s="1087"/>
      <c r="T2964" s="1087"/>
      <c r="U2964" s="1087"/>
      <c r="V2964" s="1087"/>
      <c r="W2964" s="1087"/>
      <c r="X2964" s="1087"/>
      <c r="Y2964" s="1087"/>
      <c r="Z2964" s="1087"/>
      <c r="AA2964" s="1087"/>
      <c r="AB2964" s="1087"/>
      <c r="AC2964" s="1087"/>
      <c r="AD2964" s="1087"/>
      <c r="AF2964" s="69"/>
      <c r="AG2964" s="304">
        <v>387</v>
      </c>
      <c r="AH2964" s="1113" t="s">
        <v>109</v>
      </c>
      <c r="AI2964" s="1114"/>
      <c r="AJ2964" s="1115"/>
      <c r="AK2964" s="11"/>
      <c r="AL2964" s="1110" t="s">
        <v>1583</v>
      </c>
      <c r="AM2964" s="1111"/>
      <c r="AN2964" s="1111"/>
      <c r="AO2964" s="1111"/>
      <c r="AP2964" s="1111"/>
      <c r="AQ2964" s="1112"/>
      <c r="AR2964" s="1173">
        <f>VLOOKUP(AH2964,$CD$6:$CE$10,2,FALSE)</f>
        <v>0</v>
      </c>
    </row>
    <row r="2965" spans="1:44" ht="24" customHeight="1">
      <c r="A2965" s="911" t="str">
        <f t="shared" si="58"/>
        <v/>
      </c>
      <c r="B2965" s="1078"/>
      <c r="C2965" s="1079"/>
      <c r="D2965" s="1079"/>
      <c r="E2965" s="1080"/>
      <c r="F2965" s="67"/>
      <c r="AF2965" s="69"/>
      <c r="AK2965" s="11"/>
      <c r="AL2965" s="1110"/>
      <c r="AM2965" s="1111"/>
      <c r="AN2965" s="1111"/>
      <c r="AO2965" s="1111"/>
      <c r="AP2965" s="1111"/>
      <c r="AQ2965" s="1112"/>
      <c r="AR2965" s="1173"/>
    </row>
    <row r="2966" spans="1:44" ht="27" customHeight="1" thickBot="1">
      <c r="A2966" s="911" t="str">
        <f t="shared" si="58"/>
        <v/>
      </c>
      <c r="B2966" s="1078"/>
      <c r="C2966" s="1079"/>
      <c r="D2966" s="1079"/>
      <c r="E2966" s="1080"/>
      <c r="F2966" s="67"/>
      <c r="H2966" s="1373" t="s">
        <v>1584</v>
      </c>
      <c r="I2966" s="1374"/>
      <c r="J2966" s="1374"/>
      <c r="K2966" s="1374"/>
      <c r="L2966" s="1374"/>
      <c r="M2966" s="1374"/>
      <c r="N2966" s="1374"/>
      <c r="O2966" s="1374"/>
      <c r="P2966" s="1374"/>
      <c r="Q2966" s="1374"/>
      <c r="R2966" s="1374"/>
      <c r="S2966" s="1374"/>
      <c r="T2966" s="1374"/>
      <c r="U2966" s="1374"/>
      <c r="V2966" s="1374"/>
      <c r="W2966" s="1374"/>
      <c r="X2966" s="1374"/>
      <c r="Y2966" s="1374"/>
      <c r="Z2966" s="1374"/>
      <c r="AA2966" s="1374"/>
      <c r="AB2966" s="1374"/>
      <c r="AC2966" s="1374"/>
      <c r="AF2966" s="69"/>
      <c r="AK2966" s="11"/>
      <c r="AL2966" s="1110"/>
      <c r="AM2966" s="1111"/>
      <c r="AN2966" s="1111"/>
      <c r="AO2966" s="1111"/>
      <c r="AP2966" s="1111"/>
      <c r="AQ2966" s="1112"/>
      <c r="AR2966" s="72"/>
    </row>
    <row r="2967" spans="1:44" ht="27" customHeight="1" thickBot="1">
      <c r="A2967" s="911" t="str">
        <f t="shared" si="58"/>
        <v/>
      </c>
      <c r="B2967" s="1078"/>
      <c r="C2967" s="1079"/>
      <c r="D2967" s="1079"/>
      <c r="E2967" s="1080"/>
      <c r="F2967" s="67"/>
      <c r="H2967" s="1275" t="s">
        <v>1585</v>
      </c>
      <c r="I2967" s="1276"/>
      <c r="J2967" s="1276"/>
      <c r="K2967" s="1276"/>
      <c r="L2967" s="1277"/>
      <c r="M2967" s="1275" t="s">
        <v>1590</v>
      </c>
      <c r="N2967" s="1276"/>
      <c r="O2967" s="1276"/>
      <c r="P2967" s="1276"/>
      <c r="Q2967" s="1276"/>
      <c r="R2967" s="1276"/>
      <c r="S2967" s="1276"/>
      <c r="T2967" s="1278"/>
      <c r="U2967" s="1290" t="s">
        <v>1588</v>
      </c>
      <c r="V2967" s="1276"/>
      <c r="W2967" s="1276"/>
      <c r="X2967" s="1276"/>
      <c r="Y2967" s="1276"/>
      <c r="Z2967" s="1276"/>
      <c r="AA2967" s="1276"/>
      <c r="AB2967" s="1276"/>
      <c r="AC2967" s="1277"/>
      <c r="AF2967" s="69"/>
      <c r="AK2967" s="11"/>
      <c r="AL2967" s="70"/>
      <c r="AQ2967" s="71"/>
      <c r="AR2967" s="72"/>
    </row>
    <row r="2968" spans="1:44" ht="27" customHeight="1">
      <c r="A2968" s="911" t="str">
        <f t="shared" si="58"/>
        <v/>
      </c>
      <c r="B2968" s="1078"/>
      <c r="C2968" s="1079"/>
      <c r="D2968" s="1079"/>
      <c r="E2968" s="1080"/>
      <c r="F2968" s="67"/>
      <c r="H2968" s="1293" t="s">
        <v>1598</v>
      </c>
      <c r="I2968" s="1282"/>
      <c r="J2968" s="1282"/>
      <c r="K2968" s="1282"/>
      <c r="L2968" s="1283"/>
      <c r="M2968" s="1293" t="s">
        <v>1586</v>
      </c>
      <c r="N2968" s="1282"/>
      <c r="O2968" s="1282"/>
      <c r="P2968" s="1282"/>
      <c r="Q2968" s="1282"/>
      <c r="R2968" s="1282"/>
      <c r="S2968" s="1282"/>
      <c r="T2968" s="1294"/>
      <c r="U2968" s="1281" t="s">
        <v>1591</v>
      </c>
      <c r="V2968" s="1282"/>
      <c r="W2968" s="1282"/>
      <c r="X2968" s="1282"/>
      <c r="Y2968" s="1282"/>
      <c r="Z2968" s="1282"/>
      <c r="AA2968" s="1282"/>
      <c r="AB2968" s="1282"/>
      <c r="AC2968" s="1283"/>
      <c r="AF2968" s="69"/>
      <c r="AK2968" s="11"/>
      <c r="AL2968" s="70"/>
      <c r="AQ2968" s="71"/>
      <c r="AR2968" s="72"/>
    </row>
    <row r="2969" spans="1:44" ht="27" customHeight="1">
      <c r="A2969" s="911" t="str">
        <f t="shared" si="58"/>
        <v/>
      </c>
      <c r="B2969" s="228"/>
      <c r="C2969" s="142"/>
      <c r="D2969" s="142"/>
      <c r="E2969" s="229"/>
      <c r="F2969" s="67"/>
      <c r="H2969" s="1368"/>
      <c r="I2969" s="1369"/>
      <c r="J2969" s="1369"/>
      <c r="K2969" s="1369"/>
      <c r="L2969" s="1370"/>
      <c r="M2969" s="1368"/>
      <c r="N2969" s="1369"/>
      <c r="O2969" s="1369"/>
      <c r="P2969" s="1369"/>
      <c r="Q2969" s="1369"/>
      <c r="R2969" s="1369"/>
      <c r="S2969" s="1369"/>
      <c r="T2969" s="1375"/>
      <c r="U2969" s="1371" t="s">
        <v>1592</v>
      </c>
      <c r="V2969" s="1108"/>
      <c r="W2969" s="1108"/>
      <c r="X2969" s="1108"/>
      <c r="Y2969" s="1108"/>
      <c r="Z2969" s="1108"/>
      <c r="AA2969" s="1108"/>
      <c r="AB2969" s="1108"/>
      <c r="AC2969" s="1109"/>
      <c r="AF2969" s="69"/>
      <c r="AK2969" s="11"/>
      <c r="AL2969" s="70"/>
      <c r="AQ2969" s="71"/>
      <c r="AR2969" s="72"/>
    </row>
    <row r="2970" spans="1:44" ht="27" customHeight="1">
      <c r="A2970" s="911" t="str">
        <f t="shared" si="58"/>
        <v/>
      </c>
      <c r="B2970" s="65"/>
      <c r="E2970" s="66"/>
      <c r="F2970" s="67"/>
      <c r="H2970" s="1368"/>
      <c r="I2970" s="1369"/>
      <c r="J2970" s="1369"/>
      <c r="K2970" s="1369"/>
      <c r="L2970" s="1370"/>
      <c r="M2970" s="1368"/>
      <c r="N2970" s="1369"/>
      <c r="O2970" s="1369"/>
      <c r="P2970" s="1369"/>
      <c r="Q2970" s="1369"/>
      <c r="R2970" s="1369"/>
      <c r="S2970" s="1369"/>
      <c r="T2970" s="1375"/>
      <c r="U2970" s="1371" t="s">
        <v>1593</v>
      </c>
      <c r="V2970" s="1108"/>
      <c r="W2970" s="1108"/>
      <c r="X2970" s="1108"/>
      <c r="Y2970" s="1108"/>
      <c r="Z2970" s="1108"/>
      <c r="AA2970" s="1108"/>
      <c r="AB2970" s="1108"/>
      <c r="AC2970" s="1109"/>
      <c r="AF2970" s="69"/>
      <c r="AK2970" s="11"/>
      <c r="AL2970" s="70"/>
      <c r="AQ2970" s="71"/>
      <c r="AR2970" s="72"/>
    </row>
    <row r="2971" spans="1:44" ht="27" customHeight="1" thickBot="1">
      <c r="A2971" s="911" t="str">
        <f t="shared" si="58"/>
        <v/>
      </c>
      <c r="B2971" s="65"/>
      <c r="E2971" s="66"/>
      <c r="F2971" s="67"/>
      <c r="H2971" s="1242"/>
      <c r="I2971" s="1243"/>
      <c r="J2971" s="1243"/>
      <c r="K2971" s="1243"/>
      <c r="L2971" s="1244"/>
      <c r="M2971" s="1376"/>
      <c r="N2971" s="1288"/>
      <c r="O2971" s="1288"/>
      <c r="P2971" s="1288"/>
      <c r="Q2971" s="1288"/>
      <c r="R2971" s="1288"/>
      <c r="S2971" s="1288"/>
      <c r="T2971" s="1377"/>
      <c r="U2971" s="1372" t="s">
        <v>1594</v>
      </c>
      <c r="V2971" s="1102"/>
      <c r="W2971" s="1102"/>
      <c r="X2971" s="1102"/>
      <c r="Y2971" s="1102"/>
      <c r="Z2971" s="1102"/>
      <c r="AA2971" s="1102"/>
      <c r="AB2971" s="1102"/>
      <c r="AC2971" s="1103"/>
      <c r="AF2971" s="69"/>
      <c r="AK2971" s="11"/>
      <c r="AL2971" s="70"/>
      <c r="AQ2971" s="71"/>
      <c r="AR2971" s="72"/>
    </row>
    <row r="2972" spans="1:44" ht="27" customHeight="1">
      <c r="A2972" s="911" t="str">
        <f t="shared" si="58"/>
        <v/>
      </c>
      <c r="B2972" s="65"/>
      <c r="E2972" s="66"/>
      <c r="F2972" s="67"/>
      <c r="H2972" s="1293" t="s">
        <v>1599</v>
      </c>
      <c r="I2972" s="1282"/>
      <c r="J2972" s="1282"/>
      <c r="K2972" s="1282"/>
      <c r="L2972" s="1283"/>
      <c r="M2972" s="1293" t="s">
        <v>1586</v>
      </c>
      <c r="N2972" s="1282"/>
      <c r="O2972" s="1282"/>
      <c r="P2972" s="1282"/>
      <c r="Q2972" s="1282"/>
      <c r="R2972" s="1282"/>
      <c r="S2972" s="1282"/>
      <c r="T2972" s="1294"/>
      <c r="U2972" s="1281" t="s">
        <v>1595</v>
      </c>
      <c r="V2972" s="1282"/>
      <c r="W2972" s="1282"/>
      <c r="X2972" s="1282"/>
      <c r="Y2972" s="1282"/>
      <c r="Z2972" s="1282"/>
      <c r="AA2972" s="1282"/>
      <c r="AB2972" s="1282"/>
      <c r="AC2972" s="1283"/>
      <c r="AF2972" s="69"/>
      <c r="AK2972" s="11"/>
      <c r="AL2972" s="70"/>
      <c r="AQ2972" s="71"/>
      <c r="AR2972" s="72"/>
    </row>
    <row r="2973" spans="1:44" ht="27" customHeight="1" thickBot="1">
      <c r="A2973" s="911" t="str">
        <f t="shared" si="58"/>
        <v/>
      </c>
      <c r="B2973" s="65"/>
      <c r="E2973" s="66"/>
      <c r="F2973" s="67"/>
      <c r="H2973" s="1242"/>
      <c r="I2973" s="1243"/>
      <c r="J2973" s="1243"/>
      <c r="K2973" s="1243"/>
      <c r="L2973" s="1244"/>
      <c r="M2973" s="1279" t="s">
        <v>1587</v>
      </c>
      <c r="N2973" s="1102"/>
      <c r="O2973" s="1102"/>
      <c r="P2973" s="1102"/>
      <c r="Q2973" s="1102"/>
      <c r="R2973" s="1102"/>
      <c r="S2973" s="1102"/>
      <c r="T2973" s="1280"/>
      <c r="U2973" s="1372" t="s">
        <v>1596</v>
      </c>
      <c r="V2973" s="1102"/>
      <c r="W2973" s="1102"/>
      <c r="X2973" s="1102"/>
      <c r="Y2973" s="1102"/>
      <c r="Z2973" s="1102"/>
      <c r="AA2973" s="1102"/>
      <c r="AB2973" s="1102"/>
      <c r="AC2973" s="1103"/>
      <c r="AF2973" s="69"/>
      <c r="AK2973" s="11"/>
      <c r="AL2973" s="70"/>
      <c r="AQ2973" s="71"/>
      <c r="AR2973" s="72"/>
    </row>
    <row r="2974" spans="1:44" ht="27" customHeight="1">
      <c r="A2974" s="911" t="str">
        <f t="shared" si="58"/>
        <v/>
      </c>
      <c r="B2974" s="65"/>
      <c r="E2974" s="66"/>
      <c r="F2974" s="67"/>
      <c r="H2974" s="1293" t="s">
        <v>1600</v>
      </c>
      <c r="I2974" s="1282"/>
      <c r="J2974" s="1282"/>
      <c r="K2974" s="1282"/>
      <c r="L2974" s="1283"/>
      <c r="M2974" s="1293" t="s">
        <v>1586</v>
      </c>
      <c r="N2974" s="1282"/>
      <c r="O2974" s="1282"/>
      <c r="P2974" s="1282"/>
      <c r="Q2974" s="1282"/>
      <c r="R2974" s="1282"/>
      <c r="S2974" s="1282"/>
      <c r="T2974" s="1294"/>
      <c r="U2974" s="1281" t="s">
        <v>1595</v>
      </c>
      <c r="V2974" s="1282"/>
      <c r="W2974" s="1282"/>
      <c r="X2974" s="1282"/>
      <c r="Y2974" s="1282"/>
      <c r="Z2974" s="1282"/>
      <c r="AA2974" s="1282"/>
      <c r="AB2974" s="1282"/>
      <c r="AC2974" s="1283"/>
      <c r="AF2974" s="69"/>
      <c r="AK2974" s="11"/>
      <c r="AL2974" s="70"/>
      <c r="AQ2974" s="71"/>
      <c r="AR2974" s="72"/>
    </row>
    <row r="2975" spans="1:44" ht="27" customHeight="1">
      <c r="A2975" s="911" t="str">
        <f t="shared" si="58"/>
        <v/>
      </c>
      <c r="B2975" s="65"/>
      <c r="E2975" s="66"/>
      <c r="F2975" s="67"/>
      <c r="H2975" s="1368"/>
      <c r="I2975" s="1369"/>
      <c r="J2975" s="1369"/>
      <c r="K2975" s="1369"/>
      <c r="L2975" s="1370"/>
      <c r="M2975" s="1291" t="s">
        <v>1587</v>
      </c>
      <c r="N2975" s="1108"/>
      <c r="O2975" s="1108"/>
      <c r="P2975" s="1108"/>
      <c r="Q2975" s="1108"/>
      <c r="R2975" s="1108"/>
      <c r="S2975" s="1108"/>
      <c r="T2975" s="1292"/>
      <c r="U2975" s="1284" t="s">
        <v>1597</v>
      </c>
      <c r="V2975" s="1285"/>
      <c r="W2975" s="1285"/>
      <c r="X2975" s="1285"/>
      <c r="Y2975" s="1285"/>
      <c r="Z2975" s="1285"/>
      <c r="AA2975" s="1285"/>
      <c r="AB2975" s="1285"/>
      <c r="AC2975" s="1286"/>
      <c r="AF2975" s="69"/>
      <c r="AK2975" s="11"/>
      <c r="AL2975" s="70"/>
      <c r="AQ2975" s="71"/>
      <c r="AR2975" s="72"/>
    </row>
    <row r="2976" spans="1:44" ht="27" customHeight="1" thickBot="1">
      <c r="A2976" s="911" t="str">
        <f t="shared" si="58"/>
        <v/>
      </c>
      <c r="B2976" s="65"/>
      <c r="E2976" s="66"/>
      <c r="F2976" s="67"/>
      <c r="H2976" s="1242"/>
      <c r="I2976" s="1243"/>
      <c r="J2976" s="1243"/>
      <c r="K2976" s="1243"/>
      <c r="L2976" s="1244"/>
      <c r="M2976" s="1279" t="s">
        <v>1589</v>
      </c>
      <c r="N2976" s="1102"/>
      <c r="O2976" s="1102"/>
      <c r="P2976" s="1102"/>
      <c r="Q2976" s="1102"/>
      <c r="R2976" s="1102"/>
      <c r="S2976" s="1102"/>
      <c r="T2976" s="1280"/>
      <c r="U2976" s="1287"/>
      <c r="V2976" s="1288"/>
      <c r="W2976" s="1288"/>
      <c r="X2976" s="1288"/>
      <c r="Y2976" s="1288"/>
      <c r="Z2976" s="1288"/>
      <c r="AA2976" s="1288"/>
      <c r="AB2976" s="1288"/>
      <c r="AC2976" s="1289"/>
      <c r="AF2976" s="69"/>
      <c r="AK2976" s="11"/>
      <c r="AL2976" s="70"/>
      <c r="AQ2976" s="71"/>
      <c r="AR2976" s="72"/>
    </row>
    <row r="2977" spans="1:44" ht="24" customHeight="1">
      <c r="A2977" s="911" t="str">
        <f t="shared" ref="A2977:A3040" si="59">_xlfn.IFS(AG2977=0,"",AG2977&gt;0,AG2977,AG2977&lt;&gt;"","")</f>
        <v/>
      </c>
      <c r="B2977" s="65"/>
      <c r="E2977" s="66"/>
      <c r="F2977" s="67"/>
      <c r="AF2977" s="69"/>
      <c r="AK2977" s="11"/>
      <c r="AL2977" s="70"/>
      <c r="AQ2977" s="71"/>
      <c r="AR2977" s="72"/>
    </row>
    <row r="2978" spans="1:44" ht="27" customHeight="1">
      <c r="A2978" s="911">
        <f t="shared" si="59"/>
        <v>388</v>
      </c>
      <c r="B2978" s="65"/>
      <c r="E2978" s="66"/>
      <c r="F2978" s="1064" t="s">
        <v>6</v>
      </c>
      <c r="G2978" s="1065"/>
      <c r="H2978" s="1070" t="s">
        <v>1601</v>
      </c>
      <c r="I2978" s="1070"/>
      <c r="J2978" s="1070"/>
      <c r="K2978" s="1070"/>
      <c r="L2978" s="1070"/>
      <c r="M2978" s="1070"/>
      <c r="N2978" s="1070"/>
      <c r="O2978" s="1070"/>
      <c r="P2978" s="1070"/>
      <c r="Q2978" s="1070"/>
      <c r="R2978" s="1070"/>
      <c r="S2978" s="1070"/>
      <c r="T2978" s="1070"/>
      <c r="U2978" s="1070"/>
      <c r="V2978" s="1070"/>
      <c r="W2978" s="1070"/>
      <c r="X2978" s="1070"/>
      <c r="Y2978" s="1070"/>
      <c r="Z2978" s="1070"/>
      <c r="AA2978" s="1070"/>
      <c r="AB2978" s="1070"/>
      <c r="AC2978" s="1070"/>
      <c r="AD2978" s="1070"/>
      <c r="AF2978" s="69"/>
      <c r="AG2978" s="304">
        <v>388</v>
      </c>
      <c r="AH2978" s="1113" t="s">
        <v>109</v>
      </c>
      <c r="AI2978" s="1114"/>
      <c r="AJ2978" s="1115"/>
      <c r="AK2978" s="11"/>
      <c r="AL2978" s="1110" t="s">
        <v>1610</v>
      </c>
      <c r="AM2978" s="1111"/>
      <c r="AN2978" s="1111"/>
      <c r="AO2978" s="1111"/>
      <c r="AP2978" s="1111"/>
      <c r="AQ2978" s="1112"/>
      <c r="AR2978" s="1173">
        <f>VLOOKUP(AH2978,$CD$6:$CE$10,2,FALSE)</f>
        <v>0</v>
      </c>
    </row>
    <row r="2979" spans="1:44" ht="27" customHeight="1">
      <c r="A2979" s="911" t="str">
        <f t="shared" si="59"/>
        <v/>
      </c>
      <c r="B2979" s="65"/>
      <c r="E2979" s="66"/>
      <c r="F2979" s="67"/>
      <c r="H2979" s="1070"/>
      <c r="I2979" s="1070"/>
      <c r="J2979" s="1070"/>
      <c r="K2979" s="1070"/>
      <c r="L2979" s="1070"/>
      <c r="M2979" s="1070"/>
      <c r="N2979" s="1070"/>
      <c r="O2979" s="1070"/>
      <c r="P2979" s="1070"/>
      <c r="Q2979" s="1070"/>
      <c r="R2979" s="1070"/>
      <c r="S2979" s="1070"/>
      <c r="T2979" s="1070"/>
      <c r="U2979" s="1070"/>
      <c r="V2979" s="1070"/>
      <c r="W2979" s="1070"/>
      <c r="X2979" s="1070"/>
      <c r="Y2979" s="1070"/>
      <c r="Z2979" s="1070"/>
      <c r="AA2979" s="1070"/>
      <c r="AB2979" s="1070"/>
      <c r="AC2979" s="1070"/>
      <c r="AD2979" s="1070"/>
      <c r="AF2979" s="69"/>
      <c r="AK2979" s="11"/>
      <c r="AL2979" s="1110"/>
      <c r="AM2979" s="1111"/>
      <c r="AN2979" s="1111"/>
      <c r="AO2979" s="1111"/>
      <c r="AP2979" s="1111"/>
      <c r="AQ2979" s="1112"/>
      <c r="AR2979" s="1173"/>
    </row>
    <row r="2980" spans="1:44" ht="24" customHeight="1">
      <c r="A2980" s="911" t="str">
        <f t="shared" si="59"/>
        <v/>
      </c>
      <c r="B2980" s="65"/>
      <c r="E2980" s="66"/>
      <c r="F2980" s="67"/>
      <c r="AF2980" s="69"/>
      <c r="AK2980" s="11"/>
      <c r="AL2980" s="1110"/>
      <c r="AM2980" s="1111"/>
      <c r="AN2980" s="1111"/>
      <c r="AO2980" s="1111"/>
      <c r="AP2980" s="1111"/>
      <c r="AQ2980" s="1112"/>
      <c r="AR2980" s="72"/>
    </row>
    <row r="2981" spans="1:44" ht="27" customHeight="1">
      <c r="A2981" s="911">
        <f t="shared" si="59"/>
        <v>389</v>
      </c>
      <c r="B2981" s="65"/>
      <c r="E2981" s="66"/>
      <c r="F2981" s="1064" t="s">
        <v>7</v>
      </c>
      <c r="G2981" s="1065"/>
      <c r="H2981" s="1087" t="s">
        <v>1602</v>
      </c>
      <c r="I2981" s="1087"/>
      <c r="J2981" s="1087"/>
      <c r="K2981" s="1087"/>
      <c r="L2981" s="1087"/>
      <c r="M2981" s="1087"/>
      <c r="N2981" s="1087"/>
      <c r="O2981" s="1087"/>
      <c r="P2981" s="1087"/>
      <c r="Q2981" s="1087"/>
      <c r="R2981" s="1087"/>
      <c r="S2981" s="1087"/>
      <c r="T2981" s="1087"/>
      <c r="U2981" s="1087"/>
      <c r="V2981" s="1087"/>
      <c r="W2981" s="1087"/>
      <c r="X2981" s="1087"/>
      <c r="Y2981" s="1087"/>
      <c r="Z2981" s="1087"/>
      <c r="AA2981" s="1087"/>
      <c r="AB2981" s="1087"/>
      <c r="AC2981" s="1087"/>
      <c r="AD2981" s="1087"/>
      <c r="AF2981" s="69"/>
      <c r="AG2981" s="304">
        <v>389</v>
      </c>
      <c r="AH2981" s="1113" t="s">
        <v>109</v>
      </c>
      <c r="AI2981" s="1114"/>
      <c r="AJ2981" s="1115"/>
      <c r="AK2981" s="11"/>
      <c r="AL2981" s="92"/>
      <c r="AM2981" s="93"/>
      <c r="AN2981" s="93"/>
      <c r="AO2981" s="93"/>
      <c r="AP2981" s="93"/>
      <c r="AQ2981" s="94"/>
      <c r="AR2981" s="1173">
        <f>VLOOKUP(AH2981,$CD$6:$CE$10,2,FALSE)</f>
        <v>0</v>
      </c>
    </row>
    <row r="2982" spans="1:44" ht="24" customHeight="1" thickBot="1">
      <c r="A2982" s="911" t="str">
        <f t="shared" si="59"/>
        <v/>
      </c>
      <c r="B2982" s="65"/>
      <c r="E2982" s="66"/>
      <c r="F2982" s="248"/>
      <c r="G2982" s="249"/>
      <c r="H2982" s="111"/>
      <c r="I2982" s="111"/>
      <c r="J2982" s="111"/>
      <c r="K2982" s="111"/>
      <c r="L2982" s="111"/>
      <c r="M2982" s="111"/>
      <c r="N2982" s="111"/>
      <c r="O2982" s="111"/>
      <c r="P2982" s="111"/>
      <c r="Q2982" s="111"/>
      <c r="R2982" s="111"/>
      <c r="S2982" s="111"/>
      <c r="T2982" s="111"/>
      <c r="U2982" s="111"/>
      <c r="V2982" s="111"/>
      <c r="W2982" s="111"/>
      <c r="X2982" s="111"/>
      <c r="Y2982" s="111"/>
      <c r="Z2982" s="111"/>
      <c r="AA2982" s="111"/>
      <c r="AB2982" s="111"/>
      <c r="AC2982" s="111"/>
      <c r="AD2982" s="111"/>
      <c r="AF2982" s="69"/>
      <c r="AK2982" s="11"/>
      <c r="AL2982" s="92"/>
      <c r="AM2982" s="93"/>
      <c r="AN2982" s="93"/>
      <c r="AO2982" s="93"/>
      <c r="AP2982" s="93"/>
      <c r="AQ2982" s="94"/>
      <c r="AR2982" s="1173"/>
    </row>
    <row r="2983" spans="1:44" ht="27" customHeight="1">
      <c r="A2983" s="911" t="str">
        <f t="shared" si="59"/>
        <v/>
      </c>
      <c r="B2983" s="65"/>
      <c r="E2983" s="66"/>
      <c r="F2983" s="67"/>
      <c r="H2983" s="74" t="s">
        <v>1536</v>
      </c>
      <c r="I2983" s="1165" t="s">
        <v>1608</v>
      </c>
      <c r="J2983" s="1165"/>
      <c r="K2983" s="1165"/>
      <c r="L2983" s="1165"/>
      <c r="M2983" s="1165"/>
      <c r="N2983" s="1165"/>
      <c r="O2983" s="1165"/>
      <c r="P2983" s="1165"/>
      <c r="Q2983" s="1165"/>
      <c r="R2983" s="1165"/>
      <c r="S2983" s="1165"/>
      <c r="T2983" s="1165"/>
      <c r="U2983" s="1165"/>
      <c r="V2983" s="1165"/>
      <c r="W2983" s="1165"/>
      <c r="X2983" s="1165"/>
      <c r="Y2983" s="1165"/>
      <c r="Z2983" s="1165"/>
      <c r="AA2983" s="1165"/>
      <c r="AB2983" s="1165"/>
      <c r="AC2983" s="1165"/>
      <c r="AD2983" s="1166"/>
      <c r="AF2983" s="69"/>
      <c r="AK2983" s="11"/>
      <c r="AL2983" s="92"/>
      <c r="AM2983" s="93"/>
      <c r="AN2983" s="93"/>
      <c r="AO2983" s="93"/>
      <c r="AP2983" s="93"/>
      <c r="AQ2983" s="94"/>
      <c r="AR2983" s="72"/>
    </row>
    <row r="2984" spans="1:44" ht="27" customHeight="1">
      <c r="A2984" s="911" t="str">
        <f t="shared" si="59"/>
        <v/>
      </c>
      <c r="B2984" s="65"/>
      <c r="E2984" s="66"/>
      <c r="F2984" s="67"/>
      <c r="H2984" s="290"/>
      <c r="I2984" s="1273"/>
      <c r="J2984" s="1273"/>
      <c r="K2984" s="1273"/>
      <c r="L2984" s="1273"/>
      <c r="M2984" s="1273"/>
      <c r="N2984" s="1273"/>
      <c r="O2984" s="1273"/>
      <c r="P2984" s="1273"/>
      <c r="Q2984" s="1273"/>
      <c r="R2984" s="1273"/>
      <c r="S2984" s="1273"/>
      <c r="T2984" s="1273"/>
      <c r="U2984" s="1273"/>
      <c r="V2984" s="1273"/>
      <c r="W2984" s="1273"/>
      <c r="X2984" s="1273"/>
      <c r="Y2984" s="1273"/>
      <c r="Z2984" s="1273"/>
      <c r="AA2984" s="1273"/>
      <c r="AB2984" s="1273"/>
      <c r="AC2984" s="1273"/>
      <c r="AD2984" s="1274"/>
      <c r="AF2984" s="69"/>
      <c r="AK2984" s="11"/>
      <c r="AL2984" s="70"/>
      <c r="AQ2984" s="71"/>
      <c r="AR2984" s="72"/>
    </row>
    <row r="2985" spans="1:44" ht="27" customHeight="1">
      <c r="A2985" s="911" t="str">
        <f t="shared" si="59"/>
        <v/>
      </c>
      <c r="B2985" s="65"/>
      <c r="E2985" s="66"/>
      <c r="F2985" s="67"/>
      <c r="H2985" s="291" t="s">
        <v>530</v>
      </c>
      <c r="I2985" s="17" t="s">
        <v>919</v>
      </c>
      <c r="J2985" s="1087" t="s">
        <v>1603</v>
      </c>
      <c r="K2985" s="1087"/>
      <c r="L2985" s="1087"/>
      <c r="M2985" s="1087"/>
      <c r="N2985" s="1087"/>
      <c r="O2985" s="1087"/>
      <c r="P2985" s="1087"/>
      <c r="Q2985" s="1087"/>
      <c r="R2985" s="1087"/>
      <c r="S2985" s="1087"/>
      <c r="T2985" s="1087"/>
      <c r="U2985" s="1087"/>
      <c r="V2985" s="1087"/>
      <c r="W2985" s="1087"/>
      <c r="X2985" s="1087"/>
      <c r="Y2985" s="1087"/>
      <c r="Z2985" s="1087"/>
      <c r="AA2985" s="1087"/>
      <c r="AB2985" s="1087"/>
      <c r="AC2985" s="1087"/>
      <c r="AD2985" s="1088"/>
      <c r="AF2985" s="69"/>
      <c r="AK2985" s="11"/>
      <c r="AL2985" s="70"/>
      <c r="AQ2985" s="71"/>
      <c r="AR2985" s="72"/>
    </row>
    <row r="2986" spans="1:44" ht="27" customHeight="1">
      <c r="A2986" s="911" t="str">
        <f t="shared" si="59"/>
        <v/>
      </c>
      <c r="B2986" s="65"/>
      <c r="E2986" s="66"/>
      <c r="F2986" s="67"/>
      <c r="H2986" s="291" t="s">
        <v>530</v>
      </c>
      <c r="I2986" s="17" t="s">
        <v>920</v>
      </c>
      <c r="J2986" s="1070" t="s">
        <v>1604</v>
      </c>
      <c r="K2986" s="1070"/>
      <c r="L2986" s="1070"/>
      <c r="M2986" s="1070"/>
      <c r="N2986" s="1070"/>
      <c r="O2986" s="1070"/>
      <c r="P2986" s="1070"/>
      <c r="Q2986" s="1070"/>
      <c r="R2986" s="1070"/>
      <c r="S2986" s="1070"/>
      <c r="T2986" s="1070"/>
      <c r="U2986" s="1070"/>
      <c r="V2986" s="1070"/>
      <c r="W2986" s="1070"/>
      <c r="X2986" s="1070"/>
      <c r="Y2986" s="1070"/>
      <c r="Z2986" s="1070"/>
      <c r="AA2986" s="1070"/>
      <c r="AB2986" s="1070"/>
      <c r="AC2986" s="1070"/>
      <c r="AD2986" s="1235"/>
      <c r="AF2986" s="69"/>
      <c r="AK2986" s="11"/>
      <c r="AL2986" s="70"/>
      <c r="AQ2986" s="71"/>
      <c r="AR2986" s="72"/>
    </row>
    <row r="2987" spans="1:44" ht="27" customHeight="1">
      <c r="A2987" s="911" t="str">
        <f t="shared" si="59"/>
        <v/>
      </c>
      <c r="B2987" s="65"/>
      <c r="E2987" s="66"/>
      <c r="F2987" s="67"/>
      <c r="H2987" s="316"/>
      <c r="J2987" s="1070"/>
      <c r="K2987" s="1070"/>
      <c r="L2987" s="1070"/>
      <c r="M2987" s="1070"/>
      <c r="N2987" s="1070"/>
      <c r="O2987" s="1070"/>
      <c r="P2987" s="1070"/>
      <c r="Q2987" s="1070"/>
      <c r="R2987" s="1070"/>
      <c r="S2987" s="1070"/>
      <c r="T2987" s="1070"/>
      <c r="U2987" s="1070"/>
      <c r="V2987" s="1070"/>
      <c r="W2987" s="1070"/>
      <c r="X2987" s="1070"/>
      <c r="Y2987" s="1070"/>
      <c r="Z2987" s="1070"/>
      <c r="AA2987" s="1070"/>
      <c r="AB2987" s="1070"/>
      <c r="AC2987" s="1070"/>
      <c r="AD2987" s="1235"/>
      <c r="AF2987" s="69"/>
      <c r="AK2987" s="11"/>
      <c r="AL2987" s="70"/>
      <c r="AQ2987" s="71"/>
      <c r="AR2987" s="72"/>
    </row>
    <row r="2988" spans="1:44" ht="27" customHeight="1">
      <c r="A2988" s="911" t="str">
        <f t="shared" si="59"/>
        <v/>
      </c>
      <c r="B2988" s="65"/>
      <c r="E2988" s="66"/>
      <c r="F2988" s="67"/>
      <c r="H2988" s="291" t="s">
        <v>530</v>
      </c>
      <c r="I2988" s="17" t="s">
        <v>921</v>
      </c>
      <c r="J2988" s="1070" t="s">
        <v>1605</v>
      </c>
      <c r="K2988" s="1070"/>
      <c r="L2988" s="1070"/>
      <c r="M2988" s="1070"/>
      <c r="N2988" s="1070"/>
      <c r="O2988" s="1070"/>
      <c r="P2988" s="1070"/>
      <c r="Q2988" s="1070"/>
      <c r="R2988" s="1070"/>
      <c r="S2988" s="1070"/>
      <c r="T2988" s="1070"/>
      <c r="U2988" s="1070"/>
      <c r="V2988" s="1070"/>
      <c r="W2988" s="1070"/>
      <c r="X2988" s="1070"/>
      <c r="Y2988" s="1070"/>
      <c r="Z2988" s="1070"/>
      <c r="AA2988" s="1070"/>
      <c r="AB2988" s="1070"/>
      <c r="AC2988" s="1070"/>
      <c r="AD2988" s="1235"/>
      <c r="AF2988" s="69"/>
      <c r="AK2988" s="11"/>
      <c r="AL2988" s="70"/>
      <c r="AQ2988" s="71"/>
      <c r="AR2988" s="72"/>
    </row>
    <row r="2989" spans="1:44" ht="27" customHeight="1">
      <c r="A2989" s="911" t="str">
        <f t="shared" si="59"/>
        <v/>
      </c>
      <c r="B2989" s="65"/>
      <c r="E2989" s="66"/>
      <c r="F2989" s="67"/>
      <c r="H2989" s="317"/>
      <c r="J2989" s="1070"/>
      <c r="K2989" s="1070"/>
      <c r="L2989" s="1070"/>
      <c r="M2989" s="1070"/>
      <c r="N2989" s="1070"/>
      <c r="O2989" s="1070"/>
      <c r="P2989" s="1070"/>
      <c r="Q2989" s="1070"/>
      <c r="R2989" s="1070"/>
      <c r="S2989" s="1070"/>
      <c r="T2989" s="1070"/>
      <c r="U2989" s="1070"/>
      <c r="V2989" s="1070"/>
      <c r="W2989" s="1070"/>
      <c r="X2989" s="1070"/>
      <c r="Y2989" s="1070"/>
      <c r="Z2989" s="1070"/>
      <c r="AA2989" s="1070"/>
      <c r="AB2989" s="1070"/>
      <c r="AC2989" s="1070"/>
      <c r="AD2989" s="1235"/>
      <c r="AF2989" s="69"/>
      <c r="AK2989" s="11"/>
      <c r="AL2989" s="70"/>
      <c r="AQ2989" s="71"/>
      <c r="AR2989" s="72"/>
    </row>
    <row r="2990" spans="1:44" ht="27" customHeight="1">
      <c r="A2990" s="911" t="str">
        <f t="shared" si="59"/>
        <v/>
      </c>
      <c r="B2990" s="65"/>
      <c r="E2990" s="66"/>
      <c r="F2990" s="67"/>
      <c r="H2990" s="291" t="s">
        <v>530</v>
      </c>
      <c r="I2990" s="17" t="s">
        <v>922</v>
      </c>
      <c r="J2990" s="1087" t="s">
        <v>1606</v>
      </c>
      <c r="K2990" s="1087"/>
      <c r="L2990" s="1087"/>
      <c r="M2990" s="1087"/>
      <c r="N2990" s="1087"/>
      <c r="O2990" s="1087"/>
      <c r="P2990" s="1087"/>
      <c r="Q2990" s="1087"/>
      <c r="R2990" s="1087"/>
      <c r="S2990" s="1087"/>
      <c r="T2990" s="1087"/>
      <c r="U2990" s="1087"/>
      <c r="V2990" s="1087"/>
      <c r="W2990" s="1087"/>
      <c r="X2990" s="1087"/>
      <c r="Y2990" s="1087"/>
      <c r="Z2990" s="1087"/>
      <c r="AA2990" s="1087"/>
      <c r="AB2990" s="1087"/>
      <c r="AC2990" s="1087"/>
      <c r="AD2990" s="1088"/>
      <c r="AF2990" s="69"/>
      <c r="AK2990" s="11"/>
      <c r="AL2990" s="70"/>
      <c r="AQ2990" s="71"/>
      <c r="AR2990" s="72"/>
    </row>
    <row r="2991" spans="1:44" ht="27" customHeight="1">
      <c r="A2991" s="911" t="str">
        <f t="shared" si="59"/>
        <v/>
      </c>
      <c r="B2991" s="65"/>
      <c r="E2991" s="66"/>
      <c r="F2991" s="67"/>
      <c r="H2991" s="291" t="s">
        <v>530</v>
      </c>
      <c r="I2991" s="17" t="s">
        <v>923</v>
      </c>
      <c r="J2991" s="1087" t="s">
        <v>1607</v>
      </c>
      <c r="K2991" s="1087"/>
      <c r="L2991" s="1087"/>
      <c r="M2991" s="1087"/>
      <c r="N2991" s="1087"/>
      <c r="O2991" s="1087"/>
      <c r="P2991" s="1087"/>
      <c r="Q2991" s="1087"/>
      <c r="R2991" s="1087"/>
      <c r="S2991" s="1087"/>
      <c r="T2991" s="1087"/>
      <c r="U2991" s="1087"/>
      <c r="V2991" s="1087"/>
      <c r="W2991" s="1087"/>
      <c r="X2991" s="1087"/>
      <c r="Y2991" s="1087"/>
      <c r="Z2991" s="1087"/>
      <c r="AA2991" s="1087"/>
      <c r="AB2991" s="1087"/>
      <c r="AC2991" s="1087"/>
      <c r="AD2991" s="1088"/>
      <c r="AF2991" s="69"/>
      <c r="AK2991" s="11"/>
      <c r="AL2991" s="70"/>
      <c r="AQ2991" s="71"/>
      <c r="AR2991" s="72"/>
    </row>
    <row r="2992" spans="1:44" ht="27" customHeight="1">
      <c r="A2992" s="911" t="str">
        <f t="shared" si="59"/>
        <v/>
      </c>
      <c r="B2992" s="65"/>
      <c r="E2992" s="66"/>
      <c r="F2992" s="67"/>
      <c r="H2992" s="291" t="s">
        <v>530</v>
      </c>
      <c r="I2992" s="17" t="s">
        <v>944</v>
      </c>
      <c r="J2992" s="1087" t="s">
        <v>1609</v>
      </c>
      <c r="K2992" s="1087"/>
      <c r="L2992" s="1087"/>
      <c r="M2992" s="1087"/>
      <c r="N2992" s="1087"/>
      <c r="O2992" s="1087"/>
      <c r="P2992" s="1087"/>
      <c r="Q2992" s="1087"/>
      <c r="R2992" s="1087"/>
      <c r="S2992" s="1087"/>
      <c r="T2992" s="1087"/>
      <c r="U2992" s="1087"/>
      <c r="V2992" s="1087"/>
      <c r="W2992" s="1087"/>
      <c r="X2992" s="1087"/>
      <c r="Y2992" s="1087"/>
      <c r="Z2992" s="1087"/>
      <c r="AA2992" s="1087"/>
      <c r="AB2992" s="1087"/>
      <c r="AC2992" s="1087"/>
      <c r="AD2992" s="1088"/>
      <c r="AF2992" s="69"/>
      <c r="AK2992" s="11"/>
      <c r="AL2992" s="70"/>
      <c r="AQ2992" s="71"/>
      <c r="AR2992" s="72"/>
    </row>
    <row r="2993" spans="1:44" ht="27" customHeight="1">
      <c r="A2993" s="911" t="str">
        <f t="shared" si="59"/>
        <v/>
      </c>
      <c r="B2993" s="65"/>
      <c r="E2993" s="66"/>
      <c r="F2993" s="67"/>
      <c r="H2993" s="67"/>
      <c r="I2993" s="1319"/>
      <c r="J2993" s="1320"/>
      <c r="K2993" s="1320"/>
      <c r="L2993" s="1320"/>
      <c r="M2993" s="1320"/>
      <c r="N2993" s="1320"/>
      <c r="O2993" s="1320"/>
      <c r="P2993" s="1320"/>
      <c r="Q2993" s="1320"/>
      <c r="R2993" s="1320"/>
      <c r="S2993" s="1320"/>
      <c r="T2993" s="1320"/>
      <c r="U2993" s="1320"/>
      <c r="V2993" s="1320"/>
      <c r="W2993" s="1320"/>
      <c r="X2993" s="1320"/>
      <c r="Y2993" s="1320"/>
      <c r="Z2993" s="1320"/>
      <c r="AA2993" s="1320"/>
      <c r="AB2993" s="1320"/>
      <c r="AC2993" s="1321"/>
      <c r="AD2993" s="11"/>
      <c r="AF2993" s="69"/>
      <c r="AK2993" s="11"/>
      <c r="AL2993" s="70"/>
      <c r="AQ2993" s="71"/>
      <c r="AR2993" s="72"/>
    </row>
    <row r="2994" spans="1:44" ht="27" customHeight="1">
      <c r="A2994" s="911" t="str">
        <f t="shared" si="59"/>
        <v/>
      </c>
      <c r="B2994" s="65"/>
      <c r="E2994" s="66"/>
      <c r="F2994" s="67"/>
      <c r="H2994" s="67"/>
      <c r="I2994" s="1322"/>
      <c r="J2994" s="1180"/>
      <c r="K2994" s="1180"/>
      <c r="L2994" s="1180"/>
      <c r="M2994" s="1180"/>
      <c r="N2994" s="1180"/>
      <c r="O2994" s="1180"/>
      <c r="P2994" s="1180"/>
      <c r="Q2994" s="1180"/>
      <c r="R2994" s="1180"/>
      <c r="S2994" s="1180"/>
      <c r="T2994" s="1180"/>
      <c r="U2994" s="1180"/>
      <c r="V2994" s="1180"/>
      <c r="W2994" s="1180"/>
      <c r="X2994" s="1180"/>
      <c r="Y2994" s="1180"/>
      <c r="Z2994" s="1180"/>
      <c r="AA2994" s="1180"/>
      <c r="AB2994" s="1180"/>
      <c r="AC2994" s="1323"/>
      <c r="AD2994" s="11"/>
      <c r="AF2994" s="69"/>
      <c r="AK2994" s="11"/>
      <c r="AL2994" s="70"/>
      <c r="AQ2994" s="71"/>
      <c r="AR2994" s="72"/>
    </row>
    <row r="2995" spans="1:44" ht="27" customHeight="1">
      <c r="A2995" s="911" t="str">
        <f t="shared" si="59"/>
        <v/>
      </c>
      <c r="B2995" s="65"/>
      <c r="E2995" s="66"/>
      <c r="F2995" s="67"/>
      <c r="H2995" s="67"/>
      <c r="I2995" s="1324"/>
      <c r="J2995" s="1325"/>
      <c r="K2995" s="1325"/>
      <c r="L2995" s="1325"/>
      <c r="M2995" s="1325"/>
      <c r="N2995" s="1325"/>
      <c r="O2995" s="1325"/>
      <c r="P2995" s="1325"/>
      <c r="Q2995" s="1325"/>
      <c r="R2995" s="1325"/>
      <c r="S2995" s="1325"/>
      <c r="T2995" s="1325"/>
      <c r="U2995" s="1325"/>
      <c r="V2995" s="1325"/>
      <c r="W2995" s="1325"/>
      <c r="X2995" s="1325"/>
      <c r="Y2995" s="1325"/>
      <c r="Z2995" s="1325"/>
      <c r="AA2995" s="1325"/>
      <c r="AB2995" s="1325"/>
      <c r="AC2995" s="1326"/>
      <c r="AD2995" s="11"/>
      <c r="AF2995" s="69"/>
      <c r="AK2995" s="11"/>
      <c r="AL2995" s="70"/>
      <c r="AQ2995" s="71"/>
      <c r="AR2995" s="72"/>
    </row>
    <row r="2996" spans="1:44" ht="18" customHeight="1" thickBot="1">
      <c r="A2996" s="911" t="str">
        <f t="shared" si="59"/>
        <v/>
      </c>
      <c r="B2996" s="65"/>
      <c r="E2996" s="66"/>
      <c r="F2996" s="67"/>
      <c r="H2996" s="82"/>
      <c r="I2996" s="60"/>
      <c r="J2996" s="60"/>
      <c r="K2996" s="60"/>
      <c r="L2996" s="60"/>
      <c r="M2996" s="60"/>
      <c r="N2996" s="60"/>
      <c r="O2996" s="60"/>
      <c r="P2996" s="60"/>
      <c r="Q2996" s="60"/>
      <c r="R2996" s="60"/>
      <c r="S2996" s="60"/>
      <c r="T2996" s="60"/>
      <c r="U2996" s="60"/>
      <c r="V2996" s="60"/>
      <c r="W2996" s="60"/>
      <c r="X2996" s="60"/>
      <c r="Y2996" s="60"/>
      <c r="Z2996" s="60"/>
      <c r="AA2996" s="60"/>
      <c r="AB2996" s="60"/>
      <c r="AC2996" s="60"/>
      <c r="AD2996" s="15"/>
      <c r="AF2996" s="69"/>
      <c r="AK2996" s="11"/>
      <c r="AL2996" s="70"/>
      <c r="AQ2996" s="71"/>
      <c r="AR2996" s="72"/>
    </row>
    <row r="2997" spans="1:44" ht="24" customHeight="1">
      <c r="A2997" s="911" t="str">
        <f t="shared" si="59"/>
        <v/>
      </c>
      <c r="B2997" s="65"/>
      <c r="E2997" s="66"/>
      <c r="F2997" s="67"/>
      <c r="AF2997" s="69"/>
      <c r="AK2997" s="11"/>
      <c r="AL2997" s="70"/>
      <c r="AQ2997" s="71"/>
      <c r="AR2997" s="72"/>
    </row>
    <row r="2998" spans="1:44" ht="27" customHeight="1">
      <c r="A2998" s="911">
        <f t="shared" si="59"/>
        <v>390</v>
      </c>
      <c r="B2998" s="65"/>
      <c r="E2998" s="66"/>
      <c r="F2998" s="1064" t="s">
        <v>8</v>
      </c>
      <c r="G2998" s="1065"/>
      <c r="H2998" s="1174" t="s">
        <v>1611</v>
      </c>
      <c r="I2998" s="1174"/>
      <c r="J2998" s="1174"/>
      <c r="K2998" s="1174"/>
      <c r="L2998" s="1174"/>
      <c r="M2998" s="1174"/>
      <c r="N2998" s="1174"/>
      <c r="O2998" s="1174"/>
      <c r="P2998" s="1174"/>
      <c r="Q2998" s="1174"/>
      <c r="R2998" s="1174"/>
      <c r="S2998" s="1174"/>
      <c r="T2998" s="1174"/>
      <c r="U2998" s="1174"/>
      <c r="V2998" s="1174"/>
      <c r="W2998" s="1174"/>
      <c r="X2998" s="1174"/>
      <c r="Y2998" s="1174"/>
      <c r="Z2998" s="1174"/>
      <c r="AA2998" s="1174"/>
      <c r="AB2998" s="1174"/>
      <c r="AC2998" s="1174"/>
      <c r="AD2998" s="1174"/>
      <c r="AF2998" s="69"/>
      <c r="AG2998" s="304">
        <v>390</v>
      </c>
      <c r="AH2998" s="1113" t="s">
        <v>109</v>
      </c>
      <c r="AI2998" s="1114"/>
      <c r="AJ2998" s="1115"/>
      <c r="AK2998" s="11"/>
      <c r="AL2998" s="92"/>
      <c r="AM2998" s="93"/>
      <c r="AN2998" s="93"/>
      <c r="AO2998" s="93"/>
      <c r="AP2998" s="93"/>
      <c r="AQ2998" s="94"/>
      <c r="AR2998" s="1173">
        <f>VLOOKUP(AH2998,$CD$6:$CE$10,2,FALSE)</f>
        <v>0</v>
      </c>
    </row>
    <row r="2999" spans="1:44" ht="24" customHeight="1">
      <c r="A2999" s="911" t="str">
        <f t="shared" si="59"/>
        <v/>
      </c>
      <c r="B2999" s="65"/>
      <c r="E2999" s="66"/>
      <c r="F2999" s="67"/>
      <c r="AF2999" s="69"/>
      <c r="AK2999" s="11"/>
      <c r="AL2999" s="92"/>
      <c r="AM2999" s="93"/>
      <c r="AN2999" s="93"/>
      <c r="AO2999" s="93"/>
      <c r="AP2999" s="93"/>
      <c r="AQ2999" s="94"/>
      <c r="AR2999" s="1173"/>
    </row>
    <row r="3000" spans="1:44" ht="27" customHeight="1" thickBot="1">
      <c r="A3000" s="911" t="str">
        <f t="shared" si="59"/>
        <v/>
      </c>
      <c r="B3000" s="65"/>
      <c r="E3000" s="66"/>
      <c r="F3000" s="67"/>
      <c r="H3000" s="17" t="s">
        <v>1612</v>
      </c>
      <c r="AF3000" s="69"/>
      <c r="AK3000" s="11"/>
      <c r="AL3000" s="70"/>
      <c r="AQ3000" s="71"/>
      <c r="AR3000" s="72"/>
    </row>
    <row r="3001" spans="1:44" ht="27" customHeight="1" thickBot="1">
      <c r="A3001" s="911" t="str">
        <f t="shared" si="59"/>
        <v/>
      </c>
      <c r="B3001" s="65"/>
      <c r="E3001" s="66"/>
      <c r="F3001" s="67"/>
      <c r="H3001" s="1075" t="s">
        <v>1618</v>
      </c>
      <c r="I3001" s="1076"/>
      <c r="J3001" s="1076"/>
      <c r="K3001" s="1077"/>
      <c r="L3001" s="1075" t="s">
        <v>1617</v>
      </c>
      <c r="M3001" s="1076"/>
      <c r="N3001" s="1076"/>
      <c r="O3001" s="1076"/>
      <c r="P3001" s="1076"/>
      <c r="Q3001" s="1076"/>
      <c r="R3001" s="1077"/>
      <c r="S3001" s="1075" t="s">
        <v>1619</v>
      </c>
      <c r="T3001" s="1076"/>
      <c r="U3001" s="1076"/>
      <c r="V3001" s="1076"/>
      <c r="W3001" s="1076"/>
      <c r="X3001" s="1076"/>
      <c r="Y3001" s="1076"/>
      <c r="Z3001" s="1076"/>
      <c r="AA3001" s="1076"/>
      <c r="AB3001" s="1076"/>
      <c r="AC3001" s="1076"/>
      <c r="AD3001" s="1077"/>
      <c r="AF3001" s="69"/>
      <c r="AK3001" s="11"/>
      <c r="AL3001" s="70"/>
      <c r="AQ3001" s="71"/>
      <c r="AR3001" s="72"/>
    </row>
    <row r="3002" spans="1:44" ht="27" customHeight="1" thickBot="1">
      <c r="A3002" s="911" t="str">
        <f t="shared" si="59"/>
        <v/>
      </c>
      <c r="B3002" s="65"/>
      <c r="E3002" s="66"/>
      <c r="F3002" s="67"/>
      <c r="H3002" s="1348"/>
      <c r="I3002" s="1349"/>
      <c r="J3002" s="1349"/>
      <c r="K3002" s="1350"/>
      <c r="L3002" s="1075"/>
      <c r="M3002" s="1076"/>
      <c r="N3002" s="1076"/>
      <c r="O3002" s="1076"/>
      <c r="P3002" s="1076"/>
      <c r="Q3002" s="1076"/>
      <c r="R3002" s="1077"/>
      <c r="S3002" s="1358" t="s">
        <v>989</v>
      </c>
      <c r="T3002" s="1359"/>
      <c r="U3002" s="1360"/>
      <c r="V3002" s="1327" t="s">
        <v>530</v>
      </c>
      <c r="W3002" s="1328"/>
      <c r="X3002" s="60" t="s">
        <v>36</v>
      </c>
      <c r="Y3002" s="1327" t="s">
        <v>530</v>
      </c>
      <c r="Z3002" s="1328"/>
      <c r="AA3002" s="60" t="s">
        <v>37</v>
      </c>
      <c r="AB3002" s="1327" t="s">
        <v>530</v>
      </c>
      <c r="AC3002" s="1329"/>
      <c r="AD3002" s="15" t="s">
        <v>123</v>
      </c>
      <c r="AF3002" s="69"/>
      <c r="AK3002" s="11"/>
      <c r="AL3002" s="209"/>
      <c r="AM3002" s="20"/>
      <c r="AN3002" s="20"/>
      <c r="AO3002" s="20"/>
      <c r="AP3002" s="20"/>
      <c r="AQ3002" s="210"/>
      <c r="AR3002" s="72"/>
    </row>
    <row r="3003" spans="1:44" ht="27" customHeight="1">
      <c r="A3003" s="911" t="str">
        <f t="shared" si="59"/>
        <v/>
      </c>
      <c r="B3003" s="65"/>
      <c r="E3003" s="66"/>
      <c r="F3003" s="67"/>
      <c r="H3003" s="1361" t="s">
        <v>1614</v>
      </c>
      <c r="I3003" s="1361"/>
      <c r="J3003" s="1361"/>
      <c r="K3003" s="1361"/>
      <c r="L3003" s="1272" t="s">
        <v>1613</v>
      </c>
      <c r="M3003" s="1272"/>
      <c r="N3003" s="1272"/>
      <c r="O3003" s="1272"/>
      <c r="P3003" s="1272"/>
      <c r="Q3003" s="1272"/>
      <c r="R3003" s="1272"/>
      <c r="S3003" s="1272" t="s">
        <v>1616</v>
      </c>
      <c r="T3003" s="1272"/>
      <c r="U3003" s="1272"/>
      <c r="V3003" s="1272" t="s">
        <v>1615</v>
      </c>
      <c r="W3003" s="1272"/>
      <c r="X3003" s="1272"/>
      <c r="Y3003" s="1272"/>
      <c r="Z3003" s="1272"/>
      <c r="AA3003" s="1272"/>
      <c r="AB3003" s="1272"/>
      <c r="AC3003" s="1272"/>
      <c r="AD3003" s="1272"/>
      <c r="AF3003" s="69"/>
      <c r="AK3003" s="11"/>
      <c r="AL3003" s="209"/>
      <c r="AM3003" s="20"/>
      <c r="AN3003" s="20"/>
      <c r="AO3003" s="20"/>
      <c r="AP3003" s="20"/>
      <c r="AQ3003" s="210"/>
      <c r="AR3003" s="72"/>
    </row>
    <row r="3004" spans="1:44" ht="23.55" customHeight="1">
      <c r="A3004" s="911" t="str">
        <f t="shared" si="59"/>
        <v/>
      </c>
      <c r="B3004" s="65"/>
      <c r="E3004" s="66"/>
      <c r="F3004" s="67"/>
      <c r="AF3004" s="69"/>
      <c r="AK3004" s="11"/>
      <c r="AL3004" s="70"/>
      <c r="AQ3004" s="71"/>
      <c r="AR3004" s="72"/>
    </row>
    <row r="3005" spans="1:44" ht="27" customHeight="1" thickBot="1">
      <c r="A3005" s="911" t="str">
        <f t="shared" si="59"/>
        <v/>
      </c>
      <c r="B3005" s="65"/>
      <c r="E3005" s="66"/>
      <c r="F3005" s="67"/>
      <c r="G3005" s="17" t="s">
        <v>340</v>
      </c>
      <c r="H3005" s="1174" t="s">
        <v>1620</v>
      </c>
      <c r="I3005" s="1174"/>
      <c r="J3005" s="1174"/>
      <c r="K3005" s="1174"/>
      <c r="L3005" s="1174"/>
      <c r="M3005" s="1174"/>
      <c r="N3005" s="1174"/>
      <c r="O3005" s="1174"/>
      <c r="P3005" s="1174"/>
      <c r="Q3005" s="1174"/>
      <c r="R3005" s="1174"/>
      <c r="S3005" s="1174"/>
      <c r="T3005" s="1174"/>
      <c r="U3005" s="1174"/>
      <c r="V3005" s="1174"/>
      <c r="W3005" s="1174"/>
      <c r="X3005" s="1174"/>
      <c r="Y3005" s="1174"/>
      <c r="Z3005" s="1174"/>
      <c r="AA3005" s="1174"/>
      <c r="AB3005" s="1174"/>
      <c r="AC3005" s="1174"/>
      <c r="AD3005" s="1174"/>
      <c r="AF3005" s="69"/>
      <c r="AK3005" s="11"/>
      <c r="AL3005" s="70"/>
      <c r="AQ3005" s="71"/>
      <c r="AR3005" s="72"/>
    </row>
    <row r="3006" spans="1:44" ht="27" customHeight="1">
      <c r="A3006" s="911" t="str">
        <f t="shared" si="59"/>
        <v/>
      </c>
      <c r="B3006" s="65"/>
      <c r="E3006" s="66"/>
      <c r="F3006" s="67"/>
      <c r="H3006" s="1089"/>
      <c r="I3006" s="1090"/>
      <c r="J3006" s="1090"/>
      <c r="K3006" s="1090"/>
      <c r="L3006" s="1090"/>
      <c r="M3006" s="1090"/>
      <c r="N3006" s="1090"/>
      <c r="O3006" s="1090"/>
      <c r="P3006" s="1090"/>
      <c r="Q3006" s="1090"/>
      <c r="R3006" s="1090"/>
      <c r="S3006" s="1090"/>
      <c r="T3006" s="1090"/>
      <c r="U3006" s="1090"/>
      <c r="V3006" s="1090"/>
      <c r="W3006" s="1090"/>
      <c r="X3006" s="1090"/>
      <c r="Y3006" s="1090"/>
      <c r="Z3006" s="1090"/>
      <c r="AA3006" s="1090"/>
      <c r="AB3006" s="1090"/>
      <c r="AC3006" s="1090"/>
      <c r="AD3006" s="1091"/>
      <c r="AF3006" s="69"/>
      <c r="AK3006" s="11"/>
      <c r="AL3006" s="70"/>
      <c r="AQ3006" s="71"/>
      <c r="AR3006" s="72"/>
    </row>
    <row r="3007" spans="1:44" ht="27" customHeight="1">
      <c r="A3007" s="911" t="str">
        <f t="shared" si="59"/>
        <v/>
      </c>
      <c r="B3007" s="65"/>
      <c r="E3007" s="66"/>
      <c r="F3007" s="67"/>
      <c r="H3007" s="1092"/>
      <c r="I3007" s="1093"/>
      <c r="J3007" s="1093"/>
      <c r="K3007" s="1093"/>
      <c r="L3007" s="1093"/>
      <c r="M3007" s="1093"/>
      <c r="N3007" s="1093"/>
      <c r="O3007" s="1093"/>
      <c r="P3007" s="1093"/>
      <c r="Q3007" s="1093"/>
      <c r="R3007" s="1093"/>
      <c r="S3007" s="1093"/>
      <c r="T3007" s="1093"/>
      <c r="U3007" s="1093"/>
      <c r="V3007" s="1093"/>
      <c r="W3007" s="1093"/>
      <c r="X3007" s="1093"/>
      <c r="Y3007" s="1093"/>
      <c r="Z3007" s="1093"/>
      <c r="AA3007" s="1093"/>
      <c r="AB3007" s="1093"/>
      <c r="AC3007" s="1093"/>
      <c r="AD3007" s="1094"/>
      <c r="AF3007" s="69"/>
      <c r="AK3007" s="11"/>
      <c r="AL3007" s="70"/>
      <c r="AQ3007" s="71"/>
      <c r="AR3007" s="72"/>
    </row>
    <row r="3008" spans="1:44" ht="27" customHeight="1" thickBot="1">
      <c r="A3008" s="911" t="str">
        <f t="shared" si="59"/>
        <v/>
      </c>
      <c r="B3008" s="65"/>
      <c r="E3008" s="66"/>
      <c r="F3008" s="67"/>
      <c r="H3008" s="1095"/>
      <c r="I3008" s="1096"/>
      <c r="J3008" s="1096"/>
      <c r="K3008" s="1096"/>
      <c r="L3008" s="1096"/>
      <c r="M3008" s="1096"/>
      <c r="N3008" s="1096"/>
      <c r="O3008" s="1096"/>
      <c r="P3008" s="1096"/>
      <c r="Q3008" s="1096"/>
      <c r="R3008" s="1096"/>
      <c r="S3008" s="1096"/>
      <c r="T3008" s="1096"/>
      <c r="U3008" s="1096"/>
      <c r="V3008" s="1096"/>
      <c r="W3008" s="1096"/>
      <c r="X3008" s="1096"/>
      <c r="Y3008" s="1096"/>
      <c r="Z3008" s="1096"/>
      <c r="AA3008" s="1096"/>
      <c r="AB3008" s="1096"/>
      <c r="AC3008" s="1096"/>
      <c r="AD3008" s="1097"/>
      <c r="AF3008" s="69"/>
      <c r="AK3008" s="11"/>
      <c r="AL3008" s="70"/>
      <c r="AQ3008" s="71"/>
      <c r="AR3008" s="72"/>
    </row>
    <row r="3009" spans="1:44" ht="24" customHeight="1">
      <c r="A3009" s="911" t="str">
        <f t="shared" si="59"/>
        <v/>
      </c>
      <c r="B3009" s="65"/>
      <c r="E3009" s="66"/>
      <c r="F3009" s="67"/>
      <c r="AF3009" s="69"/>
      <c r="AK3009" s="11"/>
      <c r="AL3009" s="70"/>
      <c r="AQ3009" s="71"/>
      <c r="AR3009" s="72"/>
    </row>
    <row r="3010" spans="1:44" ht="24" customHeight="1">
      <c r="A3010" s="911" t="str">
        <f t="shared" si="59"/>
        <v/>
      </c>
      <c r="B3010" s="65"/>
      <c r="E3010" s="66"/>
      <c r="F3010" s="67"/>
      <c r="AF3010" s="69"/>
      <c r="AK3010" s="11"/>
      <c r="AL3010" s="70"/>
      <c r="AQ3010" s="71"/>
      <c r="AR3010" s="72"/>
    </row>
    <row r="3011" spans="1:44" ht="27" customHeight="1">
      <c r="A3011" s="911">
        <f t="shared" si="59"/>
        <v>391</v>
      </c>
      <c r="B3011" s="1078" t="s">
        <v>2711</v>
      </c>
      <c r="C3011" s="1079"/>
      <c r="D3011" s="1079"/>
      <c r="E3011" s="1080"/>
      <c r="F3011" s="67"/>
      <c r="H3011" s="1070" t="s">
        <v>2807</v>
      </c>
      <c r="I3011" s="1070"/>
      <c r="J3011" s="1070"/>
      <c r="K3011" s="1070"/>
      <c r="L3011" s="1070"/>
      <c r="M3011" s="1070"/>
      <c r="N3011" s="1070"/>
      <c r="O3011" s="1070"/>
      <c r="P3011" s="1070"/>
      <c r="Q3011" s="1070"/>
      <c r="R3011" s="1070"/>
      <c r="S3011" s="1070"/>
      <c r="T3011" s="1070"/>
      <c r="U3011" s="1070"/>
      <c r="V3011" s="1070"/>
      <c r="W3011" s="1070"/>
      <c r="X3011" s="1070"/>
      <c r="Y3011" s="1070"/>
      <c r="Z3011" s="1070"/>
      <c r="AA3011" s="1070"/>
      <c r="AB3011" s="1070"/>
      <c r="AC3011" s="1070"/>
      <c r="AD3011" s="1070"/>
      <c r="AF3011" s="69"/>
      <c r="AG3011" s="304">
        <v>391</v>
      </c>
      <c r="AH3011" s="1113" t="s">
        <v>109</v>
      </c>
      <c r="AI3011" s="1114"/>
      <c r="AJ3011" s="1115"/>
      <c r="AK3011" s="11"/>
      <c r="AL3011" s="1110" t="s">
        <v>1621</v>
      </c>
      <c r="AM3011" s="1111"/>
      <c r="AN3011" s="1111"/>
      <c r="AO3011" s="1111"/>
      <c r="AP3011" s="1111"/>
      <c r="AQ3011" s="1112"/>
      <c r="AR3011" s="1173">
        <f>VLOOKUP(AH3011,$CD$6:$CE$10,2,FALSE)</f>
        <v>0</v>
      </c>
    </row>
    <row r="3012" spans="1:44" ht="27" customHeight="1">
      <c r="A3012" s="911" t="str">
        <f t="shared" si="59"/>
        <v/>
      </c>
      <c r="B3012" s="1078"/>
      <c r="C3012" s="1079"/>
      <c r="D3012" s="1079"/>
      <c r="E3012" s="1080"/>
      <c r="F3012" s="67"/>
      <c r="H3012" s="1070"/>
      <c r="I3012" s="1070"/>
      <c r="J3012" s="1070"/>
      <c r="K3012" s="1070"/>
      <c r="L3012" s="1070"/>
      <c r="M3012" s="1070"/>
      <c r="N3012" s="1070"/>
      <c r="O3012" s="1070"/>
      <c r="P3012" s="1070"/>
      <c r="Q3012" s="1070"/>
      <c r="R3012" s="1070"/>
      <c r="S3012" s="1070"/>
      <c r="T3012" s="1070"/>
      <c r="U3012" s="1070"/>
      <c r="V3012" s="1070"/>
      <c r="W3012" s="1070"/>
      <c r="X3012" s="1070"/>
      <c r="Y3012" s="1070"/>
      <c r="Z3012" s="1070"/>
      <c r="AA3012" s="1070"/>
      <c r="AB3012" s="1070"/>
      <c r="AC3012" s="1070"/>
      <c r="AD3012" s="1070"/>
      <c r="AF3012" s="69"/>
      <c r="AK3012" s="11"/>
      <c r="AL3012" s="92"/>
      <c r="AM3012" s="93"/>
      <c r="AN3012" s="93"/>
      <c r="AO3012" s="93"/>
      <c r="AP3012" s="93"/>
      <c r="AQ3012" s="94"/>
      <c r="AR3012" s="1173"/>
    </row>
    <row r="3013" spans="1:44" ht="27" customHeight="1">
      <c r="A3013" s="911" t="str">
        <f t="shared" si="59"/>
        <v/>
      </c>
      <c r="B3013" s="1078"/>
      <c r="C3013" s="1079"/>
      <c r="D3013" s="1079"/>
      <c r="E3013" s="1080"/>
      <c r="F3013" s="67"/>
      <c r="H3013" s="1070"/>
      <c r="I3013" s="1070"/>
      <c r="J3013" s="1070"/>
      <c r="K3013" s="1070"/>
      <c r="L3013" s="1070"/>
      <c r="M3013" s="1070"/>
      <c r="N3013" s="1070"/>
      <c r="O3013" s="1070"/>
      <c r="P3013" s="1070"/>
      <c r="Q3013" s="1070"/>
      <c r="R3013" s="1070"/>
      <c r="S3013" s="1070"/>
      <c r="T3013" s="1070"/>
      <c r="U3013" s="1070"/>
      <c r="V3013" s="1070"/>
      <c r="W3013" s="1070"/>
      <c r="X3013" s="1070"/>
      <c r="Y3013" s="1070"/>
      <c r="Z3013" s="1070"/>
      <c r="AA3013" s="1070"/>
      <c r="AB3013" s="1070"/>
      <c r="AC3013" s="1070"/>
      <c r="AD3013" s="1070"/>
      <c r="AF3013" s="69"/>
      <c r="AK3013" s="11"/>
      <c r="AL3013" s="70"/>
      <c r="AQ3013" s="71"/>
      <c r="AR3013" s="72"/>
    </row>
    <row r="3014" spans="1:44" ht="24" customHeight="1">
      <c r="A3014" s="911" t="str">
        <f t="shared" si="59"/>
        <v/>
      </c>
      <c r="B3014" s="1078"/>
      <c r="C3014" s="1079"/>
      <c r="D3014" s="1079"/>
      <c r="E3014" s="1080"/>
      <c r="F3014" s="67"/>
      <c r="AF3014" s="69"/>
      <c r="AK3014" s="11"/>
      <c r="AL3014" s="70"/>
      <c r="AQ3014" s="71"/>
      <c r="AR3014" s="72"/>
    </row>
    <row r="3015" spans="1:44" ht="27" customHeight="1">
      <c r="A3015" s="911" t="str">
        <f t="shared" si="59"/>
        <v/>
      </c>
      <c r="B3015" s="228"/>
      <c r="C3015" s="142"/>
      <c r="D3015" s="142"/>
      <c r="E3015" s="229"/>
      <c r="F3015" s="67"/>
      <c r="H3015" s="1087" t="s">
        <v>1622</v>
      </c>
      <c r="I3015" s="1087"/>
      <c r="J3015" s="1087"/>
      <c r="K3015" s="1087"/>
      <c r="L3015" s="1087"/>
      <c r="M3015" s="1087"/>
      <c r="N3015" s="1087"/>
      <c r="O3015" s="1087"/>
      <c r="P3015" s="1087"/>
      <c r="Q3015" s="1087"/>
      <c r="R3015" s="1087"/>
      <c r="S3015" s="1087"/>
      <c r="T3015" s="1087"/>
      <c r="U3015" s="1087"/>
      <c r="V3015" s="1087"/>
      <c r="W3015" s="1087"/>
      <c r="X3015" s="1087"/>
      <c r="Y3015" s="1087"/>
      <c r="Z3015" s="1087"/>
      <c r="AA3015" s="1087"/>
      <c r="AB3015" s="1087"/>
      <c r="AC3015" s="1087"/>
      <c r="AD3015" s="1087"/>
      <c r="AF3015" s="69"/>
      <c r="AK3015" s="11"/>
      <c r="AL3015" s="1110" t="s">
        <v>1644</v>
      </c>
      <c r="AM3015" s="1111"/>
      <c r="AN3015" s="1111"/>
      <c r="AO3015" s="1111"/>
      <c r="AP3015" s="1111"/>
      <c r="AQ3015" s="1112"/>
      <c r="AR3015" s="72"/>
    </row>
    <row r="3016" spans="1:44" ht="27" customHeight="1">
      <c r="A3016" s="911" t="str">
        <f t="shared" si="59"/>
        <v/>
      </c>
      <c r="B3016" s="65"/>
      <c r="E3016" s="66"/>
      <c r="F3016" s="67"/>
      <c r="H3016" s="17" t="s">
        <v>919</v>
      </c>
      <c r="I3016" s="1087" t="s">
        <v>1624</v>
      </c>
      <c r="J3016" s="1087"/>
      <c r="K3016" s="1087"/>
      <c r="L3016" s="1087"/>
      <c r="M3016" s="1087"/>
      <c r="N3016" s="1087"/>
      <c r="O3016" s="1087"/>
      <c r="P3016" s="1087"/>
      <c r="Q3016" s="1087"/>
      <c r="R3016" s="1087"/>
      <c r="S3016" s="1087"/>
      <c r="T3016" s="1087"/>
      <c r="U3016" s="1087"/>
      <c r="V3016" s="1087"/>
      <c r="W3016" s="1087"/>
      <c r="X3016" s="1087"/>
      <c r="Y3016" s="1087"/>
      <c r="Z3016" s="1087"/>
      <c r="AA3016" s="1087"/>
      <c r="AB3016" s="1087"/>
      <c r="AC3016" s="1087"/>
      <c r="AD3016" s="1087"/>
      <c r="AE3016" s="68"/>
      <c r="AF3016" s="69"/>
      <c r="AK3016" s="11"/>
      <c r="AL3016" s="1110"/>
      <c r="AM3016" s="1111"/>
      <c r="AN3016" s="1111"/>
      <c r="AO3016" s="1111"/>
      <c r="AP3016" s="1111"/>
      <c r="AQ3016" s="1112"/>
      <c r="AR3016" s="72"/>
    </row>
    <row r="3017" spans="1:44" ht="27" customHeight="1">
      <c r="A3017" s="911" t="str">
        <f t="shared" si="59"/>
        <v/>
      </c>
      <c r="B3017" s="65"/>
      <c r="E3017" s="66"/>
      <c r="F3017" s="67"/>
      <c r="H3017" s="17" t="s">
        <v>920</v>
      </c>
      <c r="I3017" s="1087" t="s">
        <v>1625</v>
      </c>
      <c r="J3017" s="1087"/>
      <c r="K3017" s="1087"/>
      <c r="L3017" s="1087"/>
      <c r="M3017" s="1087"/>
      <c r="N3017" s="1087"/>
      <c r="O3017" s="1087"/>
      <c r="P3017" s="1087"/>
      <c r="Q3017" s="1087"/>
      <c r="R3017" s="1087"/>
      <c r="S3017" s="1087"/>
      <c r="T3017" s="1087"/>
      <c r="U3017" s="1087"/>
      <c r="V3017" s="1087"/>
      <c r="W3017" s="1087"/>
      <c r="X3017" s="1087"/>
      <c r="Y3017" s="1087"/>
      <c r="Z3017" s="1087"/>
      <c r="AA3017" s="1087"/>
      <c r="AB3017" s="1087"/>
      <c r="AC3017" s="1087"/>
      <c r="AD3017" s="1087"/>
      <c r="AE3017" s="68"/>
      <c r="AF3017" s="69"/>
      <c r="AK3017" s="11"/>
      <c r="AL3017" s="70"/>
      <c r="AQ3017" s="71"/>
      <c r="AR3017" s="72"/>
    </row>
    <row r="3018" spans="1:44" ht="27" customHeight="1">
      <c r="A3018" s="911" t="str">
        <f t="shared" si="59"/>
        <v/>
      </c>
      <c r="B3018" s="65"/>
      <c r="E3018" s="66"/>
      <c r="F3018" s="67"/>
      <c r="H3018" s="17" t="s">
        <v>921</v>
      </c>
      <c r="I3018" s="1087" t="s">
        <v>1626</v>
      </c>
      <c r="J3018" s="1087"/>
      <c r="K3018" s="1087"/>
      <c r="L3018" s="1087"/>
      <c r="M3018" s="1087"/>
      <c r="N3018" s="1087"/>
      <c r="O3018" s="1087"/>
      <c r="P3018" s="1087"/>
      <c r="Q3018" s="1087"/>
      <c r="R3018" s="1087"/>
      <c r="S3018" s="1087"/>
      <c r="T3018" s="1087"/>
      <c r="U3018" s="1087"/>
      <c r="V3018" s="1087"/>
      <c r="W3018" s="1087"/>
      <c r="X3018" s="1087"/>
      <c r="Y3018" s="1087"/>
      <c r="Z3018" s="1087"/>
      <c r="AA3018" s="1087"/>
      <c r="AB3018" s="1087"/>
      <c r="AC3018" s="1087"/>
      <c r="AD3018" s="1087"/>
      <c r="AE3018" s="314"/>
      <c r="AF3018" s="69"/>
      <c r="AK3018" s="11"/>
      <c r="AL3018" s="70"/>
      <c r="AQ3018" s="71"/>
      <c r="AR3018" s="72"/>
    </row>
    <row r="3019" spans="1:44" ht="27" customHeight="1">
      <c r="A3019" s="911" t="str">
        <f t="shared" si="59"/>
        <v/>
      </c>
      <c r="B3019" s="65"/>
      <c r="E3019" s="66"/>
      <c r="F3019" s="67"/>
      <c r="H3019" s="17" t="s">
        <v>922</v>
      </c>
      <c r="I3019" s="1087" t="s">
        <v>1627</v>
      </c>
      <c r="J3019" s="1087"/>
      <c r="K3019" s="1087"/>
      <c r="L3019" s="1087"/>
      <c r="M3019" s="1087"/>
      <c r="N3019" s="1087"/>
      <c r="O3019" s="1087"/>
      <c r="P3019" s="1087"/>
      <c r="Q3019" s="1087"/>
      <c r="R3019" s="1087"/>
      <c r="S3019" s="1087"/>
      <c r="T3019" s="1087"/>
      <c r="U3019" s="1087"/>
      <c r="V3019" s="1087"/>
      <c r="W3019" s="1087"/>
      <c r="X3019" s="1087"/>
      <c r="Y3019" s="1087"/>
      <c r="Z3019" s="1087"/>
      <c r="AA3019" s="1087"/>
      <c r="AB3019" s="1087"/>
      <c r="AC3019" s="1087"/>
      <c r="AD3019" s="1087"/>
      <c r="AE3019" s="68"/>
      <c r="AF3019" s="69"/>
      <c r="AK3019" s="11"/>
      <c r="AL3019" s="70"/>
      <c r="AQ3019" s="71"/>
      <c r="AR3019" s="72"/>
    </row>
    <row r="3020" spans="1:44" ht="27" customHeight="1">
      <c r="A3020" s="911" t="str">
        <f t="shared" si="59"/>
        <v/>
      </c>
      <c r="B3020" s="65"/>
      <c r="E3020" s="66"/>
      <c r="F3020" s="67"/>
      <c r="H3020" s="17" t="s">
        <v>923</v>
      </c>
      <c r="I3020" s="1070" t="s">
        <v>1628</v>
      </c>
      <c r="J3020" s="1070"/>
      <c r="K3020" s="1070"/>
      <c r="L3020" s="1070"/>
      <c r="M3020" s="1070"/>
      <c r="N3020" s="1070"/>
      <c r="O3020" s="1070"/>
      <c r="P3020" s="1070"/>
      <c r="Q3020" s="1070"/>
      <c r="R3020" s="1070"/>
      <c r="S3020" s="1070"/>
      <c r="T3020" s="1070"/>
      <c r="U3020" s="1070"/>
      <c r="V3020" s="1070"/>
      <c r="W3020" s="1070"/>
      <c r="X3020" s="1070"/>
      <c r="Y3020" s="1070"/>
      <c r="Z3020" s="1070"/>
      <c r="AA3020" s="1070"/>
      <c r="AB3020" s="1070"/>
      <c r="AC3020" s="1070"/>
      <c r="AD3020" s="1070"/>
      <c r="AF3020" s="69"/>
      <c r="AK3020" s="11"/>
      <c r="AL3020" s="70"/>
      <c r="AQ3020" s="71"/>
      <c r="AR3020" s="72"/>
    </row>
    <row r="3021" spans="1:44" ht="27" customHeight="1">
      <c r="A3021" s="911" t="str">
        <f t="shared" si="59"/>
        <v/>
      </c>
      <c r="B3021" s="65"/>
      <c r="E3021" s="66"/>
      <c r="F3021" s="67"/>
      <c r="I3021" s="1070"/>
      <c r="J3021" s="1070"/>
      <c r="K3021" s="1070"/>
      <c r="L3021" s="1070"/>
      <c r="M3021" s="1070"/>
      <c r="N3021" s="1070"/>
      <c r="O3021" s="1070"/>
      <c r="P3021" s="1070"/>
      <c r="Q3021" s="1070"/>
      <c r="R3021" s="1070"/>
      <c r="S3021" s="1070"/>
      <c r="T3021" s="1070"/>
      <c r="U3021" s="1070"/>
      <c r="V3021" s="1070"/>
      <c r="W3021" s="1070"/>
      <c r="X3021" s="1070"/>
      <c r="Y3021" s="1070"/>
      <c r="Z3021" s="1070"/>
      <c r="AA3021" s="1070"/>
      <c r="AB3021" s="1070"/>
      <c r="AC3021" s="1070"/>
      <c r="AD3021" s="1070"/>
      <c r="AF3021" s="69"/>
      <c r="AK3021" s="11"/>
      <c r="AL3021" s="70"/>
      <c r="AQ3021" s="71"/>
      <c r="AR3021" s="72"/>
    </row>
    <row r="3022" spans="1:44" ht="27" customHeight="1">
      <c r="A3022" s="911" t="str">
        <f t="shared" si="59"/>
        <v/>
      </c>
      <c r="B3022" s="65"/>
      <c r="E3022" s="66"/>
      <c r="F3022" s="67"/>
      <c r="H3022" s="17" t="s">
        <v>944</v>
      </c>
      <c r="I3022" s="1087" t="s">
        <v>1629</v>
      </c>
      <c r="J3022" s="1087"/>
      <c r="K3022" s="1087"/>
      <c r="L3022" s="1087"/>
      <c r="M3022" s="1087"/>
      <c r="N3022" s="1087"/>
      <c r="O3022" s="1087"/>
      <c r="P3022" s="1087"/>
      <c r="Q3022" s="1087"/>
      <c r="R3022" s="1087"/>
      <c r="S3022" s="1087"/>
      <c r="T3022" s="1087"/>
      <c r="U3022" s="1087"/>
      <c r="V3022" s="1087"/>
      <c r="W3022" s="1087"/>
      <c r="X3022" s="1087"/>
      <c r="Y3022" s="1087"/>
      <c r="Z3022" s="1087"/>
      <c r="AA3022" s="1087"/>
      <c r="AB3022" s="1087"/>
      <c r="AC3022" s="1087"/>
      <c r="AD3022" s="1087"/>
      <c r="AE3022" s="68"/>
      <c r="AF3022" s="69"/>
      <c r="AK3022" s="11"/>
      <c r="AL3022" s="70"/>
      <c r="AQ3022" s="71"/>
      <c r="AR3022" s="72"/>
    </row>
    <row r="3023" spans="1:44" ht="27" customHeight="1">
      <c r="A3023" s="911" t="str">
        <f t="shared" si="59"/>
        <v/>
      </c>
      <c r="B3023" s="65"/>
      <c r="E3023" s="66"/>
      <c r="F3023" s="67"/>
      <c r="H3023" s="17" t="s">
        <v>945</v>
      </c>
      <c r="I3023" s="1087" t="s">
        <v>1630</v>
      </c>
      <c r="J3023" s="1087"/>
      <c r="K3023" s="1087"/>
      <c r="L3023" s="1087"/>
      <c r="M3023" s="1087"/>
      <c r="N3023" s="1087"/>
      <c r="O3023" s="1087"/>
      <c r="P3023" s="1087"/>
      <c r="Q3023" s="1087"/>
      <c r="R3023" s="1087"/>
      <c r="S3023" s="1087"/>
      <c r="T3023" s="1087"/>
      <c r="U3023" s="1087"/>
      <c r="V3023" s="1087"/>
      <c r="W3023" s="1087"/>
      <c r="X3023" s="1087"/>
      <c r="Y3023" s="1087"/>
      <c r="Z3023" s="1087"/>
      <c r="AA3023" s="1087"/>
      <c r="AB3023" s="1087"/>
      <c r="AC3023" s="1087"/>
      <c r="AD3023" s="1087"/>
      <c r="AE3023" s="68"/>
      <c r="AF3023" s="69"/>
      <c r="AK3023" s="11"/>
      <c r="AL3023" s="70"/>
      <c r="AQ3023" s="71"/>
      <c r="AR3023" s="72"/>
    </row>
    <row r="3024" spans="1:44" ht="27" customHeight="1">
      <c r="A3024" s="911" t="str">
        <f t="shared" si="59"/>
        <v/>
      </c>
      <c r="B3024" s="65"/>
      <c r="E3024" s="66"/>
      <c r="F3024" s="67"/>
      <c r="H3024" s="17" t="s">
        <v>959</v>
      </c>
      <c r="I3024" s="1070" t="s">
        <v>1634</v>
      </c>
      <c r="J3024" s="1070"/>
      <c r="K3024" s="1070"/>
      <c r="L3024" s="1070"/>
      <c r="M3024" s="1070"/>
      <c r="N3024" s="1070"/>
      <c r="O3024" s="1070"/>
      <c r="P3024" s="1070"/>
      <c r="Q3024" s="1070"/>
      <c r="R3024" s="1070"/>
      <c r="S3024" s="1070"/>
      <c r="T3024" s="1070"/>
      <c r="U3024" s="1070"/>
      <c r="V3024" s="1070"/>
      <c r="W3024" s="1070"/>
      <c r="X3024" s="1070"/>
      <c r="Y3024" s="1070"/>
      <c r="Z3024" s="1070"/>
      <c r="AA3024" s="1070"/>
      <c r="AB3024" s="1070"/>
      <c r="AC3024" s="1070"/>
      <c r="AD3024" s="1070"/>
      <c r="AF3024" s="69"/>
      <c r="AK3024" s="11"/>
      <c r="AL3024" s="70"/>
      <c r="AQ3024" s="71"/>
      <c r="AR3024" s="72"/>
    </row>
    <row r="3025" spans="1:44" ht="27" customHeight="1">
      <c r="A3025" s="911" t="str">
        <f t="shared" si="59"/>
        <v/>
      </c>
      <c r="B3025" s="65"/>
      <c r="E3025" s="66"/>
      <c r="F3025" s="67"/>
      <c r="I3025" s="1070"/>
      <c r="J3025" s="1070"/>
      <c r="K3025" s="1070"/>
      <c r="L3025" s="1070"/>
      <c r="M3025" s="1070"/>
      <c r="N3025" s="1070"/>
      <c r="O3025" s="1070"/>
      <c r="P3025" s="1070"/>
      <c r="Q3025" s="1070"/>
      <c r="R3025" s="1070"/>
      <c r="S3025" s="1070"/>
      <c r="T3025" s="1070"/>
      <c r="U3025" s="1070"/>
      <c r="V3025" s="1070"/>
      <c r="W3025" s="1070"/>
      <c r="X3025" s="1070"/>
      <c r="Y3025" s="1070"/>
      <c r="Z3025" s="1070"/>
      <c r="AA3025" s="1070"/>
      <c r="AB3025" s="1070"/>
      <c r="AC3025" s="1070"/>
      <c r="AD3025" s="1070"/>
      <c r="AF3025" s="69"/>
      <c r="AK3025" s="11"/>
      <c r="AL3025" s="70"/>
      <c r="AQ3025" s="71"/>
      <c r="AR3025" s="72"/>
    </row>
    <row r="3026" spans="1:44" ht="27" customHeight="1">
      <c r="A3026" s="911" t="str">
        <f t="shared" si="59"/>
        <v/>
      </c>
      <c r="B3026" s="65"/>
      <c r="E3026" s="66"/>
      <c r="F3026" s="67"/>
      <c r="I3026" s="1070"/>
      <c r="J3026" s="1070"/>
      <c r="K3026" s="1070"/>
      <c r="L3026" s="1070"/>
      <c r="M3026" s="1070"/>
      <c r="N3026" s="1070"/>
      <c r="O3026" s="1070"/>
      <c r="P3026" s="1070"/>
      <c r="Q3026" s="1070"/>
      <c r="R3026" s="1070"/>
      <c r="S3026" s="1070"/>
      <c r="T3026" s="1070"/>
      <c r="U3026" s="1070"/>
      <c r="V3026" s="1070"/>
      <c r="W3026" s="1070"/>
      <c r="X3026" s="1070"/>
      <c r="Y3026" s="1070"/>
      <c r="Z3026" s="1070"/>
      <c r="AA3026" s="1070"/>
      <c r="AB3026" s="1070"/>
      <c r="AC3026" s="1070"/>
      <c r="AD3026" s="1070"/>
      <c r="AF3026" s="69"/>
      <c r="AK3026" s="11"/>
      <c r="AL3026" s="70"/>
      <c r="AQ3026" s="71"/>
      <c r="AR3026" s="72"/>
    </row>
    <row r="3027" spans="1:44" ht="27" customHeight="1">
      <c r="A3027" s="911" t="str">
        <f t="shared" si="59"/>
        <v/>
      </c>
      <c r="B3027" s="65"/>
      <c r="E3027" s="66"/>
      <c r="F3027" s="67"/>
      <c r="H3027" s="17" t="s">
        <v>960</v>
      </c>
      <c r="I3027" s="1087" t="s">
        <v>1631</v>
      </c>
      <c r="J3027" s="1087"/>
      <c r="K3027" s="1087"/>
      <c r="L3027" s="1087"/>
      <c r="M3027" s="1087"/>
      <c r="N3027" s="1087"/>
      <c r="O3027" s="1087"/>
      <c r="P3027" s="1087"/>
      <c r="Q3027" s="1087"/>
      <c r="R3027" s="1087"/>
      <c r="S3027" s="1087"/>
      <c r="T3027" s="1087"/>
      <c r="U3027" s="1087"/>
      <c r="V3027" s="1087"/>
      <c r="W3027" s="1087"/>
      <c r="X3027" s="1087"/>
      <c r="Y3027" s="1087"/>
      <c r="Z3027" s="1087"/>
      <c r="AA3027" s="1087"/>
      <c r="AB3027" s="1087"/>
      <c r="AC3027" s="1087"/>
      <c r="AD3027" s="1087"/>
      <c r="AE3027" s="68"/>
      <c r="AF3027" s="69"/>
      <c r="AK3027" s="11"/>
      <c r="AL3027" s="70"/>
      <c r="AQ3027" s="71"/>
      <c r="AR3027" s="72"/>
    </row>
    <row r="3028" spans="1:44" ht="27" customHeight="1">
      <c r="A3028" s="911" t="str">
        <f t="shared" si="59"/>
        <v/>
      </c>
      <c r="B3028" s="65"/>
      <c r="E3028" s="66"/>
      <c r="F3028" s="67"/>
      <c r="H3028" s="17" t="s">
        <v>1623</v>
      </c>
      <c r="I3028" s="1087" t="s">
        <v>1632</v>
      </c>
      <c r="J3028" s="1087"/>
      <c r="K3028" s="1087"/>
      <c r="L3028" s="1087"/>
      <c r="M3028" s="1087"/>
      <c r="N3028" s="1087"/>
      <c r="O3028" s="1087"/>
      <c r="P3028" s="1087"/>
      <c r="Q3028" s="1087"/>
      <c r="R3028" s="1087"/>
      <c r="S3028" s="1087"/>
      <c r="T3028" s="1087"/>
      <c r="U3028" s="1087"/>
      <c r="V3028" s="1087"/>
      <c r="W3028" s="1087"/>
      <c r="X3028" s="1087"/>
      <c r="Y3028" s="1087"/>
      <c r="Z3028" s="1087"/>
      <c r="AA3028" s="1087"/>
      <c r="AB3028" s="1087"/>
      <c r="AC3028" s="1087"/>
      <c r="AD3028" s="1087"/>
      <c r="AE3028" s="68"/>
      <c r="AF3028" s="69"/>
      <c r="AK3028" s="11"/>
      <c r="AL3028" s="70"/>
      <c r="AQ3028" s="71"/>
      <c r="AR3028" s="72"/>
    </row>
    <row r="3029" spans="1:44" ht="27" customHeight="1">
      <c r="A3029" s="911" t="str">
        <f t="shared" si="59"/>
        <v/>
      </c>
      <c r="B3029" s="65"/>
      <c r="E3029" s="66"/>
      <c r="F3029" s="67"/>
      <c r="H3029" s="17" t="s">
        <v>340</v>
      </c>
      <c r="I3029" s="1070" t="s">
        <v>1633</v>
      </c>
      <c r="J3029" s="1070"/>
      <c r="K3029" s="1070"/>
      <c r="L3029" s="1070"/>
      <c r="M3029" s="1070"/>
      <c r="N3029" s="1070"/>
      <c r="O3029" s="1070"/>
      <c r="P3029" s="1070"/>
      <c r="Q3029" s="1070"/>
      <c r="R3029" s="1070"/>
      <c r="S3029" s="1070"/>
      <c r="T3029" s="1070"/>
      <c r="U3029" s="1070"/>
      <c r="V3029" s="1070"/>
      <c r="W3029" s="1070"/>
      <c r="X3029" s="1070"/>
      <c r="Y3029" s="1070"/>
      <c r="Z3029" s="1070"/>
      <c r="AA3029" s="1070"/>
      <c r="AB3029" s="1070"/>
      <c r="AC3029" s="1070"/>
      <c r="AD3029" s="1070"/>
      <c r="AF3029" s="69"/>
      <c r="AK3029" s="11"/>
      <c r="AL3029" s="70"/>
      <c r="AQ3029" s="71"/>
      <c r="AR3029" s="72"/>
    </row>
    <row r="3030" spans="1:44" ht="27" customHeight="1">
      <c r="A3030" s="911" t="str">
        <f t="shared" si="59"/>
        <v/>
      </c>
      <c r="B3030" s="65"/>
      <c r="E3030" s="66"/>
      <c r="F3030" s="67"/>
      <c r="I3030" s="1070"/>
      <c r="J3030" s="1070"/>
      <c r="K3030" s="1070"/>
      <c r="L3030" s="1070"/>
      <c r="M3030" s="1070"/>
      <c r="N3030" s="1070"/>
      <c r="O3030" s="1070"/>
      <c r="P3030" s="1070"/>
      <c r="Q3030" s="1070"/>
      <c r="R3030" s="1070"/>
      <c r="S3030" s="1070"/>
      <c r="T3030" s="1070"/>
      <c r="U3030" s="1070"/>
      <c r="V3030" s="1070"/>
      <c r="W3030" s="1070"/>
      <c r="X3030" s="1070"/>
      <c r="Y3030" s="1070"/>
      <c r="Z3030" s="1070"/>
      <c r="AA3030" s="1070"/>
      <c r="AB3030" s="1070"/>
      <c r="AC3030" s="1070"/>
      <c r="AD3030" s="1070"/>
      <c r="AF3030" s="69"/>
      <c r="AK3030" s="11"/>
      <c r="AL3030" s="70"/>
      <c r="AQ3030" s="71"/>
      <c r="AR3030" s="72"/>
    </row>
    <row r="3031" spans="1:44" ht="27" customHeight="1">
      <c r="A3031" s="911" t="str">
        <f t="shared" si="59"/>
        <v/>
      </c>
      <c r="B3031" s="65"/>
      <c r="E3031" s="66"/>
      <c r="F3031" s="67"/>
      <c r="I3031" s="1070"/>
      <c r="J3031" s="1070"/>
      <c r="K3031" s="1070"/>
      <c r="L3031" s="1070"/>
      <c r="M3031" s="1070"/>
      <c r="N3031" s="1070"/>
      <c r="O3031" s="1070"/>
      <c r="P3031" s="1070"/>
      <c r="Q3031" s="1070"/>
      <c r="R3031" s="1070"/>
      <c r="S3031" s="1070"/>
      <c r="T3031" s="1070"/>
      <c r="U3031" s="1070"/>
      <c r="V3031" s="1070"/>
      <c r="W3031" s="1070"/>
      <c r="X3031" s="1070"/>
      <c r="Y3031" s="1070"/>
      <c r="Z3031" s="1070"/>
      <c r="AA3031" s="1070"/>
      <c r="AB3031" s="1070"/>
      <c r="AC3031" s="1070"/>
      <c r="AD3031" s="1070"/>
      <c r="AF3031" s="69"/>
      <c r="AK3031" s="11"/>
      <c r="AL3031" s="70"/>
      <c r="AQ3031" s="71"/>
      <c r="AR3031" s="72"/>
    </row>
    <row r="3032" spans="1:44" ht="27" customHeight="1" thickBot="1">
      <c r="A3032" s="911" t="str">
        <f t="shared" si="59"/>
        <v/>
      </c>
      <c r="B3032" s="65"/>
      <c r="E3032" s="66"/>
      <c r="F3032" s="67"/>
      <c r="AF3032" s="69"/>
      <c r="AK3032" s="11"/>
      <c r="AL3032" s="70"/>
      <c r="AQ3032" s="71"/>
      <c r="AR3032" s="72"/>
    </row>
    <row r="3033" spans="1:44" ht="27" hidden="1" customHeight="1" thickBot="1">
      <c r="A3033" s="911" t="str">
        <f t="shared" si="59"/>
        <v/>
      </c>
      <c r="B3033" s="65"/>
      <c r="E3033" s="66"/>
      <c r="F3033" s="67"/>
      <c r="H3033" s="1248" t="s">
        <v>1635</v>
      </c>
      <c r="I3033" s="1248"/>
      <c r="J3033" s="1248"/>
      <c r="K3033" s="1248"/>
      <c r="L3033" s="1248"/>
      <c r="M3033" s="1248"/>
      <c r="N3033" s="1248"/>
      <c r="O3033" s="1248"/>
      <c r="P3033" s="1248"/>
      <c r="Q3033" s="1248"/>
      <c r="R3033" s="1248"/>
      <c r="S3033" s="1248"/>
      <c r="T3033" s="1248"/>
      <c r="U3033" s="1248"/>
      <c r="V3033" s="1248"/>
      <c r="W3033" s="1248"/>
      <c r="X3033" s="1248"/>
      <c r="Y3033" s="1248"/>
      <c r="Z3033" s="1248"/>
      <c r="AA3033" s="1248"/>
      <c r="AF3033" s="69"/>
      <c r="AK3033" s="11"/>
      <c r="AL3033" s="70"/>
      <c r="AQ3033" s="71"/>
      <c r="AR3033" s="72"/>
    </row>
    <row r="3034" spans="1:44" ht="27" hidden="1" customHeight="1" thickBot="1">
      <c r="A3034" s="911" t="str">
        <f t="shared" si="59"/>
        <v/>
      </c>
      <c r="B3034" s="65"/>
      <c r="E3034" s="66"/>
      <c r="F3034" s="67"/>
      <c r="H3034" s="1348" t="s">
        <v>1642</v>
      </c>
      <c r="I3034" s="1349"/>
      <c r="J3034" s="1349"/>
      <c r="K3034" s="1349"/>
      <c r="L3034" s="1349"/>
      <c r="M3034" s="1349"/>
      <c r="N3034" s="1350"/>
      <c r="O3034" s="1348" t="s">
        <v>1643</v>
      </c>
      <c r="P3034" s="1349"/>
      <c r="Q3034" s="1349"/>
      <c r="R3034" s="1349"/>
      <c r="S3034" s="1349"/>
      <c r="T3034" s="1349"/>
      <c r="U3034" s="1349"/>
      <c r="V3034" s="1349"/>
      <c r="W3034" s="1349"/>
      <c r="X3034" s="1349"/>
      <c r="Y3034" s="1349"/>
      <c r="Z3034" s="1349"/>
      <c r="AA3034" s="1350"/>
      <c r="AF3034" s="69"/>
      <c r="AK3034" s="11"/>
      <c r="AL3034" s="70"/>
      <c r="AQ3034" s="71"/>
      <c r="AR3034" s="72"/>
    </row>
    <row r="3035" spans="1:44" ht="27" hidden="1" customHeight="1">
      <c r="A3035" s="911" t="str">
        <f t="shared" si="59"/>
        <v/>
      </c>
      <c r="B3035" s="65"/>
      <c r="E3035" s="66"/>
      <c r="F3035" s="67"/>
      <c r="H3035" s="1351" t="s">
        <v>1636</v>
      </c>
      <c r="I3035" s="1352"/>
      <c r="J3035" s="1352"/>
      <c r="K3035" s="1352"/>
      <c r="L3035" s="1352"/>
      <c r="M3035" s="1352"/>
      <c r="N3035" s="1353"/>
      <c r="O3035" s="1351" t="s">
        <v>1639</v>
      </c>
      <c r="P3035" s="1352"/>
      <c r="Q3035" s="1352"/>
      <c r="R3035" s="1352"/>
      <c r="S3035" s="1352"/>
      <c r="T3035" s="1352"/>
      <c r="U3035" s="1352"/>
      <c r="V3035" s="1352"/>
      <c r="W3035" s="1352"/>
      <c r="X3035" s="1352"/>
      <c r="Y3035" s="1352"/>
      <c r="Z3035" s="1352"/>
      <c r="AA3035" s="1353"/>
      <c r="AF3035" s="69"/>
      <c r="AK3035" s="11"/>
      <c r="AL3035" s="70"/>
      <c r="AQ3035" s="71"/>
      <c r="AR3035" s="72"/>
    </row>
    <row r="3036" spans="1:44" ht="27" hidden="1" customHeight="1">
      <c r="A3036" s="911" t="str">
        <f t="shared" si="59"/>
        <v/>
      </c>
      <c r="B3036" s="65"/>
      <c r="E3036" s="66"/>
      <c r="F3036" s="67"/>
      <c r="H3036" s="1144" t="s">
        <v>1637</v>
      </c>
      <c r="I3036" s="1145"/>
      <c r="J3036" s="1145"/>
      <c r="K3036" s="1145"/>
      <c r="L3036" s="1145"/>
      <c r="M3036" s="1145"/>
      <c r="N3036" s="1146"/>
      <c r="O3036" s="1144" t="s">
        <v>1640</v>
      </c>
      <c r="P3036" s="1145"/>
      <c r="Q3036" s="1145"/>
      <c r="R3036" s="1145"/>
      <c r="S3036" s="1145"/>
      <c r="T3036" s="1145"/>
      <c r="U3036" s="1145"/>
      <c r="V3036" s="1145"/>
      <c r="W3036" s="1145"/>
      <c r="X3036" s="1145"/>
      <c r="Y3036" s="1145"/>
      <c r="Z3036" s="1145"/>
      <c r="AA3036" s="1146"/>
      <c r="AF3036" s="69"/>
      <c r="AK3036" s="11"/>
      <c r="AL3036" s="70"/>
      <c r="AQ3036" s="71"/>
      <c r="AR3036" s="72"/>
    </row>
    <row r="3037" spans="1:44" ht="27" hidden="1" customHeight="1" thickBot="1">
      <c r="A3037" s="911" t="str">
        <f t="shared" si="59"/>
        <v/>
      </c>
      <c r="B3037" s="65"/>
      <c r="E3037" s="66"/>
      <c r="F3037" s="67"/>
      <c r="H3037" s="1345" t="s">
        <v>1638</v>
      </c>
      <c r="I3037" s="1346"/>
      <c r="J3037" s="1346"/>
      <c r="K3037" s="1346"/>
      <c r="L3037" s="1346"/>
      <c r="M3037" s="1346"/>
      <c r="N3037" s="1347"/>
      <c r="O3037" s="1345" t="s">
        <v>1641</v>
      </c>
      <c r="P3037" s="1346"/>
      <c r="Q3037" s="1346"/>
      <c r="R3037" s="1346"/>
      <c r="S3037" s="1346"/>
      <c r="T3037" s="1346"/>
      <c r="U3037" s="1346"/>
      <c r="V3037" s="1346"/>
      <c r="W3037" s="1346"/>
      <c r="X3037" s="1346"/>
      <c r="Y3037" s="1346"/>
      <c r="Z3037" s="1346"/>
      <c r="AA3037" s="1347"/>
      <c r="AF3037" s="69"/>
      <c r="AK3037" s="11"/>
      <c r="AL3037" s="70"/>
      <c r="AQ3037" s="71"/>
      <c r="AR3037" s="72"/>
    </row>
    <row r="3038" spans="1:44" ht="27" hidden="1" customHeight="1" thickBot="1">
      <c r="A3038" s="911" t="str">
        <f t="shared" si="59"/>
        <v/>
      </c>
      <c r="B3038" s="65"/>
      <c r="E3038" s="66"/>
      <c r="F3038" s="67"/>
      <c r="AF3038" s="69"/>
      <c r="AK3038" s="11"/>
      <c r="AL3038" s="70"/>
      <c r="AQ3038" s="71"/>
      <c r="AR3038" s="72"/>
    </row>
    <row r="3039" spans="1:44" ht="27" customHeight="1">
      <c r="A3039" s="911" t="str">
        <f t="shared" si="59"/>
        <v/>
      </c>
      <c r="B3039" s="47"/>
      <c r="C3039" s="12"/>
      <c r="D3039" s="12"/>
      <c r="E3039" s="48"/>
      <c r="F3039" s="74"/>
      <c r="G3039" s="13"/>
      <c r="H3039" s="13"/>
      <c r="I3039" s="13"/>
      <c r="J3039" s="13"/>
      <c r="K3039" s="13"/>
      <c r="L3039" s="13"/>
      <c r="M3039" s="13"/>
      <c r="N3039" s="13"/>
      <c r="O3039" s="13"/>
      <c r="P3039" s="13"/>
      <c r="Q3039" s="13"/>
      <c r="R3039" s="13"/>
      <c r="S3039" s="13"/>
      <c r="T3039" s="13"/>
      <c r="U3039" s="13"/>
      <c r="V3039" s="13"/>
      <c r="W3039" s="13"/>
      <c r="X3039" s="13"/>
      <c r="Y3039" s="13"/>
      <c r="Z3039" s="13"/>
      <c r="AA3039" s="13"/>
      <c r="AB3039" s="13"/>
      <c r="AC3039" s="13"/>
      <c r="AD3039" s="13"/>
      <c r="AE3039" s="13"/>
      <c r="AF3039" s="103"/>
      <c r="AG3039" s="308"/>
      <c r="AH3039" s="104"/>
      <c r="AI3039" s="104"/>
      <c r="AJ3039" s="104"/>
      <c r="AK3039" s="26"/>
      <c r="AL3039" s="105"/>
      <c r="AM3039" s="106"/>
      <c r="AN3039" s="106"/>
      <c r="AO3039" s="106"/>
      <c r="AP3039" s="106"/>
      <c r="AQ3039" s="107"/>
      <c r="AR3039" s="72"/>
    </row>
    <row r="3040" spans="1:44" ht="27" customHeight="1">
      <c r="A3040" s="911">
        <f t="shared" si="59"/>
        <v>392</v>
      </c>
      <c r="B3040" s="1078" t="s">
        <v>2712</v>
      </c>
      <c r="C3040" s="1079"/>
      <c r="D3040" s="1079"/>
      <c r="E3040" s="1080"/>
      <c r="F3040" s="67"/>
      <c r="H3040" s="1070" t="s">
        <v>1645</v>
      </c>
      <c r="I3040" s="1070"/>
      <c r="J3040" s="1070"/>
      <c r="K3040" s="1070"/>
      <c r="L3040" s="1070"/>
      <c r="M3040" s="1070"/>
      <c r="N3040" s="1070"/>
      <c r="O3040" s="1070"/>
      <c r="P3040" s="1070"/>
      <c r="Q3040" s="1070"/>
      <c r="R3040" s="1070"/>
      <c r="S3040" s="1070"/>
      <c r="T3040" s="1070"/>
      <c r="U3040" s="1070"/>
      <c r="V3040" s="1070"/>
      <c r="W3040" s="1070"/>
      <c r="X3040" s="1070"/>
      <c r="Y3040" s="1070"/>
      <c r="Z3040" s="1070"/>
      <c r="AA3040" s="1070"/>
      <c r="AB3040" s="1070"/>
      <c r="AC3040" s="1070"/>
      <c r="AD3040" s="1070"/>
      <c r="AF3040" s="69"/>
      <c r="AG3040" s="304">
        <v>392</v>
      </c>
      <c r="AH3040" s="1113" t="s">
        <v>109</v>
      </c>
      <c r="AI3040" s="1114"/>
      <c r="AJ3040" s="1115"/>
      <c r="AK3040" s="11"/>
      <c r="AL3040" s="1110" t="s">
        <v>1646</v>
      </c>
      <c r="AM3040" s="1111"/>
      <c r="AN3040" s="1111"/>
      <c r="AO3040" s="1111"/>
      <c r="AP3040" s="1111"/>
      <c r="AQ3040" s="1112"/>
      <c r="AR3040" s="1173">
        <f>VLOOKUP(AH3040,$CD$6:$CE$10,2,FALSE)</f>
        <v>0</v>
      </c>
    </row>
    <row r="3041" spans="1:44" ht="27" customHeight="1">
      <c r="A3041" s="911" t="str">
        <f t="shared" ref="A3041:A3053" si="60">_xlfn.IFS(AG3041=0,"",AG3041&gt;0,AG3041,AG3041&lt;&gt;"","")</f>
        <v/>
      </c>
      <c r="B3041" s="1078"/>
      <c r="C3041" s="1079"/>
      <c r="D3041" s="1079"/>
      <c r="E3041" s="1080"/>
      <c r="F3041" s="67"/>
      <c r="H3041" s="1070"/>
      <c r="I3041" s="1070"/>
      <c r="J3041" s="1070"/>
      <c r="K3041" s="1070"/>
      <c r="L3041" s="1070"/>
      <c r="M3041" s="1070"/>
      <c r="N3041" s="1070"/>
      <c r="O3041" s="1070"/>
      <c r="P3041" s="1070"/>
      <c r="Q3041" s="1070"/>
      <c r="R3041" s="1070"/>
      <c r="S3041" s="1070"/>
      <c r="T3041" s="1070"/>
      <c r="U3041" s="1070"/>
      <c r="V3041" s="1070"/>
      <c r="W3041" s="1070"/>
      <c r="X3041" s="1070"/>
      <c r="Y3041" s="1070"/>
      <c r="Z3041" s="1070"/>
      <c r="AA3041" s="1070"/>
      <c r="AB3041" s="1070"/>
      <c r="AC3041" s="1070"/>
      <c r="AD3041" s="1070"/>
      <c r="AF3041" s="69"/>
      <c r="AK3041" s="11"/>
      <c r="AL3041" s="92"/>
      <c r="AM3041" s="93"/>
      <c r="AN3041" s="93"/>
      <c r="AO3041" s="93"/>
      <c r="AP3041" s="93"/>
      <c r="AQ3041" s="94"/>
      <c r="AR3041" s="1173"/>
    </row>
    <row r="3042" spans="1:44" ht="27" customHeight="1">
      <c r="A3042" s="911" t="str">
        <f t="shared" si="60"/>
        <v/>
      </c>
      <c r="B3042" s="65"/>
      <c r="E3042" s="66"/>
      <c r="F3042" s="67"/>
      <c r="AF3042" s="69"/>
      <c r="AK3042" s="11"/>
      <c r="AL3042" s="70"/>
      <c r="AQ3042" s="71"/>
      <c r="AR3042" s="72"/>
    </row>
    <row r="3043" spans="1:44" ht="27" customHeight="1" thickBot="1">
      <c r="A3043" s="911" t="str">
        <f t="shared" si="60"/>
        <v/>
      </c>
      <c r="B3043" s="65"/>
      <c r="E3043" s="66"/>
      <c r="F3043" s="67"/>
      <c r="H3043" s="1328" t="s">
        <v>1647</v>
      </c>
      <c r="I3043" s="1328"/>
      <c r="J3043" s="1328"/>
      <c r="K3043" s="1328"/>
      <c r="L3043" s="1328"/>
      <c r="M3043" s="1328"/>
      <c r="N3043" s="1328" t="s">
        <v>122</v>
      </c>
      <c r="O3043" s="1329"/>
      <c r="P3043" s="1354" t="s">
        <v>530</v>
      </c>
      <c r="Q3043" s="1355"/>
      <c r="R3043" s="60" t="s">
        <v>36</v>
      </c>
      <c r="S3043" s="1354" t="s">
        <v>530</v>
      </c>
      <c r="T3043" s="1355"/>
      <c r="U3043" s="60" t="s">
        <v>37</v>
      </c>
      <c r="V3043" s="1354" t="s">
        <v>530</v>
      </c>
      <c r="W3043" s="1356"/>
      <c r="X3043" s="292" t="s">
        <v>123</v>
      </c>
      <c r="AF3043" s="69"/>
      <c r="AK3043" s="11"/>
      <c r="AL3043" s="70"/>
      <c r="AQ3043" s="71"/>
      <c r="AR3043" s="72"/>
    </row>
    <row r="3044" spans="1:44" ht="27" customHeight="1">
      <c r="A3044" s="911" t="str">
        <f t="shared" si="60"/>
        <v/>
      </c>
      <c r="B3044" s="65"/>
      <c r="E3044" s="66"/>
      <c r="F3044" s="67"/>
      <c r="P3044" s="1357" t="s">
        <v>1615</v>
      </c>
      <c r="Q3044" s="1357"/>
      <c r="R3044" s="1357"/>
      <c r="S3044" s="1357"/>
      <c r="T3044" s="1357"/>
      <c r="U3044" s="1357"/>
      <c r="V3044" s="1357"/>
      <c r="W3044" s="1357"/>
      <c r="X3044" s="1357"/>
      <c r="AF3044" s="69"/>
      <c r="AK3044" s="11"/>
      <c r="AL3044" s="70"/>
      <c r="AQ3044" s="71"/>
      <c r="AR3044" s="72"/>
    </row>
    <row r="3045" spans="1:44" ht="27" customHeight="1">
      <c r="A3045" s="911" t="str">
        <f t="shared" si="60"/>
        <v/>
      </c>
      <c r="B3045" s="65"/>
      <c r="E3045" s="66"/>
      <c r="F3045" s="67"/>
      <c r="P3045" s="293"/>
      <c r="Q3045" s="293"/>
      <c r="R3045" s="293"/>
      <c r="S3045" s="293"/>
      <c r="T3045" s="293"/>
      <c r="U3045" s="293"/>
      <c r="V3045" s="293"/>
      <c r="W3045" s="293"/>
      <c r="X3045" s="293"/>
      <c r="AF3045" s="69"/>
      <c r="AK3045" s="11"/>
      <c r="AL3045" s="70"/>
      <c r="AQ3045" s="71"/>
      <c r="AR3045" s="72"/>
    </row>
    <row r="3046" spans="1:44" ht="27" customHeight="1">
      <c r="A3046" s="911" t="str">
        <f t="shared" si="60"/>
        <v/>
      </c>
      <c r="B3046" s="65"/>
      <c r="E3046" s="66"/>
      <c r="F3046" s="1064" t="s">
        <v>1648</v>
      </c>
      <c r="G3046" s="1065"/>
      <c r="H3046" s="1070" t="s">
        <v>2806</v>
      </c>
      <c r="I3046" s="1070"/>
      <c r="J3046" s="1070"/>
      <c r="K3046" s="1070"/>
      <c r="L3046" s="1070"/>
      <c r="M3046" s="1070"/>
      <c r="N3046" s="1070"/>
      <c r="O3046" s="1070"/>
      <c r="P3046" s="1070"/>
      <c r="Q3046" s="1070"/>
      <c r="R3046" s="1070"/>
      <c r="S3046" s="1070"/>
      <c r="T3046" s="1070"/>
      <c r="U3046" s="1070"/>
      <c r="V3046" s="1070"/>
      <c r="W3046" s="1070"/>
      <c r="X3046" s="1070"/>
      <c r="Y3046" s="1070"/>
      <c r="Z3046" s="1070"/>
      <c r="AA3046" s="1070"/>
      <c r="AB3046" s="1070"/>
      <c r="AC3046" s="1070"/>
      <c r="AD3046" s="1070"/>
      <c r="AF3046" s="69"/>
      <c r="AK3046" s="11"/>
      <c r="AL3046" s="70"/>
      <c r="AQ3046" s="71"/>
      <c r="AR3046" s="72"/>
    </row>
    <row r="3047" spans="1:44" ht="27" customHeight="1">
      <c r="A3047" s="911" t="str">
        <f t="shared" si="60"/>
        <v/>
      </c>
      <c r="B3047" s="65"/>
      <c r="E3047" s="66"/>
      <c r="F3047" s="67"/>
      <c r="H3047" s="1070"/>
      <c r="I3047" s="1070"/>
      <c r="J3047" s="1070"/>
      <c r="K3047" s="1070"/>
      <c r="L3047" s="1070"/>
      <c r="M3047" s="1070"/>
      <c r="N3047" s="1070"/>
      <c r="O3047" s="1070"/>
      <c r="P3047" s="1070"/>
      <c r="Q3047" s="1070"/>
      <c r="R3047" s="1070"/>
      <c r="S3047" s="1070"/>
      <c r="T3047" s="1070"/>
      <c r="U3047" s="1070"/>
      <c r="V3047" s="1070"/>
      <c r="W3047" s="1070"/>
      <c r="X3047" s="1070"/>
      <c r="Y3047" s="1070"/>
      <c r="Z3047" s="1070"/>
      <c r="AA3047" s="1070"/>
      <c r="AB3047" s="1070"/>
      <c r="AC3047" s="1070"/>
      <c r="AD3047" s="1070"/>
      <c r="AF3047" s="69"/>
      <c r="AK3047" s="11"/>
      <c r="AL3047" s="70"/>
      <c r="AQ3047" s="71"/>
      <c r="AR3047" s="72"/>
    </row>
    <row r="3048" spans="1:44" ht="27" customHeight="1">
      <c r="A3048" s="911" t="str">
        <f t="shared" si="60"/>
        <v/>
      </c>
      <c r="B3048" s="65"/>
      <c r="E3048" s="66"/>
      <c r="F3048" s="67"/>
      <c r="H3048" s="1070"/>
      <c r="I3048" s="1070"/>
      <c r="J3048" s="1070"/>
      <c r="K3048" s="1070"/>
      <c r="L3048" s="1070"/>
      <c r="M3048" s="1070"/>
      <c r="N3048" s="1070"/>
      <c r="O3048" s="1070"/>
      <c r="P3048" s="1070"/>
      <c r="Q3048" s="1070"/>
      <c r="R3048" s="1070"/>
      <c r="S3048" s="1070"/>
      <c r="T3048" s="1070"/>
      <c r="U3048" s="1070"/>
      <c r="V3048" s="1070"/>
      <c r="W3048" s="1070"/>
      <c r="X3048" s="1070"/>
      <c r="Y3048" s="1070"/>
      <c r="Z3048" s="1070"/>
      <c r="AA3048" s="1070"/>
      <c r="AB3048" s="1070"/>
      <c r="AC3048" s="1070"/>
      <c r="AD3048" s="1070"/>
      <c r="AF3048" s="69"/>
      <c r="AK3048" s="11"/>
      <c r="AL3048" s="70"/>
      <c r="AQ3048" s="71"/>
      <c r="AR3048" s="72"/>
    </row>
    <row r="3049" spans="1:44" ht="27" customHeight="1">
      <c r="A3049" s="911" t="str">
        <f t="shared" si="60"/>
        <v/>
      </c>
      <c r="B3049" s="65"/>
      <c r="E3049" s="66"/>
      <c r="F3049" s="67"/>
      <c r="H3049" s="1070"/>
      <c r="I3049" s="1070"/>
      <c r="J3049" s="1070"/>
      <c r="K3049" s="1070"/>
      <c r="L3049" s="1070"/>
      <c r="M3049" s="1070"/>
      <c r="N3049" s="1070"/>
      <c r="O3049" s="1070"/>
      <c r="P3049" s="1070"/>
      <c r="Q3049" s="1070"/>
      <c r="R3049" s="1070"/>
      <c r="S3049" s="1070"/>
      <c r="T3049" s="1070"/>
      <c r="U3049" s="1070"/>
      <c r="V3049" s="1070"/>
      <c r="W3049" s="1070"/>
      <c r="X3049" s="1070"/>
      <c r="Y3049" s="1070"/>
      <c r="Z3049" s="1070"/>
      <c r="AA3049" s="1070"/>
      <c r="AB3049" s="1070"/>
      <c r="AC3049" s="1070"/>
      <c r="AD3049" s="1070"/>
      <c r="AF3049" s="69"/>
      <c r="AK3049" s="11"/>
      <c r="AL3049" s="70"/>
      <c r="AQ3049" s="71"/>
      <c r="AR3049" s="72"/>
    </row>
    <row r="3050" spans="1:44" ht="27" customHeight="1">
      <c r="A3050" s="911" t="str">
        <f t="shared" si="60"/>
        <v/>
      </c>
      <c r="B3050" s="65"/>
      <c r="E3050" s="66"/>
      <c r="F3050" s="67"/>
      <c r="AF3050" s="69"/>
      <c r="AK3050" s="11"/>
      <c r="AL3050" s="70"/>
      <c r="AQ3050" s="71"/>
      <c r="AR3050" s="72"/>
    </row>
    <row r="3051" spans="1:44" ht="27" customHeight="1">
      <c r="A3051" s="911">
        <f t="shared" si="60"/>
        <v>393</v>
      </c>
      <c r="B3051" s="65"/>
      <c r="E3051" s="66"/>
      <c r="F3051" s="67"/>
      <c r="H3051" s="1087" t="s">
        <v>1649</v>
      </c>
      <c r="I3051" s="1087"/>
      <c r="J3051" s="1087"/>
      <c r="K3051" s="1087"/>
      <c r="L3051" s="1087"/>
      <c r="M3051" s="1087"/>
      <c r="N3051" s="1087"/>
      <c r="O3051" s="1087"/>
      <c r="P3051" s="1087"/>
      <c r="Q3051" s="1087"/>
      <c r="R3051" s="1087"/>
      <c r="S3051" s="1087"/>
      <c r="T3051" s="1087"/>
      <c r="U3051" s="1087"/>
      <c r="V3051" s="1087"/>
      <c r="W3051" s="1087"/>
      <c r="X3051" s="1087"/>
      <c r="Y3051" s="1087"/>
      <c r="Z3051" s="1087"/>
      <c r="AA3051" s="1087"/>
      <c r="AB3051" s="1087"/>
      <c r="AC3051" s="1087"/>
      <c r="AD3051" s="1087"/>
      <c r="AF3051" s="69"/>
      <c r="AG3051" s="304">
        <v>393</v>
      </c>
      <c r="AH3051" s="1113" t="s">
        <v>109</v>
      </c>
      <c r="AI3051" s="1114"/>
      <c r="AJ3051" s="1115"/>
      <c r="AK3051" s="11"/>
      <c r="AL3051" s="92"/>
      <c r="AM3051" s="93"/>
      <c r="AN3051" s="93"/>
      <c r="AO3051" s="93"/>
      <c r="AP3051" s="93"/>
      <c r="AQ3051" s="94"/>
      <c r="AR3051" s="1173">
        <f>VLOOKUP(AH3051,$CD$6:$CE$10,2,FALSE)</f>
        <v>0</v>
      </c>
    </row>
    <row r="3052" spans="1:44" ht="27" customHeight="1">
      <c r="A3052" s="911" t="str">
        <f t="shared" si="60"/>
        <v/>
      </c>
      <c r="B3052" s="65"/>
      <c r="E3052" s="66"/>
      <c r="F3052" s="67"/>
      <c r="AF3052" s="69"/>
      <c r="AK3052" s="11"/>
      <c r="AL3052" s="92"/>
      <c r="AM3052" s="93"/>
      <c r="AN3052" s="93"/>
      <c r="AO3052" s="93"/>
      <c r="AP3052" s="93"/>
      <c r="AQ3052" s="94"/>
      <c r="AR3052" s="1173"/>
    </row>
    <row r="3053" spans="1:44" ht="27" customHeight="1" thickBot="1">
      <c r="A3053" s="911" t="str">
        <f t="shared" si="60"/>
        <v/>
      </c>
      <c r="B3053" s="56"/>
      <c r="C3053" s="6"/>
      <c r="D3053" s="6"/>
      <c r="E3053" s="57"/>
      <c r="F3053" s="82"/>
      <c r="G3053" s="60"/>
      <c r="H3053" s="60"/>
      <c r="I3053" s="60"/>
      <c r="J3053" s="60"/>
      <c r="K3053" s="60"/>
      <c r="L3053" s="60"/>
      <c r="M3053" s="60"/>
      <c r="N3053" s="60"/>
      <c r="O3053" s="60"/>
      <c r="P3053" s="60"/>
      <c r="Q3053" s="60"/>
      <c r="R3053" s="60"/>
      <c r="S3053" s="60"/>
      <c r="T3053" s="60"/>
      <c r="U3053" s="60"/>
      <c r="V3053" s="60"/>
      <c r="W3053" s="60"/>
      <c r="X3053" s="60"/>
      <c r="Y3053" s="60"/>
      <c r="Z3053" s="60"/>
      <c r="AA3053" s="60"/>
      <c r="AB3053" s="60"/>
      <c r="AC3053" s="60"/>
      <c r="AD3053" s="60"/>
      <c r="AE3053" s="60"/>
      <c r="AF3053" s="58"/>
      <c r="AG3053" s="307"/>
      <c r="AH3053" s="59"/>
      <c r="AI3053" s="59"/>
      <c r="AJ3053" s="59"/>
      <c r="AK3053" s="15"/>
      <c r="AL3053" s="98"/>
      <c r="AM3053" s="99"/>
      <c r="AN3053" s="99"/>
      <c r="AO3053" s="99"/>
      <c r="AP3053" s="99"/>
      <c r="AQ3053" s="100"/>
      <c r="AR3053" s="130"/>
    </row>
  </sheetData>
  <mergeCells count="3225">
    <mergeCell ref="W2664:AA2664"/>
    <mergeCell ref="AR2226:AR2227"/>
    <mergeCell ref="AR2307:AR2308"/>
    <mergeCell ref="AR2447:AR2448"/>
    <mergeCell ref="AR2451:AR2452"/>
    <mergeCell ref="AR2454:AR2455"/>
    <mergeCell ref="AL2259:AQ2262"/>
    <mergeCell ref="H2254:AD2256"/>
    <mergeCell ref="AS2172:BK2175"/>
    <mergeCell ref="H2151:AD2151"/>
    <mergeCell ref="H2183:AD2183"/>
    <mergeCell ref="AS2269:BI2272"/>
    <mergeCell ref="AH2682:AJ2682"/>
    <mergeCell ref="AR2682:AR2683"/>
    <mergeCell ref="AL2682:AQ2685"/>
    <mergeCell ref="H2686:AD2691"/>
    <mergeCell ref="AR2335:AR2336"/>
    <mergeCell ref="H2281:AD2284"/>
    <mergeCell ref="AH2660:AJ2660"/>
    <mergeCell ref="H2603:AD2608"/>
    <mergeCell ref="H2561:AD2561"/>
    <mergeCell ref="AB2664:AD2664"/>
    <mergeCell ref="AR2331:AR2332"/>
    <mergeCell ref="H2373:AD2375"/>
    <mergeCell ref="AR2345:AR2346"/>
    <mergeCell ref="AR2368:AR2369"/>
    <mergeCell ref="AH2377:AJ2377"/>
    <mergeCell ref="AR2387:AR2388"/>
    <mergeCell ref="AR2439:AR2440"/>
    <mergeCell ref="H2286:AD2288"/>
    <mergeCell ref="AH2272:AJ2272"/>
    <mergeCell ref="AR2460:AR2461"/>
    <mergeCell ref="F2682:G2682"/>
    <mergeCell ref="H2682:AD2683"/>
    <mergeCell ref="AH922:AJ922"/>
    <mergeCell ref="AR2676:AR2677"/>
    <mergeCell ref="AH2286:AJ2286"/>
    <mergeCell ref="AR2425:AR2426"/>
    <mergeCell ref="AR2429:AR2430"/>
    <mergeCell ref="AR2433:AR2434"/>
    <mergeCell ref="AR2436:AR2437"/>
    <mergeCell ref="H2377:AD2378"/>
    <mergeCell ref="AL2345:AQ2348"/>
    <mergeCell ref="AL2377:AQ2378"/>
    <mergeCell ref="W2404:AD2405"/>
    <mergeCell ref="W2407:AD2410"/>
    <mergeCell ref="W2414:AD2415"/>
    <mergeCell ref="AL2402:AQ2403"/>
    <mergeCell ref="AL2425:AQ2427"/>
    <mergeCell ref="AL2315:AQ2318"/>
    <mergeCell ref="AR2315:AR2316"/>
    <mergeCell ref="AR2327:AR2328"/>
    <mergeCell ref="AL2527:AQ2528"/>
    <mergeCell ref="S2664:V2664"/>
    <mergeCell ref="H2551:I2551"/>
    <mergeCell ref="I2554:AD2556"/>
    <mergeCell ref="AR2611:AR2612"/>
    <mergeCell ref="AR2626:AR2627"/>
    <mergeCell ref="H2465:AD2466"/>
    <mergeCell ref="AH2451:AJ2451"/>
    <mergeCell ref="AH2454:AJ2454"/>
    <mergeCell ref="AL2296:AQ2298"/>
    <mergeCell ref="AL2272:AQ2273"/>
    <mergeCell ref="AL2274:AQ2275"/>
    <mergeCell ref="AR1140:AR1141"/>
    <mergeCell ref="H1149:AD1151"/>
    <mergeCell ref="AL1149:AQ1149"/>
    <mergeCell ref="AH1134:AJ1134"/>
    <mergeCell ref="AR1134:AR1135"/>
    <mergeCell ref="AH1131:AJ1131"/>
    <mergeCell ref="AR2223:AR2224"/>
    <mergeCell ref="H2272:AD2272"/>
    <mergeCell ref="I2262:AD2263"/>
    <mergeCell ref="AR2250:AR2251"/>
    <mergeCell ref="H2269:AD2270"/>
    <mergeCell ref="AR2248:AR2249"/>
    <mergeCell ref="AR2259:AR2260"/>
    <mergeCell ref="H1140:AD1141"/>
    <mergeCell ref="AR2215:AR2216"/>
    <mergeCell ref="H1234:AD1235"/>
    <mergeCell ref="AG1331:AJ1331"/>
    <mergeCell ref="AH1237:AJ1237"/>
    <mergeCell ref="AL1241:AQ1243"/>
    <mergeCell ref="AL1163:AQ1164"/>
    <mergeCell ref="H1337:AD1337"/>
    <mergeCell ref="M1291:O1292"/>
    <mergeCell ref="O1330:Q1330"/>
    <mergeCell ref="S1330:U1330"/>
    <mergeCell ref="W1330:Y1330"/>
    <mergeCell ref="I1315:AD1315"/>
    <mergeCell ref="AA1335:AD1335"/>
    <mergeCell ref="AH1514:AJ1514"/>
    <mergeCell ref="H1222:AD1226"/>
    <mergeCell ref="J1330:M1330"/>
    <mergeCell ref="U1491:AD1491"/>
    <mergeCell ref="H1640:AD1643"/>
    <mergeCell ref="H2472:AD2472"/>
    <mergeCell ref="H2548:I2548"/>
    <mergeCell ref="H2550:I2550"/>
    <mergeCell ref="AH2578:AJ2578"/>
    <mergeCell ref="AH2506:AJ2506"/>
    <mergeCell ref="AL2506:AQ2507"/>
    <mergeCell ref="H2477:AD2477"/>
    <mergeCell ref="J2478:M2478"/>
    <mergeCell ref="J2480:M2480"/>
    <mergeCell ref="O2480:S2480"/>
    <mergeCell ref="H2460:AD2463"/>
    <mergeCell ref="AH2296:AJ2296"/>
    <mergeCell ref="AH805:AJ805"/>
    <mergeCell ref="AR2291:AR2294"/>
    <mergeCell ref="AR2296:AR2297"/>
    <mergeCell ref="AL2660:AQ2663"/>
    <mergeCell ref="AR875:AR876"/>
    <mergeCell ref="AL2586:AQ2587"/>
    <mergeCell ref="I1584:AD1587"/>
    <mergeCell ref="H1003:AD1004"/>
    <mergeCell ref="H847:AD849"/>
    <mergeCell ref="N1624:U1624"/>
    <mergeCell ref="AL2286:AQ2287"/>
    <mergeCell ref="U1091:Y1091"/>
    <mergeCell ref="U1092:Y1092"/>
    <mergeCell ref="H1087:N1087"/>
    <mergeCell ref="O1087:T1087"/>
    <mergeCell ref="I1322:AD1322"/>
    <mergeCell ref="I1094:N1094"/>
    <mergeCell ref="AR2062:AR2063"/>
    <mergeCell ref="R1490:V1490"/>
    <mergeCell ref="W1490:Z1490"/>
    <mergeCell ref="AR2978:AR2979"/>
    <mergeCell ref="AR2486:AR2487"/>
    <mergeCell ref="AR2501:AR2502"/>
    <mergeCell ref="AR2506:AR2507"/>
    <mergeCell ref="AR2521:AR2522"/>
    <mergeCell ref="AR2524:AR2525"/>
    <mergeCell ref="AR2527:AR2528"/>
    <mergeCell ref="AR2533:AR2534"/>
    <mergeCell ref="AR2536:AR2537"/>
    <mergeCell ref="AR2541:AR2542"/>
    <mergeCell ref="AR2544:AR2545"/>
    <mergeCell ref="AR2554:AR2555"/>
    <mergeCell ref="W1327:Z1327"/>
    <mergeCell ref="AA1327:AD1327"/>
    <mergeCell ref="U1331:Y1331"/>
    <mergeCell ref="AL931:AQ932"/>
    <mergeCell ref="AL937:AQ939"/>
    <mergeCell ref="U1089:Y1089"/>
    <mergeCell ref="H1104:AD1104"/>
    <mergeCell ref="H1106:AD1108"/>
    <mergeCell ref="AA1331:AC1331"/>
    <mergeCell ref="R1326:AD1326"/>
    <mergeCell ref="N1327:Q1327"/>
    <mergeCell ref="R1327:V1327"/>
    <mergeCell ref="J2349:AD2349"/>
    <mergeCell ref="AR1241:AR1242"/>
    <mergeCell ref="J1564:M1564"/>
    <mergeCell ref="O1564:S1564"/>
    <mergeCell ref="U1564:W1564"/>
    <mergeCell ref="AR2254:AR2255"/>
    <mergeCell ref="R962:S962"/>
    <mergeCell ref="AR2267:AR2268"/>
    <mergeCell ref="AR2377:AR2378"/>
    <mergeCell ref="AH2274:AJ2274"/>
    <mergeCell ref="AR2798:AR2799"/>
    <mergeCell ref="AR2710:AR2711"/>
    <mergeCell ref="AR2785:AR2786"/>
    <mergeCell ref="AR2140:AR2141"/>
    <mergeCell ref="AR2143:AR2144"/>
    <mergeCell ref="AR2148:AR2149"/>
    <mergeCell ref="AR2177:AR2178"/>
    <mergeCell ref="AR2180:AR2181"/>
    <mergeCell ref="AH2177:AJ2177"/>
    <mergeCell ref="AR2219:AR2220"/>
    <mergeCell ref="AR2198:AR2199"/>
    <mergeCell ref="AL2597:AQ2600"/>
    <mergeCell ref="H2185:AD2187"/>
    <mergeCell ref="AH2180:AJ2180"/>
    <mergeCell ref="AL2180:AQ2182"/>
    <mergeCell ref="AL2143:AQ2144"/>
    <mergeCell ref="I2177:AD2177"/>
    <mergeCell ref="AR2303:AR2304"/>
    <mergeCell ref="AR2192:AR2193"/>
    <mergeCell ref="AR2788:AR2789"/>
    <mergeCell ref="AR2238:AR2239"/>
    <mergeCell ref="AR2244:AR2245"/>
    <mergeCell ref="AR2795:AR2796"/>
    <mergeCell ref="AR2202:AR2203"/>
    <mergeCell ref="AR2558:AR2559"/>
    <mergeCell ref="AR2639:AR2640"/>
    <mergeCell ref="AR2660:AR2661"/>
    <mergeCell ref="AR2768:AR2769"/>
    <mergeCell ref="AR2779:AR2780"/>
    <mergeCell ref="AR2782:AR2783"/>
    <mergeCell ref="AR2714:AR2715"/>
    <mergeCell ref="AR2718:AR2719"/>
    <mergeCell ref="AR2722:AR2723"/>
    <mergeCell ref="I2533:AD2534"/>
    <mergeCell ref="AH2533:AJ2533"/>
    <mergeCell ref="AL2501:AQ2504"/>
    <mergeCell ref="W2475:Z2475"/>
    <mergeCell ref="AA2475:AD2475"/>
    <mergeCell ref="AR2444:AR2445"/>
    <mergeCell ref="AR3040:AR3041"/>
    <mergeCell ref="AR3051:AR3052"/>
    <mergeCell ref="AR2802:AR2803"/>
    <mergeCell ref="AR2805:AR2806"/>
    <mergeCell ref="AR2809:AR2810"/>
    <mergeCell ref="AR2813:AR2814"/>
    <mergeCell ref="AR2820:AR2821"/>
    <mergeCell ref="AR2835:AR2836"/>
    <mergeCell ref="AR2852:AR2853"/>
    <mergeCell ref="AR2882:AR2883"/>
    <mergeCell ref="AR2888:AR2889"/>
    <mergeCell ref="AR2890:AR2891"/>
    <mergeCell ref="AR2893:AR2894"/>
    <mergeCell ref="AR2912:AR2913"/>
    <mergeCell ref="AR2915:AR2916"/>
    <mergeCell ref="AR2919:AR2920"/>
    <mergeCell ref="AR2923:AR2924"/>
    <mergeCell ref="AR2926:AR2927"/>
    <mergeCell ref="AR2941:AR2942"/>
    <mergeCell ref="AR2944:AR2945"/>
    <mergeCell ref="AR2755:AR2756"/>
    <mergeCell ref="AR2957:AR2958"/>
    <mergeCell ref="AR2964:AR2965"/>
    <mergeCell ref="AR2981:AR2982"/>
    <mergeCell ref="AR2998:AR2999"/>
    <mergeCell ref="AR3011:AR3012"/>
    <mergeCell ref="AL2465:AQ2467"/>
    <mergeCell ref="L2476:T2476"/>
    <mergeCell ref="H2476:K2476"/>
    <mergeCell ref="O2478:Q2478"/>
    <mergeCell ref="AL2575:AQ2576"/>
    <mergeCell ref="AL2578:AQ2579"/>
    <mergeCell ref="AL2581:AQ2582"/>
    <mergeCell ref="I2544:AD2546"/>
    <mergeCell ref="I2521:AD2522"/>
    <mergeCell ref="I2524:AD2525"/>
    <mergeCell ref="F2558:G2558"/>
    <mergeCell ref="H2558:AD2559"/>
    <mergeCell ref="AH2558:AJ2558"/>
    <mergeCell ref="U2479:Y2479"/>
    <mergeCell ref="AA2479:AC2479"/>
    <mergeCell ref="AL2486:AQ2488"/>
    <mergeCell ref="H2501:AD2503"/>
    <mergeCell ref="AH2501:AJ2501"/>
    <mergeCell ref="H2504:AD2504"/>
    <mergeCell ref="I2527:AD2530"/>
    <mergeCell ref="AH2527:AJ2527"/>
    <mergeCell ref="H2468:AD2469"/>
    <mergeCell ref="H2473:M2473"/>
    <mergeCell ref="N2473:AD2473"/>
    <mergeCell ref="H2474:M2475"/>
    <mergeCell ref="AH2581:AJ2581"/>
    <mergeCell ref="AH2763:AJ2763"/>
    <mergeCell ref="F2759:G2759"/>
    <mergeCell ref="H2759:AD2760"/>
    <mergeCell ref="B2444:E2446"/>
    <mergeCell ref="F2444:G2444"/>
    <mergeCell ref="F2331:G2331"/>
    <mergeCell ref="AH2331:AJ2331"/>
    <mergeCell ref="J2403:U2407"/>
    <mergeCell ref="J2408:U2412"/>
    <mergeCell ref="J2413:U2416"/>
    <mergeCell ref="AR2792:AR2793"/>
    <mergeCell ref="AR2671:AR2672"/>
    <mergeCell ref="AL2533:AQ2534"/>
    <mergeCell ref="P2649:AD2649"/>
    <mergeCell ref="H2650:O2650"/>
    <mergeCell ref="P2650:R2650"/>
    <mergeCell ref="W2650:AA2650"/>
    <mergeCell ref="AB2650:AD2650"/>
    <mergeCell ref="S2650:V2650"/>
    <mergeCell ref="AL2536:AQ2537"/>
    <mergeCell ref="AL2541:AQ2542"/>
    <mergeCell ref="H2444:AD2444"/>
    <mergeCell ref="AH2444:AJ2444"/>
    <mergeCell ref="F2501:G2501"/>
    <mergeCell ref="S2478:U2478"/>
    <mergeCell ref="W2478:Y2478"/>
    <mergeCell ref="H2457:AD2458"/>
    <mergeCell ref="AL2759:AQ2762"/>
    <mergeCell ref="AL2741:AQ2741"/>
    <mergeCell ref="I2729:AD2730"/>
    <mergeCell ref="I2731:AD2732"/>
    <mergeCell ref="I2733:AD2733"/>
    <mergeCell ref="F2626:G2626"/>
    <mergeCell ref="F2597:G2597"/>
    <mergeCell ref="B2759:E2765"/>
    <mergeCell ref="B2305:E2310"/>
    <mergeCell ref="H2300:AD2301"/>
    <mergeCell ref="AL2300:AQ2302"/>
    <mergeCell ref="F2303:G2303"/>
    <mergeCell ref="H2303:AD2305"/>
    <mergeCell ref="F2307:G2307"/>
    <mergeCell ref="H2307:AD2309"/>
    <mergeCell ref="B2425:E2427"/>
    <mergeCell ref="AH2521:AJ2521"/>
    <mergeCell ref="AL2521:AQ2522"/>
    <mergeCell ref="AH2524:AJ2524"/>
    <mergeCell ref="AL2524:AQ2525"/>
    <mergeCell ref="AL2433:AQ2434"/>
    <mergeCell ref="AL2489:AQ2490"/>
    <mergeCell ref="B2391:E2393"/>
    <mergeCell ref="H2391:AD2391"/>
    <mergeCell ref="B2396:E2397"/>
    <mergeCell ref="H2396:AD2397"/>
    <mergeCell ref="AH2396:AJ2396"/>
    <mergeCell ref="AL2396:AQ2398"/>
    <mergeCell ref="H2399:AD2401"/>
    <mergeCell ref="AL2399:AQ2400"/>
    <mergeCell ref="H2402:AD2402"/>
    <mergeCell ref="B2433:E2437"/>
    <mergeCell ref="H2433:AD2433"/>
    <mergeCell ref="H2436:AD2437"/>
    <mergeCell ref="AH2433:AJ2433"/>
    <mergeCell ref="AH2436:AJ2436"/>
    <mergeCell ref="H2439:AD2441"/>
    <mergeCell ref="H2380:AD2381"/>
    <mergeCell ref="AH2303:AJ2303"/>
    <mergeCell ref="H2425:AD2427"/>
    <mergeCell ref="B2101:E2104"/>
    <mergeCell ref="B2140:E2141"/>
    <mergeCell ref="F2065:G2065"/>
    <mergeCell ref="F2140:G2140"/>
    <mergeCell ref="H2140:AD2141"/>
    <mergeCell ref="AH2140:AJ2140"/>
    <mergeCell ref="AL2140:AQ2142"/>
    <mergeCell ref="F2115:G2115"/>
    <mergeCell ref="AL2254:AQ2255"/>
    <mergeCell ref="F2143:G2143"/>
    <mergeCell ref="B2148:E2149"/>
    <mergeCell ref="F2148:G2148"/>
    <mergeCell ref="H2148:AD2150"/>
    <mergeCell ref="AH2148:AJ2148"/>
    <mergeCell ref="AL2148:AQ2151"/>
    <mergeCell ref="R2125:T2125"/>
    <mergeCell ref="O2124:AD2124"/>
    <mergeCell ref="H2124:M2124"/>
    <mergeCell ref="H2125:M2125"/>
    <mergeCell ref="F2129:G2129"/>
    <mergeCell ref="H2129:AD2129"/>
    <mergeCell ref="AH2129:AJ2129"/>
    <mergeCell ref="F2153:G2153"/>
    <mergeCell ref="H2153:AD2158"/>
    <mergeCell ref="I2159:AD2164"/>
    <mergeCell ref="I2170:AD2171"/>
    <mergeCell ref="I2172:AD2175"/>
    <mergeCell ref="AH2143:AJ2143"/>
    <mergeCell ref="I2168:AD2169"/>
    <mergeCell ref="B2180:E2182"/>
    <mergeCell ref="F2180:G2180"/>
    <mergeCell ref="B2232:E2235"/>
    <mergeCell ref="F2062:G2062"/>
    <mergeCell ref="H2062:AD2062"/>
    <mergeCell ref="AH2062:AJ2062"/>
    <mergeCell ref="AL2062:AQ2063"/>
    <mergeCell ref="Y2105:Z2105"/>
    <mergeCell ref="AA2105:AB2105"/>
    <mergeCell ref="AC2105:AD2105"/>
    <mergeCell ref="V2106:AD2106"/>
    <mergeCell ref="AL2065:AQ2066"/>
    <mergeCell ref="H2095:AD2098"/>
    <mergeCell ref="H2101:AD2102"/>
    <mergeCell ref="AH2101:AJ2101"/>
    <mergeCell ref="AL2101:AQ2104"/>
    <mergeCell ref="F2079:G2079"/>
    <mergeCell ref="H2079:AD2080"/>
    <mergeCell ref="F2086:G2086"/>
    <mergeCell ref="H2086:AD2087"/>
    <mergeCell ref="AH2086:AJ2086"/>
    <mergeCell ref="AL2086:AQ2088"/>
    <mergeCell ref="AH2079:AJ2079"/>
    <mergeCell ref="AL2079:AQ2081"/>
    <mergeCell ref="AH2089:AJ2089"/>
    <mergeCell ref="H2104:N2104"/>
    <mergeCell ref="H2105:U2105"/>
    <mergeCell ref="AL2082:AQ2085"/>
    <mergeCell ref="H2089:AD2093"/>
    <mergeCell ref="AH2074:AJ2074"/>
    <mergeCell ref="F2030:G2030"/>
    <mergeCell ref="H2030:AD2032"/>
    <mergeCell ref="AH2030:AJ2030"/>
    <mergeCell ref="AR2030:AR2031"/>
    <mergeCell ref="AL2030:AQ2031"/>
    <mergeCell ref="Q2046:R2046"/>
    <mergeCell ref="F2034:G2034"/>
    <mergeCell ref="H2034:AD2035"/>
    <mergeCell ref="AH2034:AJ2034"/>
    <mergeCell ref="AR2034:AR2035"/>
    <mergeCell ref="AL2034:AQ2037"/>
    <mergeCell ref="F2038:G2038"/>
    <mergeCell ref="AG1324:AJ1324"/>
    <mergeCell ref="I1611:AD1611"/>
    <mergeCell ref="J1391:AD1391"/>
    <mergeCell ref="F1303:G1303"/>
    <mergeCell ref="L1328:T1328"/>
    <mergeCell ref="H1328:K1328"/>
    <mergeCell ref="AR1598:AR1599"/>
    <mergeCell ref="F1637:G1637"/>
    <mergeCell ref="H1344:AD1353"/>
    <mergeCell ref="I1375:AD1375"/>
    <mergeCell ref="H1385:AD1385"/>
    <mergeCell ref="H1341:AD1342"/>
    <mergeCell ref="H1334:U1334"/>
    <mergeCell ref="V1334:AD1334"/>
    <mergeCell ref="H1602:AD1603"/>
    <mergeCell ref="H1604:AD1607"/>
    <mergeCell ref="AR1341:AR1342"/>
    <mergeCell ref="I1588:AD1595"/>
    <mergeCell ref="H1601:AD1601"/>
    <mergeCell ref="AH1338:AJ1338"/>
    <mergeCell ref="B2038:E2038"/>
    <mergeCell ref="H2038:AD2039"/>
    <mergeCell ref="AH2038:AJ2038"/>
    <mergeCell ref="AL2038:AQ2039"/>
    <mergeCell ref="AR2038:AR2039"/>
    <mergeCell ref="F2041:G2041"/>
    <mergeCell ref="H2041:AD2041"/>
    <mergeCell ref="AH2041:AJ2041"/>
    <mergeCell ref="AR2041:AR2042"/>
    <mergeCell ref="B2043:E2044"/>
    <mergeCell ref="F2043:G2043"/>
    <mergeCell ref="T2046:V2046"/>
    <mergeCell ref="F2244:G2244"/>
    <mergeCell ref="AR2074:AR2075"/>
    <mergeCell ref="AL2074:AQ2076"/>
    <mergeCell ref="AR2079:AR2080"/>
    <mergeCell ref="F2108:G2108"/>
    <mergeCell ref="AH2082:AJ2082"/>
    <mergeCell ref="AR2082:AR2083"/>
    <mergeCell ref="F2082:G2082"/>
    <mergeCell ref="H2082:AD2084"/>
    <mergeCell ref="O2104:Q2104"/>
    <mergeCell ref="W2105:X2105"/>
    <mergeCell ref="AH2095:AJ2095"/>
    <mergeCell ref="B2058:E2060"/>
    <mergeCell ref="H2058:AD2060"/>
    <mergeCell ref="AH2058:AJ2058"/>
    <mergeCell ref="AL2058:AQ2059"/>
    <mergeCell ref="B2079:E2082"/>
    <mergeCell ref="B2074:E2075"/>
    <mergeCell ref="X2046:Z2046"/>
    <mergeCell ref="H2046:I2046"/>
    <mergeCell ref="AH1640:AJ1640"/>
    <mergeCell ref="T1997:AB1997"/>
    <mergeCell ref="J1996:O1996"/>
    <mergeCell ref="AH1532:AJ1532"/>
    <mergeCell ref="I1511:AD1511"/>
    <mergeCell ref="I1514:AD1514"/>
    <mergeCell ref="I1528:AD1529"/>
    <mergeCell ref="AA1330:AC1330"/>
    <mergeCell ref="J1331:M1331"/>
    <mergeCell ref="O1331:S1331"/>
    <mergeCell ref="U1332:W1332"/>
    <mergeCell ref="J1392:AD1392"/>
    <mergeCell ref="I1569:AD1572"/>
    <mergeCell ref="I1573:AD1575"/>
    <mergeCell ref="I1576:AD1578"/>
    <mergeCell ref="I1579:AD1583"/>
    <mergeCell ref="I1382:AD1382"/>
    <mergeCell ref="I1383:AD1383"/>
    <mergeCell ref="U1560:AD1560"/>
    <mergeCell ref="AH1598:AJ1598"/>
    <mergeCell ref="B2028:E2028"/>
    <mergeCell ref="F2027:G2027"/>
    <mergeCell ref="H2027:AD2028"/>
    <mergeCell ref="AH2027:AJ2027"/>
    <mergeCell ref="AR2027:AR2028"/>
    <mergeCell ref="AL2027:AQ2029"/>
    <mergeCell ref="H1498:U1498"/>
    <mergeCell ref="W1498:Z1498"/>
    <mergeCell ref="AA1498:AD1498"/>
    <mergeCell ref="U1494:Y1494"/>
    <mergeCell ref="AA1494:AC1494"/>
    <mergeCell ref="J1495:M1495"/>
    <mergeCell ref="O1495:S1495"/>
    <mergeCell ref="X1495:AB1495"/>
    <mergeCell ref="U1496:AC1496"/>
    <mergeCell ref="AR1528:AR1529"/>
    <mergeCell ref="AR1532:AR1533"/>
    <mergeCell ref="J1525:AD1525"/>
    <mergeCell ref="V1624:AD1624"/>
    <mergeCell ref="J1563:M1563"/>
    <mergeCell ref="W1562:Y1562"/>
    <mergeCell ref="H1561:AD1561"/>
    <mergeCell ref="J1562:M1562"/>
    <mergeCell ref="AA1562:AC1562"/>
    <mergeCell ref="S1562:U1562"/>
    <mergeCell ref="J1523:AD1523"/>
    <mergeCell ref="H1549:AD1552"/>
    <mergeCell ref="P1612:U1612"/>
    <mergeCell ref="O1562:Q1562"/>
    <mergeCell ref="O1563:S1563"/>
    <mergeCell ref="U1563:Y1563"/>
    <mergeCell ref="AA1563:AC1563"/>
    <mergeCell ref="AR990:AR991"/>
    <mergeCell ref="AL1013:AQ1015"/>
    <mergeCell ref="B2027:E2027"/>
    <mergeCell ref="H1283:L1284"/>
    <mergeCell ref="H1293:L1294"/>
    <mergeCell ref="H1295:L1296"/>
    <mergeCell ref="Q1295:AD1296"/>
    <mergeCell ref="M1295:O1296"/>
    <mergeCell ref="M1293:O1294"/>
    <mergeCell ref="F1634:G1634"/>
    <mergeCell ref="J1624:M1624"/>
    <mergeCell ref="H1617:AD1617"/>
    <mergeCell ref="V1616:AD1616"/>
    <mergeCell ref="H1618:AD1618"/>
    <mergeCell ref="H1626:I1626"/>
    <mergeCell ref="J1620:N1620"/>
    <mergeCell ref="H1554:AD1555"/>
    <mergeCell ref="H1567:AD1567"/>
    <mergeCell ref="N1556:AD1557"/>
    <mergeCell ref="J1626:AB1626"/>
    <mergeCell ref="B1642:E1642"/>
    <mergeCell ref="B1641:E1641"/>
    <mergeCell ref="B1640:E1640"/>
    <mergeCell ref="B1598:E1599"/>
    <mergeCell ref="H1598:AD1599"/>
    <mergeCell ref="F1640:G1640"/>
    <mergeCell ref="H1411:AD1413"/>
    <mergeCell ref="I1377:AD1378"/>
    <mergeCell ref="I1379:AD1379"/>
    <mergeCell ref="I1380:AD1381"/>
    <mergeCell ref="H1492:AD1492"/>
    <mergeCell ref="AL1634:AQ1636"/>
    <mergeCell ref="H1179:AD1184"/>
    <mergeCell ref="P1283:P1284"/>
    <mergeCell ref="H880:AD882"/>
    <mergeCell ref="AL880:AQ881"/>
    <mergeCell ref="AR916:AR917"/>
    <mergeCell ref="AR975:AR976"/>
    <mergeCell ref="H986:AD988"/>
    <mergeCell ref="AL1035:AQ1036"/>
    <mergeCell ref="AL969:AQ971"/>
    <mergeCell ref="H900:AD904"/>
    <mergeCell ref="AH893:AJ893"/>
    <mergeCell ref="AR893:AR894"/>
    <mergeCell ref="AL907:AQ909"/>
    <mergeCell ref="AR885:AR886"/>
    <mergeCell ref="AH907:AJ907"/>
    <mergeCell ref="AR907:AR908"/>
    <mergeCell ref="AL954:AQ956"/>
    <mergeCell ref="AL958:AQ963"/>
    <mergeCell ref="H907:AD907"/>
    <mergeCell ref="H895:AD898"/>
    <mergeCell ref="H885:AD891"/>
    <mergeCell ref="S965:U965"/>
    <mergeCell ref="AL893:AQ894"/>
    <mergeCell ref="AR983:AR984"/>
    <mergeCell ref="AR973:AR974"/>
    <mergeCell ref="H978:AD979"/>
    <mergeCell ref="AR922:AR923"/>
    <mergeCell ref="AR941:AR942"/>
    <mergeCell ref="AR978:AR979"/>
    <mergeCell ref="Z1017:AA1017"/>
    <mergeCell ref="V1017:W1017"/>
    <mergeCell ref="AR981:AR982"/>
    <mergeCell ref="H1303:AD1303"/>
    <mergeCell ref="H1228:AD1229"/>
    <mergeCell ref="AH1299:AJ1299"/>
    <mergeCell ref="AR969:AR970"/>
    <mergeCell ref="AR928:AR929"/>
    <mergeCell ref="AL928:AQ930"/>
    <mergeCell ref="AL922:AQ924"/>
    <mergeCell ref="AR971:AR972"/>
    <mergeCell ref="X1083:AB1083"/>
    <mergeCell ref="I1081:AC1082"/>
    <mergeCell ref="U1093:Y1093"/>
    <mergeCell ref="I1093:N1093"/>
    <mergeCell ref="AA1490:AD1490"/>
    <mergeCell ref="H1143:AD1144"/>
    <mergeCell ref="AL1143:AQ1143"/>
    <mergeCell ref="Q1291:AD1292"/>
    <mergeCell ref="Q1293:AD1294"/>
    <mergeCell ref="AH1167:AJ1167"/>
    <mergeCell ref="AL1237:AQ1238"/>
    <mergeCell ref="P1285:P1286"/>
    <mergeCell ref="P1287:P1288"/>
    <mergeCell ref="P1293:P1294"/>
    <mergeCell ref="H1159:AD1161"/>
    <mergeCell ref="AH1214:AJ1214"/>
    <mergeCell ref="U1094:Y1094"/>
    <mergeCell ref="H1249:AD1250"/>
    <mergeCell ref="H1252:AD1254"/>
    <mergeCell ref="H1256:AD1257"/>
    <mergeCell ref="H1211:AD1212"/>
    <mergeCell ref="H1305:AD1307"/>
    <mergeCell ref="AL1140:AQ1140"/>
    <mergeCell ref="H1127:AE1129"/>
    <mergeCell ref="I1313:AD1313"/>
    <mergeCell ref="AL1201:AQ1202"/>
    <mergeCell ref="H1208:AD1208"/>
    <mergeCell ref="H1174:AD1176"/>
    <mergeCell ref="AH1189:AJ1189"/>
    <mergeCell ref="AH1228:AJ1228"/>
    <mergeCell ref="I1201:AD1206"/>
    <mergeCell ref="AH1241:AJ1241"/>
    <mergeCell ref="Q1283:AD1284"/>
    <mergeCell ref="AL1234:AQ1235"/>
    <mergeCell ref="AL1228:AQ1229"/>
    <mergeCell ref="H1156:AD1157"/>
    <mergeCell ref="M1283:O1284"/>
    <mergeCell ref="AL1532:AQ1534"/>
    <mergeCell ref="AL1528:AQ1531"/>
    <mergeCell ref="AH1549:AJ1549"/>
    <mergeCell ref="H1285:L1286"/>
    <mergeCell ref="H1287:L1288"/>
    <mergeCell ref="H1289:L1290"/>
    <mergeCell ref="H1291:L1292"/>
    <mergeCell ref="Q1289:AD1290"/>
    <mergeCell ref="I1537:AD1546"/>
    <mergeCell ref="M1285:O1286"/>
    <mergeCell ref="P1289:P1290"/>
    <mergeCell ref="P1291:P1292"/>
    <mergeCell ref="I1509:AD1509"/>
    <mergeCell ref="AH1511:AJ1511"/>
    <mergeCell ref="AG1336:AJ1336"/>
    <mergeCell ref="AH1252:AJ1252"/>
    <mergeCell ref="J1526:AD1526"/>
    <mergeCell ref="H1517:AD1517"/>
    <mergeCell ref="H1299:AD1301"/>
    <mergeCell ref="M1289:O1290"/>
    <mergeCell ref="M1287:O1288"/>
    <mergeCell ref="J1332:M1332"/>
    <mergeCell ref="O1332:S1332"/>
    <mergeCell ref="J1493:M1493"/>
    <mergeCell ref="AH1528:AJ1528"/>
    <mergeCell ref="AG1334:AJ1334"/>
    <mergeCell ref="N1325:AD1325"/>
    <mergeCell ref="N1326:Q1326"/>
    <mergeCell ref="J1494:M1494"/>
    <mergeCell ref="H1335:U1335"/>
    <mergeCell ref="J1524:AD1524"/>
    <mergeCell ref="AR1146:AR1147"/>
    <mergeCell ref="AH1186:AJ1186"/>
    <mergeCell ref="AR1186:AR1187"/>
    <mergeCell ref="AH1211:AJ1211"/>
    <mergeCell ref="AR1211:AR1212"/>
    <mergeCell ref="AL1198:AQ1198"/>
    <mergeCell ref="AH1317:AJ1317"/>
    <mergeCell ref="AL1317:AQ1318"/>
    <mergeCell ref="AR1317:AR1318"/>
    <mergeCell ref="AH1320:AJ1320"/>
    <mergeCell ref="AL1320:AQ1321"/>
    <mergeCell ref="AR1320:AR1321"/>
    <mergeCell ref="AH1322:AJ1322"/>
    <mergeCell ref="AL1322:AQ1323"/>
    <mergeCell ref="AR1322:AR1323"/>
    <mergeCell ref="AR1299:AR1300"/>
    <mergeCell ref="AL1260:AQ1262"/>
    <mergeCell ref="AH1260:AJ1260"/>
    <mergeCell ref="AR1246:AR1247"/>
    <mergeCell ref="I1310:AD1311"/>
    <mergeCell ref="H1146:AD1147"/>
    <mergeCell ref="AL1146:AQ1146"/>
    <mergeCell ref="AL1137:AQ1137"/>
    <mergeCell ref="I1091:N1091"/>
    <mergeCell ref="I1092:N1092"/>
    <mergeCell ref="AH1174:AJ1174"/>
    <mergeCell ref="AR1214:AR1215"/>
    <mergeCell ref="J1614:AD1614"/>
    <mergeCell ref="T1623:U1623"/>
    <mergeCell ref="AL1104:AQ1107"/>
    <mergeCell ref="H1171:AD1172"/>
    <mergeCell ref="H1237:AD1238"/>
    <mergeCell ref="H1241:AD1243"/>
    <mergeCell ref="H1230:AD1232"/>
    <mergeCell ref="J1623:M1623"/>
    <mergeCell ref="N1623:O1623"/>
    <mergeCell ref="H1609:AD1610"/>
    <mergeCell ref="J1395:AD1395"/>
    <mergeCell ref="J1396:AD1396"/>
    <mergeCell ref="AL1174:AQ1175"/>
    <mergeCell ref="AH1198:AJ1198"/>
    <mergeCell ref="AL1344:AQ1345"/>
    <mergeCell ref="H1388:AD1388"/>
    <mergeCell ref="H1355:AD1358"/>
    <mergeCell ref="AL1598:AQ1600"/>
    <mergeCell ref="AR1198:AR1199"/>
    <mergeCell ref="AL1191:AQ1192"/>
    <mergeCell ref="AR1313:AR1314"/>
    <mergeCell ref="AH1315:AJ1315"/>
    <mergeCell ref="AL1315:AQ1316"/>
    <mergeCell ref="AR1315:AR1316"/>
    <mergeCell ref="H1260:AD1262"/>
    <mergeCell ref="V962:W962"/>
    <mergeCell ref="B1634:E1636"/>
    <mergeCell ref="J1616:M1616"/>
    <mergeCell ref="N1616:U1616"/>
    <mergeCell ref="P1620:U1620"/>
    <mergeCell ref="W1620:AD1620"/>
    <mergeCell ref="H1089:H1097"/>
    <mergeCell ref="H1153:AD1154"/>
    <mergeCell ref="AH1127:AJ1127"/>
    <mergeCell ref="H1113:Q1115"/>
    <mergeCell ref="H1111:Q1112"/>
    <mergeCell ref="AR1216:AR1217"/>
    <mergeCell ref="AR1220:AR1221"/>
    <mergeCell ref="AR1167:AR1168"/>
    <mergeCell ref="AR1153:AR1154"/>
    <mergeCell ref="AH1156:AJ1156"/>
    <mergeCell ref="AR1156:AR1157"/>
    <mergeCell ref="AH1159:AJ1159"/>
    <mergeCell ref="AR1159:AR1160"/>
    <mergeCell ref="AL1153:AQ1153"/>
    <mergeCell ref="AL1156:AQ1157"/>
    <mergeCell ref="AL1159:AQ1160"/>
    <mergeCell ref="I1191:AC1195"/>
    <mergeCell ref="H1163:AD1165"/>
    <mergeCell ref="AH1179:AJ1179"/>
    <mergeCell ref="AL1179:AQ1179"/>
    <mergeCell ref="H1186:AD1187"/>
    <mergeCell ref="AL1186:AQ1187"/>
    <mergeCell ref="H1189:AD1189"/>
    <mergeCell ref="AL1189:AQ1189"/>
    <mergeCell ref="H1167:AD1169"/>
    <mergeCell ref="AR1143:AR1144"/>
    <mergeCell ref="O965:Q965"/>
    <mergeCell ref="F954:G954"/>
    <mergeCell ref="F1123:G1123"/>
    <mergeCell ref="H1123:AD1125"/>
    <mergeCell ref="F1050:G1050"/>
    <mergeCell ref="O1093:T1093"/>
    <mergeCell ref="H1198:AD1199"/>
    <mergeCell ref="B1643:E1644"/>
    <mergeCell ref="AL1050:AQ1054"/>
    <mergeCell ref="R1116:AD1117"/>
    <mergeCell ref="O1088:T1088"/>
    <mergeCell ref="O1089:T1089"/>
    <mergeCell ref="AA1088:AB1088"/>
    <mergeCell ref="AA1092:AB1092"/>
    <mergeCell ref="AA1093:AB1093"/>
    <mergeCell ref="AA1094:AB1094"/>
    <mergeCell ref="I1089:N1089"/>
    <mergeCell ref="U1088:Y1088"/>
    <mergeCell ref="AA1091:AB1091"/>
    <mergeCell ref="H1110:Q1110"/>
    <mergeCell ref="R1110:AD1110"/>
    <mergeCell ref="O1090:T1090"/>
    <mergeCell ref="O1091:T1091"/>
    <mergeCell ref="H1556:M1557"/>
    <mergeCell ref="B1637:E1639"/>
    <mergeCell ref="J1629:N1629"/>
    <mergeCell ref="P1629:U1629"/>
    <mergeCell ref="W1629:AD1629"/>
    <mergeCell ref="J1622:AD1622"/>
    <mergeCell ref="J1628:AD1628"/>
    <mergeCell ref="J1612:N1612"/>
    <mergeCell ref="M1631:AC1631"/>
    <mergeCell ref="F928:G928"/>
    <mergeCell ref="AL1003:AQ1005"/>
    <mergeCell ref="AL1025:AQ1027"/>
    <mergeCell ref="Q1623:R1623"/>
    <mergeCell ref="H1634:AD1635"/>
    <mergeCell ref="H1637:AD1638"/>
    <mergeCell ref="W1612:AD1612"/>
    <mergeCell ref="F875:G875"/>
    <mergeCell ref="F890:G890"/>
    <mergeCell ref="H954:AD956"/>
    <mergeCell ref="I992:P992"/>
    <mergeCell ref="Q992:AA992"/>
    <mergeCell ref="I993:P993"/>
    <mergeCell ref="Q993:AA993"/>
    <mergeCell ref="I996:P996"/>
    <mergeCell ref="H969:AD969"/>
    <mergeCell ref="Q963:X963"/>
    <mergeCell ref="O1094:T1094"/>
    <mergeCell ref="F1198:G1198"/>
    <mergeCell ref="F1237:G1237"/>
    <mergeCell ref="F1179:G1179"/>
    <mergeCell ref="F1174:G1174"/>
    <mergeCell ref="F1035:G1035"/>
    <mergeCell ref="J1613:AD1613"/>
    <mergeCell ref="H1116:Q1117"/>
    <mergeCell ref="F880:G880"/>
    <mergeCell ref="H999:AD1001"/>
    <mergeCell ref="H916:AD920"/>
    <mergeCell ref="AL916:AQ917"/>
    <mergeCell ref="AL910:AQ911"/>
    <mergeCell ref="J965:M965"/>
    <mergeCell ref="J967:M967"/>
    <mergeCell ref="B866:E866"/>
    <mergeCell ref="W965:Y965"/>
    <mergeCell ref="I964:O964"/>
    <mergeCell ref="P964:X964"/>
    <mergeCell ref="H981:AD981"/>
    <mergeCell ref="H983:AD984"/>
    <mergeCell ref="AH944:AJ944"/>
    <mergeCell ref="F885:G885"/>
    <mergeCell ref="AH880:AJ880"/>
    <mergeCell ref="AH833:AJ833"/>
    <mergeCell ref="F813:G813"/>
    <mergeCell ref="AH981:AJ981"/>
    <mergeCell ref="H944:AD945"/>
    <mergeCell ref="AL944:AQ946"/>
    <mergeCell ref="H947:AD948"/>
    <mergeCell ref="AL951:AQ953"/>
    <mergeCell ref="AH951:AJ951"/>
    <mergeCell ref="AL947:AQ949"/>
    <mergeCell ref="H928:AD929"/>
    <mergeCell ref="AH916:AJ916"/>
    <mergeCell ref="H922:AD925"/>
    <mergeCell ref="X967:AB967"/>
    <mergeCell ref="AH947:AJ947"/>
    <mergeCell ref="H931:AD935"/>
    <mergeCell ref="AH954:AJ954"/>
    <mergeCell ref="AA966:AC966"/>
    <mergeCell ref="F821:G821"/>
    <mergeCell ref="F817:G817"/>
    <mergeCell ref="AL885:AQ890"/>
    <mergeCell ref="H869:AD872"/>
    <mergeCell ref="H857:AD858"/>
    <mergeCell ref="H893:AD893"/>
    <mergeCell ref="B844:E846"/>
    <mergeCell ref="B841:E843"/>
    <mergeCell ref="AH847:AJ847"/>
    <mergeCell ref="AR847:AR848"/>
    <mergeCell ref="AL863:AQ864"/>
    <mergeCell ref="F863:G863"/>
    <mergeCell ref="F812:G812"/>
    <mergeCell ref="F860:G860"/>
    <mergeCell ref="AH860:AJ860"/>
    <mergeCell ref="AL843:AQ844"/>
    <mergeCell ref="H845:AD845"/>
    <mergeCell ref="F847:G847"/>
    <mergeCell ref="H830:AD831"/>
    <mergeCell ref="AL830:AQ830"/>
    <mergeCell ref="AL833:AQ835"/>
    <mergeCell ref="F789:G789"/>
    <mergeCell ref="F791:G791"/>
    <mergeCell ref="F830:G830"/>
    <mergeCell ref="H841:AD841"/>
    <mergeCell ref="AL841:AQ842"/>
    <mergeCell ref="H843:AD843"/>
    <mergeCell ref="AR817:AR818"/>
    <mergeCell ref="F845:G845"/>
    <mergeCell ref="AH822:AJ822"/>
    <mergeCell ref="AL827:AQ827"/>
    <mergeCell ref="B805:E809"/>
    <mergeCell ref="H791:AD791"/>
    <mergeCell ref="AL791:AQ792"/>
    <mergeCell ref="H813:AD813"/>
    <mergeCell ref="AL813:AQ814"/>
    <mergeCell ref="H815:AD815"/>
    <mergeCell ref="AL815:AQ816"/>
    <mergeCell ref="F834:G834"/>
    <mergeCell ref="AH830:AJ830"/>
    <mergeCell ref="AR830:AR831"/>
    <mergeCell ref="AH825:AJ825"/>
    <mergeCell ref="AH813:AJ813"/>
    <mergeCell ref="F815:G815"/>
    <mergeCell ref="AH817:AJ817"/>
    <mergeCell ref="B833:E838"/>
    <mergeCell ref="F837:G837"/>
    <mergeCell ref="AH837:AJ837"/>
    <mergeCell ref="AR837:AR838"/>
    <mergeCell ref="F841:G841"/>
    <mergeCell ref="F843:G843"/>
    <mergeCell ref="F833:G833"/>
    <mergeCell ref="AH815:AJ815"/>
    <mergeCell ref="AL837:AQ838"/>
    <mergeCell ref="H821:AD821"/>
    <mergeCell ref="B785:E787"/>
    <mergeCell ref="B773:E773"/>
    <mergeCell ref="AL707:AQ708"/>
    <mergeCell ref="AL702:AQ704"/>
    <mergeCell ref="AL742:AQ743"/>
    <mergeCell ref="AH773:AJ773"/>
    <mergeCell ref="AL728:AQ729"/>
    <mergeCell ref="AL730:AQ731"/>
    <mergeCell ref="F770:G770"/>
    <mergeCell ref="AH763:AJ763"/>
    <mergeCell ref="AL770:AQ771"/>
    <mergeCell ref="F785:G785"/>
    <mergeCell ref="H785:AD786"/>
    <mergeCell ref="AL773:AQ774"/>
    <mergeCell ref="AH777:AJ777"/>
    <mergeCell ref="F781:G781"/>
    <mergeCell ref="F782:G782"/>
    <mergeCell ref="F783:G783"/>
    <mergeCell ref="AH785:AJ785"/>
    <mergeCell ref="AL783:AQ784"/>
    <mergeCell ref="F777:G777"/>
    <mergeCell ref="H773:AD774"/>
    <mergeCell ref="AH781:AJ781"/>
    <mergeCell ref="H779:AD779"/>
    <mergeCell ref="F758:G758"/>
    <mergeCell ref="F759:G759"/>
    <mergeCell ref="B754:E755"/>
    <mergeCell ref="F744:G744"/>
    <mergeCell ref="B744:E747"/>
    <mergeCell ref="B763:E763"/>
    <mergeCell ref="B758:E758"/>
    <mergeCell ref="AL718:AQ719"/>
    <mergeCell ref="F680:G680"/>
    <mergeCell ref="AH681:AJ681"/>
    <mergeCell ref="AH683:AJ683"/>
    <mergeCell ref="AH684:AJ684"/>
    <mergeCell ref="B680:E683"/>
    <mergeCell ref="B699:E701"/>
    <mergeCell ref="H699:AD700"/>
    <mergeCell ref="F699:G699"/>
    <mergeCell ref="F702:G702"/>
    <mergeCell ref="H734:AD735"/>
    <mergeCell ref="AH689:AJ689"/>
    <mergeCell ref="F724:G724"/>
    <mergeCell ref="AH721:AJ721"/>
    <mergeCell ref="H688:AD688"/>
    <mergeCell ref="H718:AD719"/>
    <mergeCell ref="H721:AD721"/>
    <mergeCell ref="H740:AD740"/>
    <mergeCell ref="F719:G719"/>
    <mergeCell ref="H713:AD713"/>
    <mergeCell ref="H702:AD703"/>
    <mergeCell ref="H690:AD690"/>
    <mergeCell ref="F730:G730"/>
    <mergeCell ref="F732:G732"/>
    <mergeCell ref="F734:G734"/>
    <mergeCell ref="H726:AD726"/>
    <mergeCell ref="B702:E702"/>
    <mergeCell ref="F708:G708"/>
    <mergeCell ref="H705:AD705"/>
    <mergeCell ref="H683:AD683"/>
    <mergeCell ref="H684:AD684"/>
    <mergeCell ref="H685:AD685"/>
    <mergeCell ref="F737:G737"/>
    <mergeCell ref="H811:AD811"/>
    <mergeCell ref="AR777:AR778"/>
    <mergeCell ref="F786:G786"/>
    <mergeCell ref="F788:G788"/>
    <mergeCell ref="AL788:AQ789"/>
    <mergeCell ref="AL811:AQ812"/>
    <mergeCell ref="AL805:AQ806"/>
    <mergeCell ref="H805:AD806"/>
    <mergeCell ref="AH791:AJ791"/>
    <mergeCell ref="F763:G763"/>
    <mergeCell ref="F764:G764"/>
    <mergeCell ref="AL747:AQ748"/>
    <mergeCell ref="AL756:AQ757"/>
    <mergeCell ref="F778:G778"/>
    <mergeCell ref="AL779:AQ780"/>
    <mergeCell ref="AL808:AQ809"/>
    <mergeCell ref="H777:AD777"/>
    <mergeCell ref="H783:AD783"/>
    <mergeCell ref="AH752:AJ752"/>
    <mergeCell ref="H752:AD752"/>
    <mergeCell ref="H808:AD809"/>
    <mergeCell ref="AR779:AR780"/>
    <mergeCell ref="H760:AD761"/>
    <mergeCell ref="AL760:AQ761"/>
    <mergeCell ref="AH779:AJ779"/>
    <mergeCell ref="H750:AD750"/>
    <mergeCell ref="F760:G760"/>
    <mergeCell ref="AH760:AJ760"/>
    <mergeCell ref="F742:G742"/>
    <mergeCell ref="F754:G754"/>
    <mergeCell ref="F756:G756"/>
    <mergeCell ref="H744:AD745"/>
    <mergeCell ref="F747:G747"/>
    <mergeCell ref="F750:G750"/>
    <mergeCell ref="AH754:AJ754"/>
    <mergeCell ref="AR747:AR748"/>
    <mergeCell ref="AL750:AQ751"/>
    <mergeCell ref="AL752:AQ753"/>
    <mergeCell ref="AL744:AQ745"/>
    <mergeCell ref="AR752:AR753"/>
    <mergeCell ref="H723:AD723"/>
    <mergeCell ref="AL734:AQ735"/>
    <mergeCell ref="AL758:AQ759"/>
    <mergeCell ref="AR737:AR738"/>
    <mergeCell ref="AR744:AR745"/>
    <mergeCell ref="Z676:AB676"/>
    <mergeCell ref="Z677:AA677"/>
    <mergeCell ref="H670:AD673"/>
    <mergeCell ref="AF673:AK673"/>
    <mergeCell ref="AL721:AQ722"/>
    <mergeCell ref="AL740:AQ741"/>
    <mergeCell ref="AH686:AJ686"/>
    <mergeCell ref="AH687:AJ687"/>
    <mergeCell ref="AH688:AJ688"/>
    <mergeCell ref="H686:AD686"/>
    <mergeCell ref="H687:AD687"/>
    <mergeCell ref="AL681:AQ687"/>
    <mergeCell ref="H689:AD689"/>
    <mergeCell ref="AH685:AJ685"/>
    <mergeCell ref="H709:AD711"/>
    <mergeCell ref="B781:E782"/>
    <mergeCell ref="AR758:AR759"/>
    <mergeCell ref="H754:AD754"/>
    <mergeCell ref="AR742:AR743"/>
    <mergeCell ref="AH718:AJ718"/>
    <mergeCell ref="AL709:AQ710"/>
    <mergeCell ref="B728:E728"/>
    <mergeCell ref="F728:G728"/>
    <mergeCell ref="AR718:AR719"/>
    <mergeCell ref="AL777:AQ778"/>
    <mergeCell ref="I766:P766"/>
    <mergeCell ref="Q766:AA766"/>
    <mergeCell ref="H756:AD756"/>
    <mergeCell ref="AH756:AJ756"/>
    <mergeCell ref="AL781:AQ782"/>
    <mergeCell ref="H781:AD781"/>
    <mergeCell ref="H763:AD763"/>
    <mergeCell ref="AF2:AK2"/>
    <mergeCell ref="F2:AE4"/>
    <mergeCell ref="AH7:AJ7"/>
    <mergeCell ref="AH14:AJ14"/>
    <mergeCell ref="AH18:AJ18"/>
    <mergeCell ref="F42:G42"/>
    <mergeCell ref="F45:G45"/>
    <mergeCell ref="F23:G23"/>
    <mergeCell ref="F27:G27"/>
    <mergeCell ref="F31:G31"/>
    <mergeCell ref="AH23:AJ23"/>
    <mergeCell ref="F425:G425"/>
    <mergeCell ref="AH365:AJ365"/>
    <mergeCell ref="C254:I255"/>
    <mergeCell ref="N314:S314"/>
    <mergeCell ref="F325:G325"/>
    <mergeCell ref="H93:AD93"/>
    <mergeCell ref="AH85:AI85"/>
    <mergeCell ref="B3:E3"/>
    <mergeCell ref="AH84:AI84"/>
    <mergeCell ref="F82:G82"/>
    <mergeCell ref="F99:G99"/>
    <mergeCell ref="AH45:AJ45"/>
    <mergeCell ref="AH91:AJ91"/>
    <mergeCell ref="AH27:AJ27"/>
    <mergeCell ref="AH31:AJ31"/>
    <mergeCell ref="AH42:AJ42"/>
    <mergeCell ref="C260:I260"/>
    <mergeCell ref="T314:Y314"/>
    <mergeCell ref="I314:M314"/>
    <mergeCell ref="U346:Z346"/>
    <mergeCell ref="U347:Z347"/>
    <mergeCell ref="AL176:AQ178"/>
    <mergeCell ref="D234:AN237"/>
    <mergeCell ref="D239:AN241"/>
    <mergeCell ref="AH176:AJ176"/>
    <mergeCell ref="P254:U254"/>
    <mergeCell ref="B64:E65"/>
    <mergeCell ref="H7:AD12"/>
    <mergeCell ref="AJ84:AK84"/>
    <mergeCell ref="AJ85:AK85"/>
    <mergeCell ref="I348:N348"/>
    <mergeCell ref="I378:AC381"/>
    <mergeCell ref="I382:AC382"/>
    <mergeCell ref="H429:AD431"/>
    <mergeCell ref="U348:Z348"/>
    <mergeCell ref="AH340:AJ340"/>
    <mergeCell ref="AL365:AQ366"/>
    <mergeCell ref="J363:M363"/>
    <mergeCell ref="T319:Y319"/>
    <mergeCell ref="J361:M361"/>
    <mergeCell ref="I321:M321"/>
    <mergeCell ref="N362:W362"/>
    <mergeCell ref="N363:Y363"/>
    <mergeCell ref="AL335:AQ337"/>
    <mergeCell ref="J387:AC390"/>
    <mergeCell ref="J391:AC392"/>
    <mergeCell ref="J393:AC394"/>
    <mergeCell ref="J395:AC395"/>
    <mergeCell ref="J396:AC397"/>
    <mergeCell ref="B66:E68"/>
    <mergeCell ref="H64:AD78"/>
    <mergeCell ref="F14:G14"/>
    <mergeCell ref="F18:G18"/>
    <mergeCell ref="AH82:AJ82"/>
    <mergeCell ref="AH105:AJ105"/>
    <mergeCell ref="AI3:AJ4"/>
    <mergeCell ref="H101:AD103"/>
    <mergeCell ref="B99:E101"/>
    <mergeCell ref="H105:AD106"/>
    <mergeCell ref="T86:AD86"/>
    <mergeCell ref="AH93:AI93"/>
    <mergeCell ref="AJ93:AK93"/>
    <mergeCell ref="F6:AD6"/>
    <mergeCell ref="F7:G7"/>
    <mergeCell ref="AL158:AQ159"/>
    <mergeCell ref="H160:AD167"/>
    <mergeCell ref="AL160:AQ161"/>
    <mergeCell ref="B6:E7"/>
    <mergeCell ref="AL3:AQ3"/>
    <mergeCell ref="AH99:AJ99"/>
    <mergeCell ref="AH101:AJ101"/>
    <mergeCell ref="AL7:AQ10"/>
    <mergeCell ref="AL64:AQ65"/>
    <mergeCell ref="H82:AD82"/>
    <mergeCell ref="H84:AD85"/>
    <mergeCell ref="AL110:AQ111"/>
    <mergeCell ref="F150:G150"/>
    <mergeCell ref="H150:AD155"/>
    <mergeCell ref="H158:AD158"/>
    <mergeCell ref="AL342:AQ343"/>
    <mergeCell ref="H475:N475"/>
    <mergeCell ref="O473:Q473"/>
    <mergeCell ref="H479:AD479"/>
    <mergeCell ref="O439:U439"/>
    <mergeCell ref="H425:AD427"/>
    <mergeCell ref="V438:AA438"/>
    <mergeCell ref="V439:AA439"/>
    <mergeCell ref="AH445:AJ445"/>
    <mergeCell ref="H457:AD457"/>
    <mergeCell ref="AL467:AQ468"/>
    <mergeCell ref="H467:AD468"/>
    <mergeCell ref="F457:G457"/>
    <mergeCell ref="V436:AA436"/>
    <mergeCell ref="I439:N439"/>
    <mergeCell ref="AH493:AJ493"/>
    <mergeCell ref="AL495:AQ496"/>
    <mergeCell ref="O475:Q475"/>
    <mergeCell ref="AL493:AQ494"/>
    <mergeCell ref="X361:Y361"/>
    <mergeCell ref="AH355:AJ355"/>
    <mergeCell ref="J360:M360"/>
    <mergeCell ref="X360:Y360"/>
    <mergeCell ref="H401:AD401"/>
    <mergeCell ref="H351:AD352"/>
    <mergeCell ref="AL360:AQ361"/>
    <mergeCell ref="B661:E662"/>
    <mergeCell ref="B684:E684"/>
    <mergeCell ref="H682:AD682"/>
    <mergeCell ref="AH482:AJ482"/>
    <mergeCell ref="F414:G414"/>
    <mergeCell ref="F465:G465"/>
    <mergeCell ref="I436:N436"/>
    <mergeCell ref="AH425:AJ425"/>
    <mergeCell ref="F479:G479"/>
    <mergeCell ref="H498:AD499"/>
    <mergeCell ref="H501:AD502"/>
    <mergeCell ref="I628:M628"/>
    <mergeCell ref="H617:AD620"/>
    <mergeCell ref="H622:AD625"/>
    <mergeCell ref="F501:G501"/>
    <mergeCell ref="F504:G504"/>
    <mergeCell ref="F482:G482"/>
    <mergeCell ref="I557:AD557"/>
    <mergeCell ref="F507:G507"/>
    <mergeCell ref="B479:E482"/>
    <mergeCell ref="B490:E492"/>
    <mergeCell ref="X596:AC596"/>
    <mergeCell ref="F495:G495"/>
    <mergeCell ref="F498:G498"/>
    <mergeCell ref="W629:Y629"/>
    <mergeCell ref="W630:Y630"/>
    <mergeCell ref="W631:Y631"/>
    <mergeCell ref="W632:Y632"/>
    <mergeCell ref="H680:AD680"/>
    <mergeCell ref="H681:AD681"/>
    <mergeCell ref="H676:X676"/>
    <mergeCell ref="H677:X677"/>
    <mergeCell ref="B401:E405"/>
    <mergeCell ref="F170:G170"/>
    <mergeCell ref="H170:AD173"/>
    <mergeCell ref="F176:G176"/>
    <mergeCell ref="H176:AD180"/>
    <mergeCell ref="H597:M597"/>
    <mergeCell ref="I599:AB599"/>
    <mergeCell ref="W598:Y598"/>
    <mergeCell ref="F740:G740"/>
    <mergeCell ref="AL737:AQ738"/>
    <mergeCell ref="H737:AD738"/>
    <mergeCell ref="AL732:AQ733"/>
    <mergeCell ref="AH732:AJ732"/>
    <mergeCell ref="AH734:AJ734"/>
    <mergeCell ref="AH740:AJ740"/>
    <mergeCell ref="F710:G710"/>
    <mergeCell ref="F709:G709"/>
    <mergeCell ref="AH709:AJ709"/>
    <mergeCell ref="F714:G714"/>
    <mergeCell ref="F715:G715"/>
    <mergeCell ref="F716:G716"/>
    <mergeCell ref="F718:G718"/>
    <mergeCell ref="AH696:AJ696"/>
    <mergeCell ref="AL590:AQ591"/>
    <mergeCell ref="H707:AD707"/>
    <mergeCell ref="F713:G713"/>
    <mergeCell ref="AH713:AJ713"/>
    <mergeCell ref="AL713:AQ714"/>
    <mergeCell ref="H715:AD716"/>
    <mergeCell ref="H663:AD665"/>
    <mergeCell ref="AH702:AJ702"/>
    <mergeCell ref="AL663:AQ664"/>
    <mergeCell ref="AL615:AQ615"/>
    <mergeCell ref="H615:AD615"/>
    <mergeCell ref="V594:V598"/>
    <mergeCell ref="AL601:AQ602"/>
    <mergeCell ref="F707:G707"/>
    <mergeCell ref="N630:V630"/>
    <mergeCell ref="H534:AD541"/>
    <mergeCell ref="H482:AD483"/>
    <mergeCell ref="H485:AD487"/>
    <mergeCell ref="H490:AD491"/>
    <mergeCell ref="H445:AD446"/>
    <mergeCell ref="O474:Q474"/>
    <mergeCell ref="AH479:AJ479"/>
    <mergeCell ref="I386:AD386"/>
    <mergeCell ref="J362:M362"/>
    <mergeCell ref="H417:AD419"/>
    <mergeCell ref="AL417:AQ418"/>
    <mergeCell ref="AL457:AQ458"/>
    <mergeCell ref="H404:AD407"/>
    <mergeCell ref="AH401:AJ401"/>
    <mergeCell ref="AH404:AJ404"/>
    <mergeCell ref="AH375:AJ375"/>
    <mergeCell ref="AH368:AJ368"/>
    <mergeCell ref="AL404:AQ405"/>
    <mergeCell ref="H448:AD455"/>
    <mergeCell ref="AH457:AJ457"/>
    <mergeCell ref="I434:AA434"/>
    <mergeCell ref="O440:U440"/>
    <mergeCell ref="I440:N440"/>
    <mergeCell ref="H493:AD493"/>
    <mergeCell ref="I383:AC385"/>
    <mergeCell ref="AL490:AQ491"/>
    <mergeCell ref="I634:M634"/>
    <mergeCell ref="AL592:AQ593"/>
    <mergeCell ref="Z597:AA597"/>
    <mergeCell ref="Z598:AA598"/>
    <mergeCell ref="AR661:AR662"/>
    <mergeCell ref="I638:AD638"/>
    <mergeCell ref="H598:M598"/>
    <mergeCell ref="R594:U594"/>
    <mergeCell ref="F520:G520"/>
    <mergeCell ref="AR702:AR703"/>
    <mergeCell ref="AR705:AR706"/>
    <mergeCell ref="AR528:AR529"/>
    <mergeCell ref="AH531:AJ531"/>
    <mergeCell ref="AR531:AR532"/>
    <mergeCell ref="AL515:AQ517"/>
    <mergeCell ref="AR515:AR516"/>
    <mergeCell ref="AR520:AR521"/>
    <mergeCell ref="AH590:AJ590"/>
    <mergeCell ref="AL705:AQ705"/>
    <mergeCell ref="AR679:AR680"/>
    <mergeCell ref="AH674:AJ674"/>
    <mergeCell ref="R595:U595"/>
    <mergeCell ref="R596:U596"/>
    <mergeCell ref="H644:AD644"/>
    <mergeCell ref="H647:AD647"/>
    <mergeCell ref="H696:AD696"/>
    <mergeCell ref="AH695:AJ695"/>
    <mergeCell ref="H661:AD661"/>
    <mergeCell ref="W597:Y597"/>
    <mergeCell ref="AB595:AC595"/>
    <mergeCell ref="AB597:AC597"/>
    <mergeCell ref="AL609:AQ610"/>
    <mergeCell ref="D206:AN210"/>
    <mergeCell ref="T318:Y318"/>
    <mergeCell ref="C265:I265"/>
    <mergeCell ref="Y259:AA259"/>
    <mergeCell ref="J254:O254"/>
    <mergeCell ref="J276:M276"/>
    <mergeCell ref="B324:E331"/>
    <mergeCell ref="E301:AN301"/>
    <mergeCell ref="C296:AN298"/>
    <mergeCell ref="C299:AN300"/>
    <mergeCell ref="C282:I282"/>
    <mergeCell ref="P284:Q284"/>
    <mergeCell ref="L284:O284"/>
    <mergeCell ref="O348:T348"/>
    <mergeCell ref="I345:N345"/>
    <mergeCell ref="C264:I264"/>
    <mergeCell ref="P279:U282"/>
    <mergeCell ref="AL340:AQ341"/>
    <mergeCell ref="S267:U267"/>
    <mergeCell ref="K258:N258"/>
    <mergeCell ref="C261:I261"/>
    <mergeCell ref="C287:AN287"/>
    <mergeCell ref="C288:AN288"/>
    <mergeCell ref="AL345:AQ346"/>
    <mergeCell ref="AL333:AQ334"/>
    <mergeCell ref="N320:S320"/>
    <mergeCell ref="N321:S321"/>
    <mergeCell ref="V267:AA267"/>
    <mergeCell ref="G303:AD304"/>
    <mergeCell ref="T316:Y316"/>
    <mergeCell ref="F340:G340"/>
    <mergeCell ref="C278:I278"/>
    <mergeCell ref="AL355:AQ356"/>
    <mergeCell ref="B590:E592"/>
    <mergeCell ref="AR585:AR586"/>
    <mergeCell ref="H528:AD529"/>
    <mergeCell ref="AL528:AQ529"/>
    <mergeCell ref="H531:AD532"/>
    <mergeCell ref="AL531:AQ532"/>
    <mergeCell ref="AH515:AJ515"/>
    <mergeCell ref="AR707:AR708"/>
    <mergeCell ref="B351:E354"/>
    <mergeCell ref="T315:Y315"/>
    <mergeCell ref="B303:E306"/>
    <mergeCell ref="F309:G309"/>
    <mergeCell ref="AH309:AJ309"/>
    <mergeCell ref="X283:Y283"/>
    <mergeCell ref="F510:G510"/>
    <mergeCell ref="AH507:AJ507"/>
    <mergeCell ref="AH528:AJ528"/>
    <mergeCell ref="AR504:AR505"/>
    <mergeCell ref="H495:AD496"/>
    <mergeCell ref="H523:AD526"/>
    <mergeCell ref="H507:AD507"/>
    <mergeCell ref="H510:AD512"/>
    <mergeCell ref="AH504:AJ504"/>
    <mergeCell ref="AR590:AR591"/>
    <mergeCell ref="N629:V629"/>
    <mergeCell ref="F417:G417"/>
    <mergeCell ref="G305:AD306"/>
    <mergeCell ref="H337:AD337"/>
    <mergeCell ref="T317:Y317"/>
    <mergeCell ref="H338:AD338"/>
    <mergeCell ref="AH414:AJ414"/>
    <mergeCell ref="B365:E367"/>
    <mergeCell ref="B368:E371"/>
    <mergeCell ref="H355:AD355"/>
    <mergeCell ref="B414:E416"/>
    <mergeCell ref="C281:I281"/>
    <mergeCell ref="N322:S322"/>
    <mergeCell ref="O347:T347"/>
    <mergeCell ref="AL325:AQ326"/>
    <mergeCell ref="AL328:AQ329"/>
    <mergeCell ref="V278:X278"/>
    <mergeCell ref="C284:I284"/>
    <mergeCell ref="P277:U278"/>
    <mergeCell ref="M283:P283"/>
    <mergeCell ref="Q283:T283"/>
    <mergeCell ref="J278:L278"/>
    <mergeCell ref="H325:AD326"/>
    <mergeCell ref="N361:W361"/>
    <mergeCell ref="R284:AA284"/>
    <mergeCell ref="C289:AN290"/>
    <mergeCell ref="C291:AN292"/>
    <mergeCell ref="C293:AN295"/>
    <mergeCell ref="AL351:AQ352"/>
    <mergeCell ref="I320:M320"/>
    <mergeCell ref="AA359:AC359"/>
    <mergeCell ref="AA360:AC360"/>
    <mergeCell ref="AA361:AC361"/>
    <mergeCell ref="H335:AD335"/>
    <mergeCell ref="I322:M322"/>
    <mergeCell ref="Z283:AA283"/>
    <mergeCell ref="H336:AD336"/>
    <mergeCell ref="N315:S315"/>
    <mergeCell ref="N318:S318"/>
    <mergeCell ref="AR176:AR177"/>
    <mergeCell ref="Q257:T257"/>
    <mergeCell ref="W257:Z257"/>
    <mergeCell ref="D188:AN192"/>
    <mergeCell ref="D195:AN199"/>
    <mergeCell ref="W258:Z258"/>
    <mergeCell ref="J259:L259"/>
    <mergeCell ref="M259:O259"/>
    <mergeCell ref="AR368:AR369"/>
    <mergeCell ref="J267:L267"/>
    <mergeCell ref="F311:G311"/>
    <mergeCell ref="C263:I263"/>
    <mergeCell ref="C276:I276"/>
    <mergeCell ref="D212:AN213"/>
    <mergeCell ref="D215:AN224"/>
    <mergeCell ref="M267:O267"/>
    <mergeCell ref="C277:I277"/>
    <mergeCell ref="J255:O255"/>
    <mergeCell ref="J271:L272"/>
    <mergeCell ref="P271:R272"/>
    <mergeCell ref="V271:X272"/>
    <mergeCell ref="T320:Y320"/>
    <mergeCell ref="D226:AN228"/>
    <mergeCell ref="C262:I262"/>
    <mergeCell ref="P276:S276"/>
    <mergeCell ref="D232:AN232"/>
    <mergeCell ref="B355:E356"/>
    <mergeCell ref="AL309:AQ310"/>
    <mergeCell ref="AH351:AJ351"/>
    <mergeCell ref="H311:AD311"/>
    <mergeCell ref="I318:M318"/>
    <mergeCell ref="I319:M319"/>
    <mergeCell ref="AR340:AR341"/>
    <mergeCell ref="N360:W360"/>
    <mergeCell ref="AR365:AR366"/>
    <mergeCell ref="AR351:AR352"/>
    <mergeCell ref="AA362:AC362"/>
    <mergeCell ref="AA363:AC363"/>
    <mergeCell ref="T321:Y321"/>
    <mergeCell ref="T322:Y322"/>
    <mergeCell ref="Z364:AD364"/>
    <mergeCell ref="X362:Y362"/>
    <mergeCell ref="I317:M317"/>
    <mergeCell ref="AR311:AR312"/>
    <mergeCell ref="J283:L283"/>
    <mergeCell ref="U283:W283"/>
    <mergeCell ref="J284:K284"/>
    <mergeCell ref="F333:G333"/>
    <mergeCell ref="B333:E335"/>
    <mergeCell ref="I346:N346"/>
    <mergeCell ref="F328:G328"/>
    <mergeCell ref="H328:AD330"/>
    <mergeCell ref="C285:I285"/>
    <mergeCell ref="N316:S316"/>
    <mergeCell ref="N317:S317"/>
    <mergeCell ref="AL303:AQ304"/>
    <mergeCell ref="AR335:AR336"/>
    <mergeCell ref="AR333:AR334"/>
    <mergeCell ref="AH311:AJ311"/>
    <mergeCell ref="AH335:AJ335"/>
    <mergeCell ref="AH333:AJ333"/>
    <mergeCell ref="I316:M316"/>
    <mergeCell ref="I315:M315"/>
    <mergeCell ref="H333:AD333"/>
    <mergeCell ref="F335:G335"/>
    <mergeCell ref="H309:AD309"/>
    <mergeCell ref="H340:AD340"/>
    <mergeCell ref="H342:AD343"/>
    <mergeCell ref="AR309:AR310"/>
    <mergeCell ref="AL401:AQ402"/>
    <mergeCell ref="H370:AD372"/>
    <mergeCell ref="AR355:AR356"/>
    <mergeCell ref="AH465:AJ465"/>
    <mergeCell ref="AH429:AJ429"/>
    <mergeCell ref="AR465:AR466"/>
    <mergeCell ref="V440:AA440"/>
    <mergeCell ref="H465:AD465"/>
    <mergeCell ref="AL459:AQ460"/>
    <mergeCell ref="AH421:AJ421"/>
    <mergeCell ref="I433:AA433"/>
    <mergeCell ref="O437:U437"/>
    <mergeCell ref="O438:U438"/>
    <mergeCell ref="AL465:AQ466"/>
    <mergeCell ref="H421:AD423"/>
    <mergeCell ref="H409:AD411"/>
    <mergeCell ref="H414:AD414"/>
    <mergeCell ref="AR401:AR402"/>
    <mergeCell ref="AR375:AR376"/>
    <mergeCell ref="H374:AD374"/>
    <mergeCell ref="AR421:AR422"/>
    <mergeCell ref="AL448:AQ449"/>
    <mergeCell ref="V437:AA437"/>
    <mergeCell ref="H368:AD368"/>
    <mergeCell ref="H459:AD463"/>
    <mergeCell ref="I437:N437"/>
    <mergeCell ref="I438:N438"/>
    <mergeCell ref="AL507:AQ509"/>
    <mergeCell ref="AL510:AQ512"/>
    <mergeCell ref="H601:AD602"/>
    <mergeCell ref="H603:AD604"/>
    <mergeCell ref="H605:AD607"/>
    <mergeCell ref="AR572:AR573"/>
    <mergeCell ref="AR575:AR576"/>
    <mergeCell ref="AR414:AR415"/>
    <mergeCell ref="AH498:AJ498"/>
    <mergeCell ref="AH495:AJ495"/>
    <mergeCell ref="AR457:AR458"/>
    <mergeCell ref="AR445:AR446"/>
    <mergeCell ref="AR429:AR430"/>
    <mergeCell ref="N596:P596"/>
    <mergeCell ref="I513:AA513"/>
    <mergeCell ref="AH575:AJ575"/>
    <mergeCell ref="AF574:AK574"/>
    <mergeCell ref="H580:AD586"/>
    <mergeCell ref="H590:AD590"/>
    <mergeCell ref="H593:M593"/>
    <mergeCell ref="H592:U592"/>
    <mergeCell ref="N593:AC593"/>
    <mergeCell ref="AH520:AJ520"/>
    <mergeCell ref="H520:AD520"/>
    <mergeCell ref="AL479:AQ480"/>
    <mergeCell ref="AL482:AQ483"/>
    <mergeCell ref="AL485:AQ487"/>
    <mergeCell ref="AL501:AQ502"/>
    <mergeCell ref="AL498:AQ499"/>
    <mergeCell ref="AL445:AQ446"/>
    <mergeCell ref="AL414:AQ415"/>
    <mergeCell ref="AL654:AQ655"/>
    <mergeCell ref="AH654:AJ654"/>
    <mergeCell ref="AL523:AQ525"/>
    <mergeCell ref="H609:AD612"/>
    <mergeCell ref="AR493:AR494"/>
    <mergeCell ref="I637:AD637"/>
    <mergeCell ref="N631:V631"/>
    <mergeCell ref="N632:V632"/>
    <mergeCell ref="N633:Y634"/>
    <mergeCell ref="H646:AD646"/>
    <mergeCell ref="H645:AD645"/>
    <mergeCell ref="V592:AC592"/>
    <mergeCell ref="Y595:AA595"/>
    <mergeCell ref="N598:U598"/>
    <mergeCell ref="H594:M594"/>
    <mergeCell ref="H595:M595"/>
    <mergeCell ref="H596:M596"/>
    <mergeCell ref="I558:AD559"/>
    <mergeCell ref="AH553:AJ553"/>
    <mergeCell ref="H504:AD505"/>
    <mergeCell ref="H562:AD562"/>
    <mergeCell ref="I563:AD564"/>
    <mergeCell ref="I565:AD565"/>
    <mergeCell ref="AH561:AJ561"/>
    <mergeCell ref="N595:P595"/>
    <mergeCell ref="R597:U597"/>
    <mergeCell ref="AR554:AR555"/>
    <mergeCell ref="AR562:AR563"/>
    <mergeCell ref="H549:AD552"/>
    <mergeCell ref="H543:AD548"/>
    <mergeCell ref="H554:AD554"/>
    <mergeCell ref="AL504:AQ506"/>
    <mergeCell ref="H470:Z470"/>
    <mergeCell ref="H643:AD643"/>
    <mergeCell ref="H642:AD642"/>
    <mergeCell ref="W595:X595"/>
    <mergeCell ref="AL667:AQ668"/>
    <mergeCell ref="AR498:AR499"/>
    <mergeCell ref="AR495:AR496"/>
    <mergeCell ref="AH501:AJ501"/>
    <mergeCell ref="AR501:AR502"/>
    <mergeCell ref="AR482:AR483"/>
    <mergeCell ref="AR581:AR582"/>
    <mergeCell ref="AF584:AK584"/>
    <mergeCell ref="AH661:AJ661"/>
    <mergeCell ref="N628:Y628"/>
    <mergeCell ref="I629:M629"/>
    <mergeCell ref="I630:M630"/>
    <mergeCell ref="I631:M631"/>
    <mergeCell ref="I632:M632"/>
    <mergeCell ref="I633:M633"/>
    <mergeCell ref="AL661:AQ662"/>
    <mergeCell ref="AR479:AR480"/>
    <mergeCell ref="I639:AD639"/>
    <mergeCell ref="I636:J636"/>
    <mergeCell ref="AH554:AJ554"/>
    <mergeCell ref="AH562:AJ562"/>
    <mergeCell ref="AH585:AJ585"/>
    <mergeCell ref="N594:P594"/>
    <mergeCell ref="AR485:AR487"/>
    <mergeCell ref="H641:AD641"/>
    <mergeCell ref="H649:AD652"/>
    <mergeCell ref="H654:AD654"/>
    <mergeCell ref="I555:AD556"/>
    <mergeCell ref="AH1045:AJ1045"/>
    <mergeCell ref="H1086:AD1086"/>
    <mergeCell ref="H971:AD971"/>
    <mergeCell ref="AR1131:AR1132"/>
    <mergeCell ref="AR1127:AR1128"/>
    <mergeCell ref="O966:S966"/>
    <mergeCell ref="I1095:N1095"/>
    <mergeCell ref="O1095:T1095"/>
    <mergeCell ref="U1095:AB1097"/>
    <mergeCell ref="I1096:N1097"/>
    <mergeCell ref="AH1003:AJ1003"/>
    <mergeCell ref="AH1006:AJ1006"/>
    <mergeCell ref="AH1009:AJ1009"/>
    <mergeCell ref="AH1013:AJ1013"/>
    <mergeCell ref="AR811:AR812"/>
    <mergeCell ref="AR788:AR789"/>
    <mergeCell ref="AR791:AR792"/>
    <mergeCell ref="AR845:AR846"/>
    <mergeCell ref="AH875:AJ875"/>
    <mergeCell ref="H910:AD914"/>
    <mergeCell ref="H941:AD942"/>
    <mergeCell ref="AH827:AJ827"/>
    <mergeCell ref="AR815:AR816"/>
    <mergeCell ref="AR841:AR842"/>
    <mergeCell ref="AH843:AJ843"/>
    <mergeCell ref="AR869:AR870"/>
    <mergeCell ref="AH866:AJ866"/>
    <mergeCell ref="AR866:AR867"/>
    <mergeCell ref="H822:AD823"/>
    <mergeCell ref="H825:AD825"/>
    <mergeCell ref="AR863:AR864"/>
    <mergeCell ref="AL847:AQ848"/>
    <mergeCell ref="AR723:AR724"/>
    <mergeCell ref="H691:AD691"/>
    <mergeCell ref="H692:AD692"/>
    <mergeCell ref="H695:AD695"/>
    <mergeCell ref="AH737:AJ737"/>
    <mergeCell ref="AH682:AJ682"/>
    <mergeCell ref="AH730:AJ730"/>
    <mergeCell ref="H730:AD730"/>
    <mergeCell ref="H732:AD732"/>
    <mergeCell ref="Q768:AA768"/>
    <mergeCell ref="H747:AD748"/>
    <mergeCell ref="AH747:AJ747"/>
    <mergeCell ref="AH744:AJ744"/>
    <mergeCell ref="AR773:AR774"/>
    <mergeCell ref="H728:AD728"/>
    <mergeCell ref="Q767:AA767"/>
    <mergeCell ref="I768:P768"/>
    <mergeCell ref="AL723:AQ724"/>
    <mergeCell ref="H742:AD742"/>
    <mergeCell ref="AR709:AR710"/>
    <mergeCell ref="AR713:AR714"/>
    <mergeCell ref="AR715:AR716"/>
    <mergeCell ref="AR763:AR764"/>
    <mergeCell ref="AR760:AR761"/>
    <mergeCell ref="H693:AD693"/>
    <mergeCell ref="H694:AD694"/>
    <mergeCell ref="AH694:AJ694"/>
    <mergeCell ref="AL763:AQ764"/>
    <mergeCell ref="AH750:AJ750"/>
    <mergeCell ref="W1018:AE1018"/>
    <mergeCell ref="AH990:AJ990"/>
    <mergeCell ref="Q994:AA994"/>
    <mergeCell ref="AR721:AR722"/>
    <mergeCell ref="H1006:AD1007"/>
    <mergeCell ref="AR833:AR834"/>
    <mergeCell ref="AR783:AR784"/>
    <mergeCell ref="AH885:AJ885"/>
    <mergeCell ref="AL875:AQ877"/>
    <mergeCell ref="H866:AD867"/>
    <mergeCell ref="AL866:AQ867"/>
    <mergeCell ref="AL869:AQ870"/>
    <mergeCell ref="AH869:AJ869"/>
    <mergeCell ref="AR730:AR731"/>
    <mergeCell ref="AR732:AR733"/>
    <mergeCell ref="AR734:AR735"/>
    <mergeCell ref="AR728:AR729"/>
    <mergeCell ref="AR827:AR828"/>
    <mergeCell ref="AR805:AR806"/>
    <mergeCell ref="H833:AD835"/>
    <mergeCell ref="AH841:AJ841"/>
    <mergeCell ref="AH845:AJ845"/>
    <mergeCell ref="AH849:AJ853"/>
    <mergeCell ref="H860:AD861"/>
    <mergeCell ref="AL785:AQ786"/>
    <mergeCell ref="AR1013:AR1014"/>
    <mergeCell ref="AR999:AR1000"/>
    <mergeCell ref="H817:AD818"/>
    <mergeCell ref="AH742:AJ742"/>
    <mergeCell ref="AR785:AR786"/>
    <mergeCell ref="AH783:AJ783"/>
    <mergeCell ref="AR813:AR814"/>
    <mergeCell ref="AL845:AQ846"/>
    <mergeCell ref="H837:AD838"/>
    <mergeCell ref="AR740:AR741"/>
    <mergeCell ref="H770:AD771"/>
    <mergeCell ref="I767:P767"/>
    <mergeCell ref="AH758:AJ758"/>
    <mergeCell ref="AR822:AR823"/>
    <mergeCell ref="H758:AD758"/>
    <mergeCell ref="AR770:AR771"/>
    <mergeCell ref="AR781:AR782"/>
    <mergeCell ref="T1021:V1021"/>
    <mergeCell ref="W1021:X1021"/>
    <mergeCell ref="AH941:AJ941"/>
    <mergeCell ref="AH937:AJ937"/>
    <mergeCell ref="AH770:AJ770"/>
    <mergeCell ref="AR750:AR751"/>
    <mergeCell ref="AR754:AR755"/>
    <mergeCell ref="AH788:AJ788"/>
    <mergeCell ref="H788:AD789"/>
    <mergeCell ref="AR756:AR757"/>
    <mergeCell ref="AR860:AR861"/>
    <mergeCell ref="AH863:AJ863"/>
    <mergeCell ref="AR880:AR881"/>
    <mergeCell ref="H850:AC851"/>
    <mergeCell ref="H852:AD856"/>
    <mergeCell ref="AL754:AQ755"/>
    <mergeCell ref="AH969:AJ969"/>
    <mergeCell ref="AH999:AJ999"/>
    <mergeCell ref="AH975:AJ975"/>
    <mergeCell ref="AR958:AR959"/>
    <mergeCell ref="U968:AC968"/>
    <mergeCell ref="AH978:AJ978"/>
    <mergeCell ref="AL1110:AQ1116"/>
    <mergeCell ref="AH1171:AJ1171"/>
    <mergeCell ref="AR1174:AR1175"/>
    <mergeCell ref="U1087:AB1087"/>
    <mergeCell ref="AL1123:AQ1123"/>
    <mergeCell ref="AR1189:AR1190"/>
    <mergeCell ref="AR1149:AR1150"/>
    <mergeCell ref="AR1137:AR1138"/>
    <mergeCell ref="AL1099:AQ1101"/>
    <mergeCell ref="N1098:AC1098"/>
    <mergeCell ref="H1099:AD1102"/>
    <mergeCell ref="O1096:T1097"/>
    <mergeCell ref="AH1025:AJ1025"/>
    <mergeCell ref="AH1028:AJ1028"/>
    <mergeCell ref="H1035:AD1035"/>
    <mergeCell ref="H1031:AD1033"/>
    <mergeCell ref="AL1167:AQ1169"/>
    <mergeCell ref="AH1163:AJ1163"/>
    <mergeCell ref="AR1163:AR1164"/>
    <mergeCell ref="R1111:AD1112"/>
    <mergeCell ref="R1113:AD1115"/>
    <mergeCell ref="AH1143:AJ1143"/>
    <mergeCell ref="H1088:N1088"/>
    <mergeCell ref="AH1050:AJ1050"/>
    <mergeCell ref="AR1171:AR1172"/>
    <mergeCell ref="AR1179:AR1180"/>
    <mergeCell ref="AH1038:AJ1038"/>
    <mergeCell ref="J1083:N1083"/>
    <mergeCell ref="O1083:Q1083"/>
    <mergeCell ref="AL1031:AQ1032"/>
    <mergeCell ref="AR1038:AR1039"/>
    <mergeCell ref="O1092:T1092"/>
    <mergeCell ref="AH1153:AJ1153"/>
    <mergeCell ref="AH971:AJ971"/>
    <mergeCell ref="H1020:AD1020"/>
    <mergeCell ref="AR1003:AR1004"/>
    <mergeCell ref="AR1006:AR1007"/>
    <mergeCell ref="AR1009:AR1010"/>
    <mergeCell ref="AL1006:AQ1008"/>
    <mergeCell ref="AL1009:AQ1011"/>
    <mergeCell ref="AL999:AQ1001"/>
    <mergeCell ref="Q996:AA996"/>
    <mergeCell ref="H990:AD990"/>
    <mergeCell ref="I994:P994"/>
    <mergeCell ref="AH928:AJ928"/>
    <mergeCell ref="H937:AD938"/>
    <mergeCell ref="AL1062:AQ1063"/>
    <mergeCell ref="AA965:AC965"/>
    <mergeCell ref="AH986:AJ986"/>
    <mergeCell ref="AR947:AR948"/>
    <mergeCell ref="AR951:AR952"/>
    <mergeCell ref="AR944:AR945"/>
    <mergeCell ref="AR954:AR955"/>
    <mergeCell ref="AR937:AR938"/>
    <mergeCell ref="H975:AD976"/>
    <mergeCell ref="AR1045:AR1046"/>
    <mergeCell ref="AR1025:AR1026"/>
    <mergeCell ref="AR1028:AR1029"/>
    <mergeCell ref="AL1045:AQ1047"/>
    <mergeCell ref="AR986:AR987"/>
    <mergeCell ref="AL1038:AQ1040"/>
    <mergeCell ref="AL1028:AQ1030"/>
    <mergeCell ref="H1009:AD1011"/>
    <mergeCell ref="P1018:V1018"/>
    <mergeCell ref="C268:I268"/>
    <mergeCell ref="F893:G893"/>
    <mergeCell ref="H863:AD864"/>
    <mergeCell ref="F916:G916"/>
    <mergeCell ref="AL1211:AQ1212"/>
    <mergeCell ref="H1214:AD1214"/>
    <mergeCell ref="AL1214:AQ1215"/>
    <mergeCell ref="AH973:AJ973"/>
    <mergeCell ref="AL941:AQ943"/>
    <mergeCell ref="I995:P995"/>
    <mergeCell ref="Q995:AA995"/>
    <mergeCell ref="H1013:AD1015"/>
    <mergeCell ref="H1017:S1017"/>
    <mergeCell ref="O967:S967"/>
    <mergeCell ref="U966:Y966"/>
    <mergeCell ref="H958:AD959"/>
    <mergeCell ref="H961:AD961"/>
    <mergeCell ref="H962:O962"/>
    <mergeCell ref="AH958:AJ958"/>
    <mergeCell ref="H951:AD952"/>
    <mergeCell ref="AH983:AJ983"/>
    <mergeCell ref="AL1171:AQ1172"/>
    <mergeCell ref="U967:W967"/>
    <mergeCell ref="F1013:G1013"/>
    <mergeCell ref="J966:M966"/>
    <mergeCell ref="F1003:G1003"/>
    <mergeCell ref="F1045:G1045"/>
    <mergeCell ref="F1006:G1006"/>
    <mergeCell ref="F1009:G1009"/>
    <mergeCell ref="F1025:G1025"/>
    <mergeCell ref="F1028:G1028"/>
    <mergeCell ref="I1070:AD1080"/>
    <mergeCell ref="H357:AD358"/>
    <mergeCell ref="H365:AD365"/>
    <mergeCell ref="C279:I279"/>
    <mergeCell ref="C280:I280"/>
    <mergeCell ref="V276:AA276"/>
    <mergeCell ref="F445:G445"/>
    <mergeCell ref="AH485:AJ485"/>
    <mergeCell ref="H472:N472"/>
    <mergeCell ref="O472:Q472"/>
    <mergeCell ref="R472:AA472"/>
    <mergeCell ref="R473:U473"/>
    <mergeCell ref="R474:U474"/>
    <mergeCell ref="AH434:AJ434"/>
    <mergeCell ref="O436:U436"/>
    <mergeCell ref="R475:U475"/>
    <mergeCell ref="I441:AD441"/>
    <mergeCell ref="F485:G485"/>
    <mergeCell ref="I349:N349"/>
    <mergeCell ref="O346:T346"/>
    <mergeCell ref="I347:N347"/>
    <mergeCell ref="J279:O282"/>
    <mergeCell ref="N319:S319"/>
    <mergeCell ref="H375:AD376"/>
    <mergeCell ref="H474:N474"/>
    <mergeCell ref="H473:N473"/>
    <mergeCell ref="C283:I283"/>
    <mergeCell ref="R285:AA285"/>
    <mergeCell ref="P285:Q285"/>
    <mergeCell ref="J285:K285"/>
    <mergeCell ref="B309:E309"/>
    <mergeCell ref="O349:Z349"/>
    <mergeCell ref="L285:O285"/>
    <mergeCell ref="F1249:G1249"/>
    <mergeCell ref="F1252:G1252"/>
    <mergeCell ref="AA1089:AB1089"/>
    <mergeCell ref="AA1090:AB1090"/>
    <mergeCell ref="F1167:G1167"/>
    <mergeCell ref="R1083:T1083"/>
    <mergeCell ref="U1083:W1083"/>
    <mergeCell ref="F1017:G1017"/>
    <mergeCell ref="AR507:AR508"/>
    <mergeCell ref="AH510:AJ510"/>
    <mergeCell ref="AR510:AR511"/>
    <mergeCell ref="AH707:AJ707"/>
    <mergeCell ref="AR825:AR826"/>
    <mergeCell ref="AH523:AJ523"/>
    <mergeCell ref="AR523:AR524"/>
    <mergeCell ref="H515:AD518"/>
    <mergeCell ref="AR654:AR655"/>
    <mergeCell ref="H667:AD667"/>
    <mergeCell ref="H668:AD669"/>
    <mergeCell ref="H674:AD674"/>
    <mergeCell ref="AL715:AQ716"/>
    <mergeCell ref="H725:AD725"/>
    <mergeCell ref="AH690:AJ690"/>
    <mergeCell ref="AH691:AJ691"/>
    <mergeCell ref="AH692:AJ692"/>
    <mergeCell ref="AH693:AJ693"/>
    <mergeCell ref="AH715:AJ715"/>
    <mergeCell ref="AL549:AQ550"/>
    <mergeCell ref="AF580:AK580"/>
    <mergeCell ref="AF571:AK571"/>
    <mergeCell ref="I566:AD566"/>
    <mergeCell ref="H571:AD578"/>
    <mergeCell ref="AR14:AR15"/>
    <mergeCell ref="AR27:AR28"/>
    <mergeCell ref="H31:AD32"/>
    <mergeCell ref="G34:AD34"/>
    <mergeCell ref="G36:AD39"/>
    <mergeCell ref="H42:AD43"/>
    <mergeCell ref="AL42:AQ42"/>
    <mergeCell ref="AR42:AR43"/>
    <mergeCell ref="AR99:AR100"/>
    <mergeCell ref="C273:I273"/>
    <mergeCell ref="C256:I256"/>
    <mergeCell ref="C258:I258"/>
    <mergeCell ref="K256:N256"/>
    <mergeCell ref="Q256:T256"/>
    <mergeCell ref="W256:Z256"/>
    <mergeCell ref="C259:I259"/>
    <mergeCell ref="P259:R259"/>
    <mergeCell ref="Q258:T258"/>
    <mergeCell ref="AH108:AJ108"/>
    <mergeCell ref="F185:AK186"/>
    <mergeCell ref="AD254:AK255"/>
    <mergeCell ref="AR101:AR102"/>
    <mergeCell ref="AH170:AJ170"/>
    <mergeCell ref="C269:I269"/>
    <mergeCell ref="C270:I270"/>
    <mergeCell ref="C271:I271"/>
    <mergeCell ref="C272:I272"/>
    <mergeCell ref="C267:I267"/>
    <mergeCell ref="AH158:AJ158"/>
    <mergeCell ref="AR170:AR171"/>
    <mergeCell ref="F137:G137"/>
    <mergeCell ref="AH87:AJ87"/>
    <mergeCell ref="AR7:AR8"/>
    <mergeCell ref="AR23:AR24"/>
    <mergeCell ref="AR18:AR19"/>
    <mergeCell ref="AR45:AR46"/>
    <mergeCell ref="AR31:AR32"/>
    <mergeCell ref="AL49:AQ50"/>
    <mergeCell ref="C275:D275"/>
    <mergeCell ref="E275:H275"/>
    <mergeCell ref="S259:U259"/>
    <mergeCell ref="V259:X259"/>
    <mergeCell ref="B158:E159"/>
    <mergeCell ref="D202:AN204"/>
    <mergeCell ref="H99:AD99"/>
    <mergeCell ref="AL101:AQ102"/>
    <mergeCell ref="AL99:AQ100"/>
    <mergeCell ref="Q255:T255"/>
    <mergeCell ref="H108:AD108"/>
    <mergeCell ref="AR87:AR88"/>
    <mergeCell ref="H91:AD91"/>
    <mergeCell ref="H96:AD96"/>
    <mergeCell ref="AR91:AR92"/>
    <mergeCell ref="AR82:AR83"/>
    <mergeCell ref="K257:N257"/>
    <mergeCell ref="P267:R267"/>
    <mergeCell ref="AR158:AR159"/>
    <mergeCell ref="AL140:AQ141"/>
    <mergeCell ref="AJ94:AK94"/>
    <mergeCell ref="H110:AD116"/>
    <mergeCell ref="H45:AD47"/>
    <mergeCell ref="AL45:AQ45"/>
    <mergeCell ref="H49:AD50"/>
    <mergeCell ref="H52:AD61"/>
    <mergeCell ref="AL860:AQ861"/>
    <mergeCell ref="AL850:AQ851"/>
    <mergeCell ref="H18:AD21"/>
    <mergeCell ref="H23:AD25"/>
    <mergeCell ref="AL14:AQ16"/>
    <mergeCell ref="AL23:AQ25"/>
    <mergeCell ref="AL18:AQ20"/>
    <mergeCell ref="H27:AD29"/>
    <mergeCell ref="AL27:AQ29"/>
    <mergeCell ref="H14:AD16"/>
    <mergeCell ref="AL108:AQ109"/>
    <mergeCell ref="AL105:AQ106"/>
    <mergeCell ref="E274:H274"/>
    <mergeCell ref="AL817:AQ818"/>
    <mergeCell ref="AL822:AQ822"/>
    <mergeCell ref="AL825:AQ825"/>
    <mergeCell ref="H827:AD828"/>
    <mergeCell ref="H793:AD794"/>
    <mergeCell ref="H796:AD803"/>
    <mergeCell ref="AH811:AJ811"/>
    <mergeCell ref="F721:G721"/>
    <mergeCell ref="AH728:AJ728"/>
    <mergeCell ref="N597:P597"/>
    <mergeCell ref="AA594:AC594"/>
    <mergeCell ref="B529:E535"/>
    <mergeCell ref="B445:E447"/>
    <mergeCell ref="F108:G108"/>
    <mergeCell ref="F119:G119"/>
    <mergeCell ref="F126:G126"/>
    <mergeCell ref="F131:G131"/>
    <mergeCell ref="H119:AD124"/>
    <mergeCell ref="AH433:AJ433"/>
    <mergeCell ref="B885:E890"/>
    <mergeCell ref="B82:E85"/>
    <mergeCell ref="B42:E45"/>
    <mergeCell ref="AH94:AI94"/>
    <mergeCell ref="H87:AD89"/>
    <mergeCell ref="H126:AD129"/>
    <mergeCell ref="H131:AD135"/>
    <mergeCell ref="H137:AD138"/>
    <mergeCell ref="H140:AD148"/>
    <mergeCell ref="F158:G158"/>
    <mergeCell ref="D243:AN248"/>
    <mergeCell ref="B108:E108"/>
    <mergeCell ref="C257:I257"/>
    <mergeCell ref="V254:AA254"/>
    <mergeCell ref="W255:Z255"/>
    <mergeCell ref="O345:Z345"/>
    <mergeCell ref="B878:E883"/>
    <mergeCell ref="B523:E526"/>
    <mergeCell ref="F493:G493"/>
    <mergeCell ref="H875:AD878"/>
    <mergeCell ref="B875:E877"/>
    <mergeCell ref="AH572:AJ572"/>
    <mergeCell ref="AH581:AJ581"/>
    <mergeCell ref="B752:E752"/>
    <mergeCell ref="F723:G723"/>
    <mergeCell ref="AH723:AJ723"/>
    <mergeCell ref="B777:E778"/>
    <mergeCell ref="F779:G779"/>
    <mergeCell ref="F805:G805"/>
    <mergeCell ref="F806:G806"/>
    <mergeCell ref="F811:G811"/>
    <mergeCell ref="C274:D274"/>
    <mergeCell ref="B928:E930"/>
    <mergeCell ref="B951:E951"/>
    <mergeCell ref="F951:G951"/>
    <mergeCell ref="F907:G907"/>
    <mergeCell ref="F937:G937"/>
    <mergeCell ref="B922:E925"/>
    <mergeCell ref="F941:G941"/>
    <mergeCell ref="B869:E870"/>
    <mergeCell ref="B907:E910"/>
    <mergeCell ref="B941:E945"/>
    <mergeCell ref="F1038:G1038"/>
    <mergeCell ref="B1038:E1041"/>
    <mergeCell ref="H1045:AD1048"/>
    <mergeCell ref="H1050:AD1050"/>
    <mergeCell ref="I1052:AC1061"/>
    <mergeCell ref="I1062:AC1069"/>
    <mergeCell ref="B1050:E1055"/>
    <mergeCell ref="F944:G944"/>
    <mergeCell ref="F947:G947"/>
    <mergeCell ref="F958:G958"/>
    <mergeCell ref="S1022:Z1022"/>
    <mergeCell ref="B1025:E1028"/>
    <mergeCell ref="H1028:AD1029"/>
    <mergeCell ref="H1025:AD1026"/>
    <mergeCell ref="H1038:AD1043"/>
    <mergeCell ref="B999:E999"/>
    <mergeCell ref="F999:G999"/>
    <mergeCell ref="T1017:U1017"/>
    <mergeCell ref="X1017:Y1017"/>
    <mergeCell ref="B958:E960"/>
    <mergeCell ref="H973:AD973"/>
    <mergeCell ref="F1020:G1020"/>
    <mergeCell ref="B1240:E1244"/>
    <mergeCell ref="B1246:E1251"/>
    <mergeCell ref="H1246:AD1247"/>
    <mergeCell ref="AL1246:AQ1248"/>
    <mergeCell ref="F1246:G1246"/>
    <mergeCell ref="F1234:G1234"/>
    <mergeCell ref="AH1146:AJ1146"/>
    <mergeCell ref="AH1149:AJ1149"/>
    <mergeCell ref="AH1137:AJ1137"/>
    <mergeCell ref="AH1140:AJ1140"/>
    <mergeCell ref="AH1234:AJ1234"/>
    <mergeCell ref="H1131:AD1132"/>
    <mergeCell ref="AL1127:AQ1127"/>
    <mergeCell ref="AL1131:AQ1131"/>
    <mergeCell ref="H1134:AD1135"/>
    <mergeCell ref="AL1134:AQ1134"/>
    <mergeCell ref="H1137:AD1138"/>
    <mergeCell ref="B1211:E1213"/>
    <mergeCell ref="F1228:G1228"/>
    <mergeCell ref="F1186:G1186"/>
    <mergeCell ref="F1211:G1211"/>
    <mergeCell ref="F1214:G1214"/>
    <mergeCell ref="AH1220:AJ1220"/>
    <mergeCell ref="AH1249:AJ1249"/>
    <mergeCell ref="H1216:AD1218"/>
    <mergeCell ref="AL1216:AQ1217"/>
    <mergeCell ref="H1220:AD1220"/>
    <mergeCell ref="AL1220:AQ1221"/>
    <mergeCell ref="F1216:G1216"/>
    <mergeCell ref="F1220:G1220"/>
    <mergeCell ref="F1189:G1189"/>
    <mergeCell ref="F1171:G1171"/>
    <mergeCell ref="AR1249:AR1250"/>
    <mergeCell ref="AR1252:AR1253"/>
    <mergeCell ref="AR1260:AR1261"/>
    <mergeCell ref="AL1249:AQ1251"/>
    <mergeCell ref="AL1252:AQ1254"/>
    <mergeCell ref="AL1310:AQ1311"/>
    <mergeCell ref="AL1280:AQ1281"/>
    <mergeCell ref="AR1310:AR1311"/>
    <mergeCell ref="AH1313:AJ1313"/>
    <mergeCell ref="AL1313:AQ1314"/>
    <mergeCell ref="AH1246:AJ1246"/>
    <mergeCell ref="AL1256:AQ1257"/>
    <mergeCell ref="AR1237:AR1238"/>
    <mergeCell ref="AR1228:AR1229"/>
    <mergeCell ref="AH1216:AJ1216"/>
    <mergeCell ref="AR1338:AR1339"/>
    <mergeCell ref="AL1338:AQ1340"/>
    <mergeCell ref="AL1299:AQ1300"/>
    <mergeCell ref="AR1234:AR1235"/>
    <mergeCell ref="I1317:AD1318"/>
    <mergeCell ref="I1320:AD1320"/>
    <mergeCell ref="AL1408:AQ1410"/>
    <mergeCell ref="AH1408:AJ1408"/>
    <mergeCell ref="AR1408:AR1409"/>
    <mergeCell ref="H1398:AD1398"/>
    <mergeCell ref="AR1355:AR1356"/>
    <mergeCell ref="AL1355:AQ1356"/>
    <mergeCell ref="H1361:AD1363"/>
    <mergeCell ref="AL1361:AQ1362"/>
    <mergeCell ref="H1365:AD1369"/>
    <mergeCell ref="AL1365:AQ1366"/>
    <mergeCell ref="H1371:AD1373"/>
    <mergeCell ref="AL1371:AQ1372"/>
    <mergeCell ref="H1386:AD1387"/>
    <mergeCell ref="AH1386:AJ1386"/>
    <mergeCell ref="AR1386:AR1387"/>
    <mergeCell ref="AL1386:AQ1388"/>
    <mergeCell ref="I1376:AD1376"/>
    <mergeCell ref="AH1341:AJ1341"/>
    <mergeCell ref="X1332:AB1332"/>
    <mergeCell ref="U1333:AC1333"/>
    <mergeCell ref="H1329:AD1329"/>
    <mergeCell ref="U1328:AD1328"/>
    <mergeCell ref="W1335:Z1335"/>
    <mergeCell ref="AH1355:AJ1355"/>
    <mergeCell ref="H1326:M1327"/>
    <mergeCell ref="AR1418:AR1419"/>
    <mergeCell ref="AL1418:AQ1419"/>
    <mergeCell ref="H1422:AD1423"/>
    <mergeCell ref="AH1422:AJ1422"/>
    <mergeCell ref="AL1422:AQ1423"/>
    <mergeCell ref="AR1422:AR1423"/>
    <mergeCell ref="I1425:AD1425"/>
    <mergeCell ref="I1426:AD1426"/>
    <mergeCell ref="I1427:AD1427"/>
    <mergeCell ref="H1430:AD1431"/>
    <mergeCell ref="I1389:AD1389"/>
    <mergeCell ref="H1399:AD1400"/>
    <mergeCell ref="AH1398:AJ1398"/>
    <mergeCell ref="AL1398:AQ1400"/>
    <mergeCell ref="AR1398:AR1399"/>
    <mergeCell ref="I1402:AD1403"/>
    <mergeCell ref="I1404:AD1404"/>
    <mergeCell ref="I1405:AD1405"/>
    <mergeCell ref="H1418:AD1420"/>
    <mergeCell ref="AH1418:AJ1418"/>
    <mergeCell ref="J1393:AD1393"/>
    <mergeCell ref="J1394:AD1394"/>
    <mergeCell ref="AL1415:AQ1416"/>
    <mergeCell ref="AR1514:AR1515"/>
    <mergeCell ref="AL1511:AQ1513"/>
    <mergeCell ref="AL1514:AQ1516"/>
    <mergeCell ref="I1621:AD1621"/>
    <mergeCell ref="I1619:AD1619"/>
    <mergeCell ref="AR1634:AR1635"/>
    <mergeCell ref="J1627:AD1627"/>
    <mergeCell ref="H1491:K1491"/>
    <mergeCell ref="AH1634:AJ1634"/>
    <mergeCell ref="AL1549:AQ1552"/>
    <mergeCell ref="AG1562:AJ1562"/>
    <mergeCell ref="AL1411:AQ1412"/>
    <mergeCell ref="J1390:AD1390"/>
    <mergeCell ref="I1471:AD1472"/>
    <mergeCell ref="AL1471:AQ1473"/>
    <mergeCell ref="AH1471:AJ1471"/>
    <mergeCell ref="H1432:AD1433"/>
    <mergeCell ref="H1434:AD1435"/>
    <mergeCell ref="H1437:AD1441"/>
    <mergeCell ref="AH1437:AJ1437"/>
    <mergeCell ref="AL1437:AQ1438"/>
    <mergeCell ref="AR1437:AR1438"/>
    <mergeCell ref="H1444:AD1445"/>
    <mergeCell ref="H1447:AD1449"/>
    <mergeCell ref="H1451:AD1452"/>
    <mergeCell ref="AH1444:AJ1444"/>
    <mergeCell ref="AL1444:AQ1445"/>
    <mergeCell ref="AR1444:AR1445"/>
    <mergeCell ref="AH1447:AJ1447"/>
    <mergeCell ref="AL1447:AQ1448"/>
    <mergeCell ref="AR1447:AR1448"/>
    <mergeCell ref="AH1451:AJ1451"/>
    <mergeCell ref="AR1471:AR1472"/>
    <mergeCell ref="H1474:AD1474"/>
    <mergeCell ref="H1476:AD1480"/>
    <mergeCell ref="H1482:AD1484"/>
    <mergeCell ref="I1456:AD1457"/>
    <mergeCell ref="I1458:AD1459"/>
    <mergeCell ref="I1455:AD1455"/>
    <mergeCell ref="I1460:AD1460"/>
    <mergeCell ref="I1461:AD1461"/>
    <mergeCell ref="I1505:AD1506"/>
    <mergeCell ref="I1507:AD1508"/>
    <mergeCell ref="I1501:AD1501"/>
    <mergeCell ref="I1502:AD1502"/>
    <mergeCell ref="I1503:AD1503"/>
    <mergeCell ref="I1504:AD1504"/>
    <mergeCell ref="AR1451:AR1452"/>
    <mergeCell ref="H1468:AD1469"/>
    <mergeCell ref="H1464:AD1464"/>
    <mergeCell ref="H1465:AD1465"/>
    <mergeCell ref="H1466:AD1466"/>
    <mergeCell ref="H1463:AD1463"/>
    <mergeCell ref="AL1451:AQ1452"/>
    <mergeCell ref="O1494:S1494"/>
    <mergeCell ref="N1488:AD1488"/>
    <mergeCell ref="H1489:M1490"/>
    <mergeCell ref="N1489:Q1489"/>
    <mergeCell ref="R1489:AD1489"/>
    <mergeCell ref="N1490:Q1490"/>
    <mergeCell ref="O1493:Q1493"/>
    <mergeCell ref="S1493:U1493"/>
    <mergeCell ref="W1493:Y1493"/>
    <mergeCell ref="AA1493:AC1493"/>
    <mergeCell ref="AR1511:AR1512"/>
    <mergeCell ref="AG1487:AJ1487"/>
    <mergeCell ref="AG1494:AJ1494"/>
    <mergeCell ref="AG1497:AJ1497"/>
    <mergeCell ref="AG1499:AJ1499"/>
    <mergeCell ref="H1488:M1488"/>
    <mergeCell ref="I1470:AE1470"/>
    <mergeCell ref="L1491:T1491"/>
    <mergeCell ref="H1496:T1496"/>
    <mergeCell ref="AL1468:AQ1470"/>
    <mergeCell ref="B1690:E1693"/>
    <mergeCell ref="F1690:G1690"/>
    <mergeCell ref="H1690:AD1694"/>
    <mergeCell ref="AH1690:AJ1690"/>
    <mergeCell ref="AR1690:AR1691"/>
    <mergeCell ref="AL1690:AQ1692"/>
    <mergeCell ref="B1645:E1645"/>
    <mergeCell ref="H1497:U1497"/>
    <mergeCell ref="V1497:AD1497"/>
    <mergeCell ref="F1549:G1549"/>
    <mergeCell ref="AG1555:AJ1555"/>
    <mergeCell ref="H1558:M1559"/>
    <mergeCell ref="N1558:Q1558"/>
    <mergeCell ref="R1558:AD1558"/>
    <mergeCell ref="N1559:Q1559"/>
    <mergeCell ref="R1559:V1559"/>
    <mergeCell ref="W1559:Z1559"/>
    <mergeCell ref="AA1559:AD1559"/>
    <mergeCell ref="H1560:K1560"/>
    <mergeCell ref="L1560:T1560"/>
    <mergeCell ref="M1630:AB1630"/>
    <mergeCell ref="AC1630:AD1630"/>
    <mergeCell ref="AR1718:AR1719"/>
    <mergeCell ref="H1645:AD1645"/>
    <mergeCell ref="F1654:G1654"/>
    <mergeCell ref="H1654:AD1657"/>
    <mergeCell ref="AH1654:AJ1654"/>
    <mergeCell ref="AL1654:AQ1656"/>
    <mergeCell ref="AR1654:AR1655"/>
    <mergeCell ref="H1659:AD1659"/>
    <mergeCell ref="AL1659:AQ1660"/>
    <mergeCell ref="F1674:G1674"/>
    <mergeCell ref="H1674:AD1675"/>
    <mergeCell ref="AH1674:AJ1674"/>
    <mergeCell ref="AL1674:AQ1676"/>
    <mergeCell ref="AR1674:AR1675"/>
    <mergeCell ref="I1646:AD1652"/>
    <mergeCell ref="I1660:AD1671"/>
    <mergeCell ref="AL1645:AQ1646"/>
    <mergeCell ref="F1757:G1757"/>
    <mergeCell ref="H1757:AD1758"/>
    <mergeCell ref="AH1757:AJ1757"/>
    <mergeCell ref="AR1757:AR1758"/>
    <mergeCell ref="AL1757:AQ1759"/>
    <mergeCell ref="H1763:AD1766"/>
    <mergeCell ref="AL1762:AQ1763"/>
    <mergeCell ref="I1729:AD1739"/>
    <mergeCell ref="AL1728:AQ1729"/>
    <mergeCell ref="F1741:G1741"/>
    <mergeCell ref="H1677:AD1678"/>
    <mergeCell ref="AH1677:AJ1677"/>
    <mergeCell ref="AR1677:AR1678"/>
    <mergeCell ref="I1681:AD1688"/>
    <mergeCell ref="H1680:AD1680"/>
    <mergeCell ref="AH1637:AJ1637"/>
    <mergeCell ref="AL1792:AQ1793"/>
    <mergeCell ref="H1741:AD1742"/>
    <mergeCell ref="AL1741:AQ1744"/>
    <mergeCell ref="AH1741:AJ1741"/>
    <mergeCell ref="AR1640:AR1641"/>
    <mergeCell ref="AL1640:AQ1642"/>
    <mergeCell ref="H1746:AD1755"/>
    <mergeCell ref="H1745:AD1745"/>
    <mergeCell ref="AR1637:AR1638"/>
    <mergeCell ref="AR1741:AR1742"/>
    <mergeCell ref="I1697:AD1715"/>
    <mergeCell ref="AL1696:AQ1697"/>
    <mergeCell ref="H1696:AD1696"/>
    <mergeCell ref="F1718:G1718"/>
    <mergeCell ref="H1718:AD1726"/>
    <mergeCell ref="AH1718:AJ1718"/>
    <mergeCell ref="F1805:G1805"/>
    <mergeCell ref="H1805:AD1807"/>
    <mergeCell ref="AH1809:AJ1809"/>
    <mergeCell ref="AH1811:AJ1811"/>
    <mergeCell ref="AR1811:AR1812"/>
    <mergeCell ref="F1813:G1813"/>
    <mergeCell ref="H1813:AD1814"/>
    <mergeCell ref="AH1813:AJ1813"/>
    <mergeCell ref="AL1813:AQ1815"/>
    <mergeCell ref="AR1813:AR1814"/>
    <mergeCell ref="AL1805:AQ1807"/>
    <mergeCell ref="H1772:AD1772"/>
    <mergeCell ref="H1762:AD1762"/>
    <mergeCell ref="H1773:AD1781"/>
    <mergeCell ref="AL1772:AQ1773"/>
    <mergeCell ref="F1783:G1783"/>
    <mergeCell ref="H1783:AD1785"/>
    <mergeCell ref="AL1783:AQ1785"/>
    <mergeCell ref="AH1787:AJ1787"/>
    <mergeCell ref="AR1787:AR1788"/>
    <mergeCell ref="AH1790:AJ1790"/>
    <mergeCell ref="AR1790:AR1791"/>
    <mergeCell ref="F1768:G1768"/>
    <mergeCell ref="H1768:AD1770"/>
    <mergeCell ref="AH1768:AJ1768"/>
    <mergeCell ref="AL1768:AQ1770"/>
    <mergeCell ref="AR1768:AR1769"/>
    <mergeCell ref="AR1809:AR1810"/>
    <mergeCell ref="H1792:AD1792"/>
    <mergeCell ref="H1793:AD1802"/>
    <mergeCell ref="B1817:E1817"/>
    <mergeCell ref="B1818:E1818"/>
    <mergeCell ref="F1817:G1817"/>
    <mergeCell ref="F1820:G1820"/>
    <mergeCell ref="H1817:AD1818"/>
    <mergeCell ref="AL1817:AQ1819"/>
    <mergeCell ref="AH1817:AJ1817"/>
    <mergeCell ref="AR1817:AR1818"/>
    <mergeCell ref="H1820:AD1823"/>
    <mergeCell ref="AH1820:AJ1820"/>
    <mergeCell ref="AR1820:AR1821"/>
    <mergeCell ref="AL1820:AQ1821"/>
    <mergeCell ref="B1825:E1825"/>
    <mergeCell ref="F1825:G1825"/>
    <mergeCell ref="H1825:AD1825"/>
    <mergeCell ref="AH1825:AJ1825"/>
    <mergeCell ref="AR1825:AR1826"/>
    <mergeCell ref="AL1825:AQ1827"/>
    <mergeCell ref="AR1857:AR1858"/>
    <mergeCell ref="AH1860:AJ1860"/>
    <mergeCell ref="AR1860:AR1861"/>
    <mergeCell ref="AH1863:AJ1863"/>
    <mergeCell ref="AR1863:AR1864"/>
    <mergeCell ref="I1868:AD1869"/>
    <mergeCell ref="I1870:AD1872"/>
    <mergeCell ref="F1853:G1853"/>
    <mergeCell ref="H1853:AD1855"/>
    <mergeCell ref="AH1853:AJ1853"/>
    <mergeCell ref="AR1853:AR1854"/>
    <mergeCell ref="AL1853:AQ1855"/>
    <mergeCell ref="I1857:AD1858"/>
    <mergeCell ref="F1828:G1828"/>
    <mergeCell ref="AH1828:AJ1828"/>
    <mergeCell ref="AR1828:AR1829"/>
    <mergeCell ref="AL1828:AQ1829"/>
    <mergeCell ref="H1832:K1832"/>
    <mergeCell ref="L1832:AD1832"/>
    <mergeCell ref="L1837:T1837"/>
    <mergeCell ref="L1836:AB1836"/>
    <mergeCell ref="U1833:W1833"/>
    <mergeCell ref="I1841:T1841"/>
    <mergeCell ref="T1842:Z1842"/>
    <mergeCell ref="I1849:AD1850"/>
    <mergeCell ref="U1839:W1839"/>
    <mergeCell ref="U1840:W1840"/>
    <mergeCell ref="I1860:AD1861"/>
    <mergeCell ref="I1863:AD1865"/>
    <mergeCell ref="AH1857:AJ1857"/>
    <mergeCell ref="AR1895:AR1896"/>
    <mergeCell ref="H1895:AD1895"/>
    <mergeCell ref="AL1895:AQ1897"/>
    <mergeCell ref="F1898:G1898"/>
    <mergeCell ref="H1898:AD1900"/>
    <mergeCell ref="AH1898:AJ1898"/>
    <mergeCell ref="AR1898:AR1899"/>
    <mergeCell ref="AL1898:AQ1899"/>
    <mergeCell ref="H1902:AD1902"/>
    <mergeCell ref="I1873:AD1874"/>
    <mergeCell ref="I1875:AD1877"/>
    <mergeCell ref="H1867:AD1867"/>
    <mergeCell ref="H1879:AD1882"/>
    <mergeCell ref="AH1879:AJ1879"/>
    <mergeCell ref="AR1879:AR1880"/>
    <mergeCell ref="B1884:E1884"/>
    <mergeCell ref="F1884:G1884"/>
    <mergeCell ref="H1884:AD1885"/>
    <mergeCell ref="F1889:G1889"/>
    <mergeCell ref="H1887:AD1887"/>
    <mergeCell ref="AH1884:AJ1884"/>
    <mergeCell ref="AR1884:AR1885"/>
    <mergeCell ref="AL1884:AQ1886"/>
    <mergeCell ref="H1889:AD1890"/>
    <mergeCell ref="AL1889:AQ1890"/>
    <mergeCell ref="AH1889:AJ1889"/>
    <mergeCell ref="AR1889:AR1890"/>
    <mergeCell ref="AH1895:AJ1895"/>
    <mergeCell ref="B1915:E1916"/>
    <mergeCell ref="F1915:G1915"/>
    <mergeCell ref="H1915:AD1916"/>
    <mergeCell ref="AH1915:AJ1915"/>
    <mergeCell ref="AR1915:AR1916"/>
    <mergeCell ref="AL1915:AQ1917"/>
    <mergeCell ref="F1918:G1918"/>
    <mergeCell ref="H1918:AD1921"/>
    <mergeCell ref="AL1918:AQ1919"/>
    <mergeCell ref="AH1943:AJ1943"/>
    <mergeCell ref="AR1943:AR1944"/>
    <mergeCell ref="H1923:AD1923"/>
    <mergeCell ref="I1939:AD1940"/>
    <mergeCell ref="I1927:AD1928"/>
    <mergeCell ref="I1925:AD1926"/>
    <mergeCell ref="AH1925:AJ1925"/>
    <mergeCell ref="AR1925:AR1926"/>
    <mergeCell ref="AL1925:AQ1926"/>
    <mergeCell ref="AH1927:AJ1927"/>
    <mergeCell ref="AL1927:AQ1928"/>
    <mergeCell ref="AR1927:AR1928"/>
    <mergeCell ref="AH1939:AJ1939"/>
    <mergeCell ref="AL1939:AQ1940"/>
    <mergeCell ref="AR1939:AR1940"/>
    <mergeCell ref="AH1941:AJ1941"/>
    <mergeCell ref="AL1941:AQ1942"/>
    <mergeCell ref="H1929:AD1937"/>
    <mergeCell ref="AR1941:AR1942"/>
    <mergeCell ref="I1943:AD1943"/>
    <mergeCell ref="AR1945:AR1946"/>
    <mergeCell ref="AH1945:AJ1945"/>
    <mergeCell ref="J1990:X1990"/>
    <mergeCell ref="H1992:AD1992"/>
    <mergeCell ref="J1993:AD1994"/>
    <mergeCell ref="AH1993:AJ1993"/>
    <mergeCell ref="AR1993:AR1994"/>
    <mergeCell ref="AL1992:AQ1992"/>
    <mergeCell ref="P1997:S1997"/>
    <mergeCell ref="J1988:AD1989"/>
    <mergeCell ref="AH1988:AJ1988"/>
    <mergeCell ref="AL1975:AQ1978"/>
    <mergeCell ref="I1983:AC1985"/>
    <mergeCell ref="H1987:AD1987"/>
    <mergeCell ref="AL1980:AQ1982"/>
    <mergeCell ref="AC1996:AD1997"/>
    <mergeCell ref="AL1996:AQ1997"/>
    <mergeCell ref="W1996:X1996"/>
    <mergeCell ref="Z1996:AA1996"/>
    <mergeCell ref="P1996:S1996"/>
    <mergeCell ref="AH1977:AJ1980"/>
    <mergeCell ref="AR1988:AR1989"/>
    <mergeCell ref="AB1990:AD1990"/>
    <mergeCell ref="T1996:U1996"/>
    <mergeCell ref="AL1988:AQ1990"/>
    <mergeCell ref="I1945:AD1946"/>
    <mergeCell ref="AL1945:AQ1946"/>
    <mergeCell ref="H1947:AD1947"/>
    <mergeCell ref="B1953:E1954"/>
    <mergeCell ref="H1953:AD1955"/>
    <mergeCell ref="AH1953:AJ1953"/>
    <mergeCell ref="AR1953:AR1954"/>
    <mergeCell ref="AL1953:AQ1956"/>
    <mergeCell ref="H1958:AD1958"/>
    <mergeCell ref="AH1958:AJ1958"/>
    <mergeCell ref="AR1958:AR1959"/>
    <mergeCell ref="AL1958:AQ1960"/>
    <mergeCell ref="B1958:E1960"/>
    <mergeCell ref="H1961:AD1967"/>
    <mergeCell ref="AL1961:AQ1962"/>
    <mergeCell ref="H2048:I2048"/>
    <mergeCell ref="Q2047:R2047"/>
    <mergeCell ref="H2074:AD2076"/>
    <mergeCell ref="AL2050:AQ2051"/>
    <mergeCell ref="F2053:G2053"/>
    <mergeCell ref="H2053:AD2056"/>
    <mergeCell ref="AH2053:AJ2053"/>
    <mergeCell ref="AL2053:AQ2054"/>
    <mergeCell ref="AR2053:AR2054"/>
    <mergeCell ref="F2058:G2058"/>
    <mergeCell ref="H2065:AD2068"/>
    <mergeCell ref="AH2065:AJ2065"/>
    <mergeCell ref="B1970:E1972"/>
    <mergeCell ref="H1970:AD1971"/>
    <mergeCell ref="AH1970:AJ1970"/>
    <mergeCell ref="AL1970:AQ1972"/>
    <mergeCell ref="AR1970:AR1971"/>
    <mergeCell ref="B1975:E1978"/>
    <mergeCell ref="H1975:AD1978"/>
    <mergeCell ref="AH1975:AJ1975"/>
    <mergeCell ref="AR2011:AR2012"/>
    <mergeCell ref="J2014:AD2015"/>
    <mergeCell ref="AH2014:AJ2014"/>
    <mergeCell ref="AL2014:AQ2016"/>
    <mergeCell ref="AR2014:AR2015"/>
    <mergeCell ref="J2017:AD2018"/>
    <mergeCell ref="AH2017:AJ2017"/>
    <mergeCell ref="AR2017:AR2018"/>
    <mergeCell ref="J2020:AD2020"/>
    <mergeCell ref="AR2020:AR2021"/>
    <mergeCell ref="AA2048:AB2048"/>
    <mergeCell ref="X2047:Z2047"/>
    <mergeCell ref="X2048:Z2048"/>
    <mergeCell ref="AR2065:AR2066"/>
    <mergeCell ref="AH2020:AJ2020"/>
    <mergeCell ref="AL2020:AQ2021"/>
    <mergeCell ref="T2047:V2047"/>
    <mergeCell ref="J2011:AD2012"/>
    <mergeCell ref="AA2046:AB2046"/>
    <mergeCell ref="AA2047:AB2047"/>
    <mergeCell ref="J2023:AD2024"/>
    <mergeCell ref="T2048:V2048"/>
    <mergeCell ref="Q2048:R2048"/>
    <mergeCell ref="AR1999:AR2000"/>
    <mergeCell ref="O2004:U2004"/>
    <mergeCell ref="O2003:Q2003"/>
    <mergeCell ref="S2003:U2003"/>
    <mergeCell ref="W2003:AD2003"/>
    <mergeCell ref="W2004:AD2004"/>
    <mergeCell ref="J2003:M2003"/>
    <mergeCell ref="J2004:M2004"/>
    <mergeCell ref="H2006:AD2006"/>
    <mergeCell ref="J2008:AD2009"/>
    <mergeCell ref="AL2006:AQ2006"/>
    <mergeCell ref="AH2008:AJ2008"/>
    <mergeCell ref="AR2008:AR2009"/>
    <mergeCell ref="AL2008:AQ2010"/>
    <mergeCell ref="AL2089:AQ2090"/>
    <mergeCell ref="AR2089:AR2090"/>
    <mergeCell ref="AL2023:AQ2024"/>
    <mergeCell ref="AR2023:AR2024"/>
    <mergeCell ref="H2043:AD2044"/>
    <mergeCell ref="AH2043:AJ2043"/>
    <mergeCell ref="AR2043:AR2044"/>
    <mergeCell ref="AH2050:AJ2050"/>
    <mergeCell ref="AR2050:AR2051"/>
    <mergeCell ref="AL2043:AQ2044"/>
    <mergeCell ref="H2045:AD2045"/>
    <mergeCell ref="J2046:L2046"/>
    <mergeCell ref="J2047:L2047"/>
    <mergeCell ref="J2048:L2048"/>
    <mergeCell ref="N2046:P2046"/>
    <mergeCell ref="N2047:P2047"/>
    <mergeCell ref="N2048:P2048"/>
    <mergeCell ref="AL2017:AQ2018"/>
    <mergeCell ref="AR2095:AR2096"/>
    <mergeCell ref="AL2095:AQ2098"/>
    <mergeCell ref="AR2058:AR2059"/>
    <mergeCell ref="AR2086:AR2087"/>
    <mergeCell ref="F2095:G2095"/>
    <mergeCell ref="AR2129:AR2130"/>
    <mergeCell ref="R2132:T2132"/>
    <mergeCell ref="R2133:T2133"/>
    <mergeCell ref="AH2131:AJ2131"/>
    <mergeCell ref="H2132:N2132"/>
    <mergeCell ref="O2132:Q2132"/>
    <mergeCell ref="O2133:Q2133"/>
    <mergeCell ref="H2136:AD2137"/>
    <mergeCell ref="H2115:AD2115"/>
    <mergeCell ref="AH2115:AJ2115"/>
    <mergeCell ref="AR2115:AR2116"/>
    <mergeCell ref="F2117:G2117"/>
    <mergeCell ref="H2117:AD2117"/>
    <mergeCell ref="AH2117:AJ2117"/>
    <mergeCell ref="AR2117:AR2118"/>
    <mergeCell ref="H2118:M2118"/>
    <mergeCell ref="R2118:T2118"/>
    <mergeCell ref="R2119:T2119"/>
    <mergeCell ref="H2122:AD2123"/>
    <mergeCell ref="F2122:G2122"/>
    <mergeCell ref="AH2122:AJ2122"/>
    <mergeCell ref="AR2122:AR2123"/>
    <mergeCell ref="AR2131:AR2132"/>
    <mergeCell ref="H2108:AD2110"/>
    <mergeCell ref="AH2108:AJ2108"/>
    <mergeCell ref="AR2108:AR2109"/>
    <mergeCell ref="F2101:G2101"/>
    <mergeCell ref="H2232:AD2236"/>
    <mergeCell ref="AL2232:AQ2234"/>
    <mergeCell ref="H2188:AD2190"/>
    <mergeCell ref="I2192:AD2194"/>
    <mergeCell ref="AH2192:AJ2192"/>
    <mergeCell ref="AL2192:AQ2193"/>
    <mergeCell ref="I2202:AD2204"/>
    <mergeCell ref="AL2202:AQ2203"/>
    <mergeCell ref="I2211:AD2213"/>
    <mergeCell ref="I2215:AD2218"/>
    <mergeCell ref="AH2215:AJ2215"/>
    <mergeCell ref="AL2215:AQ2216"/>
    <mergeCell ref="B2223:E2224"/>
    <mergeCell ref="H2223:AD2224"/>
    <mergeCell ref="AH2223:AJ2223"/>
    <mergeCell ref="AL2223:AQ2225"/>
    <mergeCell ref="AL2198:AQ2199"/>
    <mergeCell ref="AH2202:AJ2202"/>
    <mergeCell ref="I2198:AD2200"/>
    <mergeCell ref="AH2198:AJ2198"/>
    <mergeCell ref="AL2219:AQ2220"/>
    <mergeCell ref="AH2219:AJ2219"/>
    <mergeCell ref="I2219:AD2220"/>
    <mergeCell ref="AH2226:AJ2226"/>
    <mergeCell ref="AL2226:AQ2227"/>
    <mergeCell ref="F2229:G2229"/>
    <mergeCell ref="H2229:AD2229"/>
    <mergeCell ref="F2223:G2223"/>
    <mergeCell ref="F2226:G2226"/>
    <mergeCell ref="AH2229:AJ2229"/>
    <mergeCell ref="AL2229:AQ2229"/>
    <mergeCell ref="B2267:E2269"/>
    <mergeCell ref="H2267:AD2267"/>
    <mergeCell ref="AG2472:AJ2472"/>
    <mergeCell ref="AH2267:AJ2267"/>
    <mergeCell ref="AL2267:AQ2268"/>
    <mergeCell ref="AL2269:AQ2271"/>
    <mergeCell ref="B2291:E2294"/>
    <mergeCell ref="F2291:G2291"/>
    <mergeCell ref="H2291:AD2294"/>
    <mergeCell ref="AL2311:AQ2313"/>
    <mergeCell ref="F2315:G2315"/>
    <mergeCell ref="F2486:G2486"/>
    <mergeCell ref="H2486:AD2487"/>
    <mergeCell ref="AH2486:AJ2486"/>
    <mergeCell ref="AL2444:AQ2446"/>
    <mergeCell ref="AL2447:AQ2448"/>
    <mergeCell ref="AL2451:AQ2452"/>
    <mergeCell ref="AL2454:AQ2455"/>
    <mergeCell ref="AL2457:AQ2458"/>
    <mergeCell ref="AL2460:AQ2462"/>
    <mergeCell ref="B2368:E2371"/>
    <mergeCell ref="F2368:G2368"/>
    <mergeCell ref="H2368:AD2371"/>
    <mergeCell ref="F2286:G2286"/>
    <mergeCell ref="AL2303:AQ2306"/>
    <mergeCell ref="AH2307:AJ2307"/>
    <mergeCell ref="B2345:E2346"/>
    <mergeCell ref="F2387:G2387"/>
    <mergeCell ref="H2387:AD2387"/>
    <mergeCell ref="F2377:G2377"/>
    <mergeCell ref="AL2387:AQ2389"/>
    <mergeCell ref="F2335:G2335"/>
    <mergeCell ref="B2710:E2711"/>
    <mergeCell ref="F2710:G2710"/>
    <mergeCell ref="H2710:AD2711"/>
    <mergeCell ref="AH2710:AJ2710"/>
    <mergeCell ref="AG2482:AJ2482"/>
    <mergeCell ref="AG2484:AJ2484"/>
    <mergeCell ref="AL2509:AQ2510"/>
    <mergeCell ref="B2562:E2564"/>
    <mergeCell ref="H2704:AD2707"/>
    <mergeCell ref="H2701:AD2703"/>
    <mergeCell ref="B2671:E2671"/>
    <mergeCell ref="F2671:G2671"/>
    <mergeCell ref="F2676:G2676"/>
    <mergeCell ref="H2671:AD2674"/>
    <mergeCell ref="AH2671:AJ2671"/>
    <mergeCell ref="AL2671:AQ2674"/>
    <mergeCell ref="H2676:AD2677"/>
    <mergeCell ref="H2509:AD2517"/>
    <mergeCell ref="W2483:Z2483"/>
    <mergeCell ref="AA2483:AD2483"/>
    <mergeCell ref="AL2611:AQ2614"/>
    <mergeCell ref="AL2679:AQ2681"/>
    <mergeCell ref="F2639:G2639"/>
    <mergeCell ref="H2639:AD2642"/>
    <mergeCell ref="AL2639:AQ2642"/>
    <mergeCell ref="H2644:AD2647"/>
    <mergeCell ref="AL2644:AQ2645"/>
    <mergeCell ref="AH2611:AJ2611"/>
    <mergeCell ref="AH2626:AJ2626"/>
    <mergeCell ref="AL2544:AQ2545"/>
    <mergeCell ref="J2550:AD2550"/>
    <mergeCell ref="H2619:AD2624"/>
    <mergeCell ref="B2820:E2824"/>
    <mergeCell ref="F2820:G2820"/>
    <mergeCell ref="H2820:AD2821"/>
    <mergeCell ref="AH2820:AJ2820"/>
    <mergeCell ref="AL2820:AQ2823"/>
    <mergeCell ref="H2792:AD2793"/>
    <mergeCell ref="AH2792:AJ2792"/>
    <mergeCell ref="AL2792:AQ2794"/>
    <mergeCell ref="F2795:G2795"/>
    <mergeCell ref="H2795:AD2796"/>
    <mergeCell ref="AH2795:AJ2795"/>
    <mergeCell ref="AL2795:AQ2797"/>
    <mergeCell ref="F2798:G2798"/>
    <mergeCell ref="F2805:G2805"/>
    <mergeCell ref="H2798:AD2800"/>
    <mergeCell ref="AH2798:AJ2798"/>
    <mergeCell ref="AL2798:AQ2800"/>
    <mergeCell ref="H2802:AD2803"/>
    <mergeCell ref="AH2802:AJ2802"/>
    <mergeCell ref="AL2802:AQ2804"/>
    <mergeCell ref="H2805:AD2806"/>
    <mergeCell ref="AH2805:AJ2805"/>
    <mergeCell ref="AL2809:AQ2812"/>
    <mergeCell ref="B2809:E2811"/>
    <mergeCell ref="F2809:G2809"/>
    <mergeCell ref="F2813:G2813"/>
    <mergeCell ref="H2809:AD2811"/>
    <mergeCell ref="AH2809:AJ2809"/>
    <mergeCell ref="F2050:G2050"/>
    <mergeCell ref="H2050:AD2050"/>
    <mergeCell ref="H2047:I2047"/>
    <mergeCell ref="I1851:AD1851"/>
    <mergeCell ref="H2226:AD2227"/>
    <mergeCell ref="J1999:AD2000"/>
    <mergeCell ref="X1991:AD1991"/>
    <mergeCell ref="AH1999:AJ1999"/>
    <mergeCell ref="AH2011:AJ2011"/>
    <mergeCell ref="I1909:AD1909"/>
    <mergeCell ref="I1908:AD1908"/>
    <mergeCell ref="I1907:AD1907"/>
    <mergeCell ref="F1895:G1895"/>
    <mergeCell ref="H1892:AD1893"/>
    <mergeCell ref="B2768:E2769"/>
    <mergeCell ref="F2768:G2768"/>
    <mergeCell ref="I2727:AD2728"/>
    <mergeCell ref="H2748:AD2752"/>
    <mergeCell ref="H2755:AD2756"/>
    <mergeCell ref="AH2755:AJ2755"/>
    <mergeCell ref="H2315:AD2321"/>
    <mergeCell ref="H2296:AD2297"/>
    <mergeCell ref="H2660:AD2661"/>
    <mergeCell ref="H2143:AD2145"/>
    <mergeCell ref="F2274:G2274"/>
    <mergeCell ref="F2506:G2506"/>
    <mergeCell ref="F2519:G2519"/>
    <mergeCell ref="F2254:G2254"/>
    <mergeCell ref="R2195:V2195"/>
    <mergeCell ref="X2195:AB2195"/>
    <mergeCell ref="Q2196:V2196"/>
    <mergeCell ref="W2196:AB2196"/>
    <mergeCell ref="F2185:G2185"/>
    <mergeCell ref="AL2429:AQ2431"/>
    <mergeCell ref="AL2335:AQ2338"/>
    <mergeCell ref="I2888:AD2889"/>
    <mergeCell ref="I2891:AD2891"/>
    <mergeCell ref="I2890:AD2890"/>
    <mergeCell ref="I2887:AD2887"/>
    <mergeCell ref="I2886:AD2886"/>
    <mergeCell ref="AH2888:AJ2888"/>
    <mergeCell ref="AH2890:AJ2890"/>
    <mergeCell ref="W2866:Z2866"/>
    <mergeCell ref="H2562:AD2567"/>
    <mergeCell ref="AL2562:AQ2565"/>
    <mergeCell ref="H2631:AD2637"/>
    <mergeCell ref="AL2631:AQ2632"/>
    <mergeCell ref="AH2835:AJ2835"/>
    <mergeCell ref="AL2835:AQ2838"/>
    <mergeCell ref="H2839:AD2841"/>
    <mergeCell ref="I2843:AD2844"/>
    <mergeCell ref="I2845:AD2846"/>
    <mergeCell ref="I2847:AD2848"/>
    <mergeCell ref="H2274:AD2280"/>
    <mergeCell ref="AH2244:AJ2244"/>
    <mergeCell ref="AH2248:AJ2248"/>
    <mergeCell ref="I2498:AD2499"/>
    <mergeCell ref="H2488:AD2488"/>
    <mergeCell ref="AH2425:AJ2425"/>
    <mergeCell ref="P2663:AD2663"/>
    <mergeCell ref="H2664:O2664"/>
    <mergeCell ref="H2667:O2667"/>
    <mergeCell ref="H2626:AD2629"/>
    <mergeCell ref="H2714:AD2716"/>
    <mergeCell ref="AL2710:AQ2713"/>
    <mergeCell ref="AL2714:AQ2717"/>
    <mergeCell ref="H2772:AD2777"/>
    <mergeCell ref="H2779:AD2780"/>
    <mergeCell ref="AH2779:AJ2779"/>
    <mergeCell ref="AL2779:AQ2781"/>
    <mergeCell ref="AA2478:AC2478"/>
    <mergeCell ref="AH2597:AJ2597"/>
    <mergeCell ref="AG2479:AJ2479"/>
    <mergeCell ref="AH2447:AJ2447"/>
    <mergeCell ref="F2451:G2451"/>
    <mergeCell ref="F2454:G2454"/>
    <mergeCell ref="I2536:AD2539"/>
    <mergeCell ref="I2541:AD2542"/>
    <mergeCell ref="R2474:AD2474"/>
    <mergeCell ref="AH2291:AJ2291"/>
    <mergeCell ref="F2562:G2562"/>
    <mergeCell ref="AH2714:AJ2714"/>
    <mergeCell ref="F2722:G2722"/>
    <mergeCell ref="H2718:AD2719"/>
    <mergeCell ref="AH2315:AJ2315"/>
    <mergeCell ref="F2296:G2296"/>
    <mergeCell ref="F2714:G2714"/>
    <mergeCell ref="F2611:G2611"/>
    <mergeCell ref="H2611:AD2617"/>
    <mergeCell ref="F2763:G2763"/>
    <mergeCell ref="AL2554:AQ2555"/>
    <mergeCell ref="H2684:AD2684"/>
    <mergeCell ref="AL2519:AQ2520"/>
    <mergeCell ref="H2347:AD2347"/>
    <mergeCell ref="AL2768:AQ2771"/>
    <mergeCell ref="H2668:AD2668"/>
    <mergeCell ref="H2483:U2483"/>
    <mergeCell ref="AL2011:AQ2013"/>
    <mergeCell ref="AL2331:AQ2334"/>
    <mergeCell ref="AH2368:AJ2368"/>
    <mergeCell ref="AL2368:AQ2372"/>
    <mergeCell ref="AH2387:AJ2387"/>
    <mergeCell ref="H2339:AD2342"/>
    <mergeCell ref="AL2339:AQ2339"/>
    <mergeCell ref="H2323:AD2325"/>
    <mergeCell ref="AL2323:AQ2326"/>
    <mergeCell ref="H2327:AD2329"/>
    <mergeCell ref="AH2327:AJ2327"/>
    <mergeCell ref="AL2291:AQ2295"/>
    <mergeCell ref="H2652:O2652"/>
    <mergeCell ref="AH2676:AJ2676"/>
    <mergeCell ref="AH2259:AJ2259"/>
    <mergeCell ref="H2649:O2649"/>
    <mergeCell ref="H2666:O2666"/>
    <mergeCell ref="P2664:R2664"/>
    <mergeCell ref="H2429:AD2430"/>
    <mergeCell ref="H2331:AD2332"/>
    <mergeCell ref="AH2536:AJ2536"/>
    <mergeCell ref="AH2541:AJ2541"/>
    <mergeCell ref="AH2544:AJ2544"/>
    <mergeCell ref="J2548:AD2549"/>
    <mergeCell ref="H2657:AD2657"/>
    <mergeCell ref="AH2554:AJ2554"/>
    <mergeCell ref="AB2667:AD2667"/>
    <mergeCell ref="AH2639:AJ2639"/>
    <mergeCell ref="AH2023:AJ2023"/>
    <mergeCell ref="H2248:AD2248"/>
    <mergeCell ref="H2180:AD2182"/>
    <mergeCell ref="AL2882:AQ2885"/>
    <mergeCell ref="AL2813:AQ2816"/>
    <mergeCell ref="AL2718:AQ2721"/>
    <mergeCell ref="AL2722:AQ2723"/>
    <mergeCell ref="J2827:AD2830"/>
    <mergeCell ref="AL2852:AQ2855"/>
    <mergeCell ref="H2823:AD2823"/>
    <mergeCell ref="H2813:AD2817"/>
    <mergeCell ref="AH2813:AJ2813"/>
    <mergeCell ref="J2824:AD2824"/>
    <mergeCell ref="H2852:AD2853"/>
    <mergeCell ref="N2856:AD2856"/>
    <mergeCell ref="J2825:AD2825"/>
    <mergeCell ref="J2826:AD2826"/>
    <mergeCell ref="J2831:AD2831"/>
    <mergeCell ref="AH2782:AJ2782"/>
    <mergeCell ref="AH2718:AJ2718"/>
    <mergeCell ref="H2722:AD2724"/>
    <mergeCell ref="AH2722:AJ2722"/>
    <mergeCell ref="H2763:AD2764"/>
    <mergeCell ref="AH2759:AJ2759"/>
    <mergeCell ref="H2882:AD2882"/>
    <mergeCell ref="AH2882:AJ2882"/>
    <mergeCell ref="H2864:T2864"/>
    <mergeCell ref="I2842:AD2842"/>
    <mergeCell ref="AL2805:AQ2807"/>
    <mergeCell ref="AL2782:AQ2783"/>
    <mergeCell ref="AL2785:AQ2786"/>
    <mergeCell ref="H2835:AD2837"/>
    <mergeCell ref="J2862:M2862"/>
    <mergeCell ref="AL2788:AQ2791"/>
    <mergeCell ref="O2862:S2862"/>
    <mergeCell ref="B2941:E2942"/>
    <mergeCell ref="F2941:G2941"/>
    <mergeCell ref="F2944:G2944"/>
    <mergeCell ref="H2941:AD2941"/>
    <mergeCell ref="H2944:AD2945"/>
    <mergeCell ref="I2953:AD2954"/>
    <mergeCell ref="I2949:AD2950"/>
    <mergeCell ref="I2947:AD2948"/>
    <mergeCell ref="I2951:AD2951"/>
    <mergeCell ref="AL2912:AQ2914"/>
    <mergeCell ref="H2915:AD2916"/>
    <mergeCell ref="AH2915:AJ2915"/>
    <mergeCell ref="AL2915:AQ2916"/>
    <mergeCell ref="F2919:G2919"/>
    <mergeCell ref="H2919:AD2919"/>
    <mergeCell ref="AH2919:AJ2919"/>
    <mergeCell ref="F2923:G2923"/>
    <mergeCell ref="H2923:AD2924"/>
    <mergeCell ref="AH2923:AJ2923"/>
    <mergeCell ref="AL2919:AQ2921"/>
    <mergeCell ref="F2926:G2926"/>
    <mergeCell ref="H2926:AD2927"/>
    <mergeCell ref="AH2926:AJ2926"/>
    <mergeCell ref="AL2923:AP2926"/>
    <mergeCell ref="AH2912:AJ2912"/>
    <mergeCell ref="I2952:AD2952"/>
    <mergeCell ref="I2946:AD2946"/>
    <mergeCell ref="F2912:G2912"/>
    <mergeCell ref="H2912:AD2913"/>
    <mergeCell ref="H2934:AD2935"/>
    <mergeCell ref="H2936:AD2937"/>
    <mergeCell ref="B2957:E2960"/>
    <mergeCell ref="I2959:AD2960"/>
    <mergeCell ref="B2964:E2968"/>
    <mergeCell ref="F2964:G2964"/>
    <mergeCell ref="H2964:AD2964"/>
    <mergeCell ref="AH2964:AJ2964"/>
    <mergeCell ref="AL2964:AQ2966"/>
    <mergeCell ref="U2969:AC2969"/>
    <mergeCell ref="U2970:AC2970"/>
    <mergeCell ref="U2971:AC2971"/>
    <mergeCell ref="U2972:AC2972"/>
    <mergeCell ref="U2973:AC2973"/>
    <mergeCell ref="I2961:AD2961"/>
    <mergeCell ref="H2966:AC2966"/>
    <mergeCell ref="M2972:T2972"/>
    <mergeCell ref="M2969:T2969"/>
    <mergeCell ref="M2970:T2970"/>
    <mergeCell ref="M2971:T2971"/>
    <mergeCell ref="H3051:AD3051"/>
    <mergeCell ref="AH3051:AJ3051"/>
    <mergeCell ref="F429:G429"/>
    <mergeCell ref="Q1297:AD1297"/>
    <mergeCell ref="H1297:P1297"/>
    <mergeCell ref="H1324:AD1324"/>
    <mergeCell ref="Q2111:V2111"/>
    <mergeCell ref="Q2112:V2112"/>
    <mergeCell ref="O2113:V2113"/>
    <mergeCell ref="K2205:AD2205"/>
    <mergeCell ref="K2206:AD2206"/>
    <mergeCell ref="K2207:AD2207"/>
    <mergeCell ref="K2208:AD2208"/>
    <mergeCell ref="K2209:AD2209"/>
    <mergeCell ref="I3028:AD3028"/>
    <mergeCell ref="I3027:AD3027"/>
    <mergeCell ref="I3023:AD3023"/>
    <mergeCell ref="I3022:AD3022"/>
    <mergeCell ref="I3019:AD3019"/>
    <mergeCell ref="I3017:AD3017"/>
    <mergeCell ref="I3020:AD3021"/>
    <mergeCell ref="I3024:AD3026"/>
    <mergeCell ref="I3029:AD3031"/>
    <mergeCell ref="H3034:N3034"/>
    <mergeCell ref="H3035:N3035"/>
    <mergeCell ref="H3036:N3036"/>
    <mergeCell ref="H2974:L2974"/>
    <mergeCell ref="H2972:L2972"/>
    <mergeCell ref="H2968:L2968"/>
    <mergeCell ref="H2969:L2969"/>
    <mergeCell ref="H2970:L2970"/>
    <mergeCell ref="H2975:L2975"/>
    <mergeCell ref="H3037:N3037"/>
    <mergeCell ref="O3034:AA3034"/>
    <mergeCell ref="O3035:AA3035"/>
    <mergeCell ref="O3036:AA3036"/>
    <mergeCell ref="O3037:AA3037"/>
    <mergeCell ref="L3002:R3002"/>
    <mergeCell ref="B3040:E3041"/>
    <mergeCell ref="H3040:AD3041"/>
    <mergeCell ref="AH3040:AJ3040"/>
    <mergeCell ref="AL3040:AQ3040"/>
    <mergeCell ref="P3043:Q3043"/>
    <mergeCell ref="S3043:T3043"/>
    <mergeCell ref="V3043:W3043"/>
    <mergeCell ref="P3044:X3044"/>
    <mergeCell ref="N3043:O3043"/>
    <mergeCell ref="H3043:M3043"/>
    <mergeCell ref="F3046:G3046"/>
    <mergeCell ref="H3046:AD3049"/>
    <mergeCell ref="H3002:K3002"/>
    <mergeCell ref="S3002:U3002"/>
    <mergeCell ref="AH3011:AJ3011"/>
    <mergeCell ref="AL3011:AQ3011"/>
    <mergeCell ref="AL3015:AQ3016"/>
    <mergeCell ref="H3003:K3003"/>
    <mergeCell ref="L3003:R3003"/>
    <mergeCell ref="H3015:AD3015"/>
    <mergeCell ref="I3018:AD3018"/>
    <mergeCell ref="H3033:AA3033"/>
    <mergeCell ref="H3005:AD3005"/>
    <mergeCell ref="H3006:AD3008"/>
    <mergeCell ref="B3011:E3014"/>
    <mergeCell ref="H3011:AD3013"/>
    <mergeCell ref="I2993:AC2995"/>
    <mergeCell ref="AH2998:AJ2998"/>
    <mergeCell ref="V3002:W3002"/>
    <mergeCell ref="Y3002:Z3002"/>
    <mergeCell ref="AB3002:AC3002"/>
    <mergeCell ref="I3016:AD3016"/>
    <mergeCell ref="H2978:AD2979"/>
    <mergeCell ref="H2981:AD2981"/>
    <mergeCell ref="H1608:AD1608"/>
    <mergeCell ref="W1623:AD1623"/>
    <mergeCell ref="H1429:AD1429"/>
    <mergeCell ref="H1454:AD1454"/>
    <mergeCell ref="H1500:AD1500"/>
    <mergeCell ref="H1728:AD1728"/>
    <mergeCell ref="I1787:AD1787"/>
    <mergeCell ref="I1790:AD1790"/>
    <mergeCell ref="I1809:AD1809"/>
    <mergeCell ref="I1811:AD1811"/>
    <mergeCell ref="I1833:T1833"/>
    <mergeCell ref="I1834:T1834"/>
    <mergeCell ref="I1838:T1838"/>
    <mergeCell ref="I1839:T1839"/>
    <mergeCell ref="I1840:T1840"/>
    <mergeCell ref="Y1835:AD1835"/>
    <mergeCell ref="H1828:AD1830"/>
    <mergeCell ref="U1838:W1838"/>
    <mergeCell ref="H2971:L2971"/>
    <mergeCell ref="J2990:AD2990"/>
    <mergeCell ref="H2957:AD2957"/>
    <mergeCell ref="AH2957:AJ2957"/>
    <mergeCell ref="H2893:AD2893"/>
    <mergeCell ref="AH2893:AJ2893"/>
    <mergeCell ref="AL2978:AQ2980"/>
    <mergeCell ref="AH2981:AJ2981"/>
    <mergeCell ref="J2991:AD2991"/>
    <mergeCell ref="J2992:AD2992"/>
    <mergeCell ref="AL2941:AQ2943"/>
    <mergeCell ref="AL2944:AQ2946"/>
    <mergeCell ref="AL2957:AQ2959"/>
    <mergeCell ref="F2893:G2893"/>
    <mergeCell ref="H2906:AD2910"/>
    <mergeCell ref="H2895:AD2904"/>
    <mergeCell ref="AL2893:AQ2895"/>
    <mergeCell ref="AL2896:AQ2897"/>
    <mergeCell ref="W2858:Z2858"/>
    <mergeCell ref="AA2858:AD2858"/>
    <mergeCell ref="U2863:W2863"/>
    <mergeCell ref="AG2865:AJ2865"/>
    <mergeCell ref="H2865:U2865"/>
    <mergeCell ref="V2865:AD2865"/>
    <mergeCell ref="O2863:S2863"/>
    <mergeCell ref="X2863:AB2863"/>
    <mergeCell ref="U2864:AC2864"/>
    <mergeCell ref="H2866:U2866"/>
    <mergeCell ref="H2857:M2858"/>
    <mergeCell ref="N2857:Q2857"/>
    <mergeCell ref="R2857:AD2857"/>
    <mergeCell ref="AA2866:AD2866"/>
    <mergeCell ref="F2882:G2882"/>
    <mergeCell ref="N2858:Q2858"/>
    <mergeCell ref="R2858:V2858"/>
    <mergeCell ref="M2968:T2968"/>
    <mergeCell ref="H2930:AD2930"/>
    <mergeCell ref="H2931:AD2933"/>
    <mergeCell ref="S3003:U3003"/>
    <mergeCell ref="V3003:AD3003"/>
    <mergeCell ref="H2998:AD2998"/>
    <mergeCell ref="H3001:K3001"/>
    <mergeCell ref="L3001:R3001"/>
    <mergeCell ref="I2983:AD2984"/>
    <mergeCell ref="F2998:G2998"/>
    <mergeCell ref="F2978:G2978"/>
    <mergeCell ref="H2967:L2967"/>
    <mergeCell ref="M2967:T2967"/>
    <mergeCell ref="S3001:AD3001"/>
    <mergeCell ref="F2981:G2981"/>
    <mergeCell ref="M2973:T2973"/>
    <mergeCell ref="H2692:AD2693"/>
    <mergeCell ref="H2694:AD2695"/>
    <mergeCell ref="U2974:AC2974"/>
    <mergeCell ref="U2975:AC2975"/>
    <mergeCell ref="U2976:AC2976"/>
    <mergeCell ref="M2976:T2976"/>
    <mergeCell ref="U2967:AC2967"/>
    <mergeCell ref="U2968:AC2968"/>
    <mergeCell ref="M2975:T2975"/>
    <mergeCell ref="M2974:T2974"/>
    <mergeCell ref="H2938:AD2938"/>
    <mergeCell ref="AA2862:AC2862"/>
    <mergeCell ref="J2863:M2863"/>
    <mergeCell ref="H2855:AD2855"/>
    <mergeCell ref="H2856:M2856"/>
    <mergeCell ref="L2859:T2859"/>
    <mergeCell ref="H2859:K2859"/>
    <mergeCell ref="I2849:AD2849"/>
    <mergeCell ref="I2850:AD2850"/>
    <mergeCell ref="B1979:E1982"/>
    <mergeCell ref="I1980:AC1980"/>
    <mergeCell ref="I1981:AC1981"/>
    <mergeCell ref="I1982:AC1982"/>
    <mergeCell ref="Y1990:Z1990"/>
    <mergeCell ref="H2111:N2111"/>
    <mergeCell ref="R2126:T2126"/>
    <mergeCell ref="H2131:AD2131"/>
    <mergeCell ref="B2259:E2263"/>
    <mergeCell ref="B2300:E2304"/>
    <mergeCell ref="J2359:AD2359"/>
    <mergeCell ref="U2480:W2480"/>
    <mergeCell ref="H2726:AD2726"/>
    <mergeCell ref="B2755:E2755"/>
    <mergeCell ref="H2506:AD2507"/>
    <mergeCell ref="H2519:AD2520"/>
    <mergeCell ref="H2418:AD2422"/>
    <mergeCell ref="I2264:AD2264"/>
    <mergeCell ref="J2351:AD2353"/>
    <mergeCell ref="H2696:AD2699"/>
    <mergeCell ref="F2238:G2238"/>
    <mergeCell ref="H2238:AD2239"/>
    <mergeCell ref="F2460:G2460"/>
    <mergeCell ref="H2451:AD2452"/>
    <mergeCell ref="H2259:AD2260"/>
    <mergeCell ref="F2272:G2272"/>
    <mergeCell ref="H2250:AD2252"/>
    <mergeCell ref="H2454:AD2455"/>
    <mergeCell ref="F2248:G2248"/>
    <mergeCell ref="F2250:G2250"/>
    <mergeCell ref="F2447:G2447"/>
    <mergeCell ref="H2447:AD2449"/>
    <mergeCell ref="U2862:Y2862"/>
    <mergeCell ref="I2734:AD2735"/>
    <mergeCell ref="I2736:AD2736"/>
    <mergeCell ref="I2737:AD2738"/>
    <mergeCell ref="H2741:AD2742"/>
    <mergeCell ref="H2743:AD2746"/>
    <mergeCell ref="AH2768:AJ2768"/>
    <mergeCell ref="H2782:AD2783"/>
    <mergeCell ref="J2986:AD2987"/>
    <mergeCell ref="J2988:AD2989"/>
    <mergeCell ref="J2985:AD2985"/>
    <mergeCell ref="AH2978:AJ2978"/>
    <mergeCell ref="H2973:L2973"/>
    <mergeCell ref="H2976:L2976"/>
    <mergeCell ref="AH2941:AJ2941"/>
    <mergeCell ref="AH2944:AJ2944"/>
    <mergeCell ref="AH2852:AJ2852"/>
    <mergeCell ref="I2870:AD2871"/>
    <mergeCell ref="I2869:AD2869"/>
    <mergeCell ref="I2872:AD2872"/>
    <mergeCell ref="I2873:AD2875"/>
    <mergeCell ref="I2876:AD2878"/>
    <mergeCell ref="I2879:AD2879"/>
    <mergeCell ref="I2880:AD2880"/>
    <mergeCell ref="AG2855:AJ2855"/>
    <mergeCell ref="AG2867:AJ2867"/>
    <mergeCell ref="AG2862:AJ2862"/>
    <mergeCell ref="H2768:AD2770"/>
    <mergeCell ref="H2785:AD2785"/>
    <mergeCell ref="AH2785:AJ2785"/>
    <mergeCell ref="H2860:AD2860"/>
    <mergeCell ref="J2861:M2861"/>
    <mergeCell ref="O2861:Q2861"/>
    <mergeCell ref="J2832:AD2832"/>
    <mergeCell ref="J2833:AD2833"/>
    <mergeCell ref="N2475:Q2475"/>
    <mergeCell ref="R2475:V2475"/>
    <mergeCell ref="AH2460:AJ2460"/>
    <mergeCell ref="J2479:M2479"/>
    <mergeCell ref="O2479:S2479"/>
    <mergeCell ref="H2481:T2481"/>
    <mergeCell ref="H2597:AD2601"/>
    <mergeCell ref="H2586:AD2595"/>
    <mergeCell ref="H2569:AD2569"/>
    <mergeCell ref="J2348:AD2348"/>
    <mergeCell ref="F2852:G2852"/>
    <mergeCell ref="S2861:U2861"/>
    <mergeCell ref="W2861:Y2861"/>
    <mergeCell ref="AA2861:AC2861"/>
    <mergeCell ref="AH2575:AJ2575"/>
    <mergeCell ref="P2652:AD2652"/>
    <mergeCell ref="H2653:O2653"/>
    <mergeCell ref="P2653:R2653"/>
    <mergeCell ref="S2653:V2653"/>
    <mergeCell ref="W2653:AA2653"/>
    <mergeCell ref="AB2653:AD2653"/>
    <mergeCell ref="H2663:O2663"/>
    <mergeCell ref="F2835:G2835"/>
    <mergeCell ref="F2779:G2779"/>
    <mergeCell ref="F2788:G2788"/>
    <mergeCell ref="H2788:AD2790"/>
    <mergeCell ref="AH2788:AJ2788"/>
    <mergeCell ref="AH2439:AJ2439"/>
    <mergeCell ref="U2481:AC2481"/>
    <mergeCell ref="F2339:G2339"/>
    <mergeCell ref="F2327:G2327"/>
    <mergeCell ref="J2350:AD2350"/>
    <mergeCell ref="J2356:AD2356"/>
    <mergeCell ref="J2357:AD2357"/>
    <mergeCell ref="H2482:U2482"/>
    <mergeCell ref="V2482:AD2482"/>
    <mergeCell ref="N2474:Q2474"/>
    <mergeCell ref="I2489:AD2490"/>
    <mergeCell ref="I2491:AD2493"/>
    <mergeCell ref="I2494:AD2497"/>
    <mergeCell ref="H2335:AD2336"/>
    <mergeCell ref="AH2335:AJ2335"/>
    <mergeCell ref="U2859:AD2859"/>
    <mergeCell ref="F2718:G2718"/>
    <mergeCell ref="AL2603:AQ2604"/>
    <mergeCell ref="AL2626:AQ2629"/>
    <mergeCell ref="AL2619:AQ2620"/>
    <mergeCell ref="F2660:G2660"/>
    <mergeCell ref="P2667:R2667"/>
    <mergeCell ref="S2667:V2667"/>
    <mergeCell ref="W2667:AA2667"/>
    <mergeCell ref="J2551:AD2552"/>
    <mergeCell ref="U2476:AD2476"/>
    <mergeCell ref="AL2755:AQ2757"/>
    <mergeCell ref="AL2763:AQ2766"/>
    <mergeCell ref="H2575:AD2577"/>
    <mergeCell ref="H2679:AD2680"/>
    <mergeCell ref="AL2373:AQ2374"/>
    <mergeCell ref="H2571:AD2573"/>
    <mergeCell ref="P2666:AD2666"/>
    <mergeCell ref="X2480:AB2480"/>
    <mergeCell ref="AS669:BO672"/>
    <mergeCell ref="AH1310:AJ1310"/>
    <mergeCell ref="Y1196:AA1196"/>
    <mergeCell ref="U1090:Y1090"/>
    <mergeCell ref="I1090:N1090"/>
    <mergeCell ref="R1118:AD1121"/>
    <mergeCell ref="H1118:Q1121"/>
    <mergeCell ref="H2655:O2655"/>
    <mergeCell ref="P2655:AD2655"/>
    <mergeCell ref="H2656:O2656"/>
    <mergeCell ref="P2656:R2656"/>
    <mergeCell ref="S2656:V2656"/>
    <mergeCell ref="W2656:AA2656"/>
    <mergeCell ref="AB2656:AD2656"/>
    <mergeCell ref="H2578:AD2579"/>
    <mergeCell ref="H2581:AD2584"/>
    <mergeCell ref="AH2238:AJ2238"/>
    <mergeCell ref="AL2238:AQ2239"/>
    <mergeCell ref="H2241:AD2242"/>
    <mergeCell ref="AL1537:AQ1538"/>
    <mergeCell ref="AR2575:AR2576"/>
    <mergeCell ref="AR2578:AR2579"/>
    <mergeCell ref="AR2581:AR2582"/>
    <mergeCell ref="AR2597:AR2598"/>
    <mergeCell ref="J1625:AD1625"/>
    <mergeCell ref="H1948:AD1951"/>
    <mergeCell ref="AL1943:AQ1944"/>
    <mergeCell ref="U1841:W1841"/>
    <mergeCell ref="I1844:AD1845"/>
    <mergeCell ref="I1846:AD1846"/>
    <mergeCell ref="I1847:AD1848"/>
    <mergeCell ref="X1564:AB1564"/>
    <mergeCell ref="H2244:AD2246"/>
    <mergeCell ref="H1565:T1565"/>
    <mergeCell ref="U1565:AC1565"/>
    <mergeCell ref="I1941:AD1941"/>
    <mergeCell ref="I1912:AD1912"/>
    <mergeCell ref="I1904:AD1906"/>
    <mergeCell ref="I1911:AD1911"/>
    <mergeCell ref="I1910:AD1910"/>
    <mergeCell ref="AL2241:AQ2242"/>
    <mergeCell ref="AL2327:AQ2329"/>
    <mergeCell ref="AL2307:AQ2309"/>
    <mergeCell ref="H2311:AD2313"/>
    <mergeCell ref="AH2429:AJ2429"/>
    <mergeCell ref="H2345:AD2346"/>
    <mergeCell ref="AH2345:AJ2345"/>
    <mergeCell ref="J2354:AD2355"/>
    <mergeCell ref="J2358:AD2358"/>
    <mergeCell ref="J2362:AD2364"/>
    <mergeCell ref="H2383:AD2385"/>
    <mergeCell ref="O2195:Q2195"/>
    <mergeCell ref="AL2248:AQ2249"/>
    <mergeCell ref="AH2250:AJ2250"/>
    <mergeCell ref="AL2250:AQ2251"/>
    <mergeCell ref="AH2254:AJ2254"/>
    <mergeCell ref="AL2185:AQ2186"/>
    <mergeCell ref="AL1718:AQ1720"/>
    <mergeCell ref="AC1626:AD1626"/>
    <mergeCell ref="J1615:M1615"/>
    <mergeCell ref="N1615:O1615"/>
    <mergeCell ref="Q1615:R1615"/>
    <mergeCell ref="T1615:U1615"/>
    <mergeCell ref="W1615:AD1615"/>
    <mergeCell ref="B1549:E1550"/>
    <mergeCell ref="H1281:L1282"/>
    <mergeCell ref="M1281:P1282"/>
    <mergeCell ref="Q1281:AD1282"/>
    <mergeCell ref="Q1285:AD1286"/>
    <mergeCell ref="Q1287:AD1288"/>
    <mergeCell ref="F1260:G1260"/>
    <mergeCell ref="P1295:P1296"/>
    <mergeCell ref="F1415:G1415"/>
    <mergeCell ref="H1415:AD1416"/>
    <mergeCell ref="F1408:G1408"/>
    <mergeCell ref="F1299:G1299"/>
    <mergeCell ref="H1338:AD1339"/>
    <mergeCell ref="H1333:T1333"/>
    <mergeCell ref="H1325:M1325"/>
    <mergeCell ref="I1532:AD1534"/>
    <mergeCell ref="B1444:E1446"/>
    <mergeCell ref="F1444:G1444"/>
    <mergeCell ref="F1447:G1447"/>
    <mergeCell ref="F1451:G1451"/>
    <mergeCell ref="I1406:AD1406"/>
    <mergeCell ref="H1408:AD1409"/>
    <mergeCell ref="B1260:E1263"/>
    <mergeCell ref="B1265:E1271"/>
    <mergeCell ref="H1516:AD1516"/>
    <mergeCell ref="J1518:AD1518"/>
    <mergeCell ref="J1519:AD1519"/>
    <mergeCell ref="J1520:AD1520"/>
    <mergeCell ref="J1521:AD1521"/>
    <mergeCell ref="J1522:AD1522"/>
    <mergeCell ref="F1437:G1437"/>
    <mergeCell ref="H1264:AD1278"/>
  </mergeCells>
  <phoneticPr fontId="5"/>
  <conditionalFormatting sqref="B1642:E1642">
    <cfRule type="containsBlanks" dxfId="3779" priority="2628">
      <formula>LEN(TRIM(B1642))=0</formula>
    </cfRule>
    <cfRule type="notContainsBlanks" dxfId="3778" priority="2627">
      <formula>LEN(TRIM(B1642))&gt;0</formula>
    </cfRule>
  </conditionalFormatting>
  <conditionalFormatting sqref="B1645:E1645">
    <cfRule type="notContainsBlanks" dxfId="3777" priority="2625">
      <formula>LEN(TRIM(B1645))&gt;0</formula>
    </cfRule>
    <cfRule type="containsBlanks" dxfId="3776" priority="2626">
      <formula>LEN(TRIM(B1645))=0</formula>
    </cfRule>
  </conditionalFormatting>
  <conditionalFormatting sqref="E274:H274">
    <cfRule type="containsText" dxfId="3775" priority="8808" operator="containsText" text="理学療法士">
      <formula>NOT(ISERROR(SEARCH("理学療法士",E274)))</formula>
    </cfRule>
    <cfRule type="containsText" dxfId="3774" priority="8809" operator="containsText" text="作業療法士">
      <formula>NOT(ISERROR(SEARCH("作業療法士",E274)))</formula>
    </cfRule>
  </conditionalFormatting>
  <conditionalFormatting sqref="E274:H275">
    <cfRule type="containsText" dxfId="3773" priority="2268" operator="containsText" text="きゅう師">
      <formula>NOT(ISERROR(SEARCH("きゅう師",E274)))</formula>
    </cfRule>
    <cfRule type="containsText" dxfId="3772" priority="2273" operator="containsText" text="言語聴覚士">
      <formula>NOT(ISERROR(SEARCH("言語聴覚士",E274)))</formula>
    </cfRule>
    <cfRule type="containsText" dxfId="3771" priority="2272" operator="containsText" text="看護職員">
      <formula>NOT(ISERROR(SEARCH("看護職員",E274)))</formula>
    </cfRule>
    <cfRule type="containsText" dxfId="3770" priority="2276" operator="containsText" text="作業療法士">
      <formula>NOT(ISERROR(SEARCH("作業療法士",E274)))</formula>
    </cfRule>
    <cfRule type="containsText" dxfId="3769" priority="2271" operator="containsText" text="柔道整復師">
      <formula>NOT(ISERROR(SEARCH("柔道整復師",E274)))</formula>
    </cfRule>
    <cfRule type="containsText" dxfId="3768" priority="2270" operator="containsText" text="あん摩マッサージ指圧師">
      <formula>NOT(ISERROR(SEARCH("あん摩マッサージ指圧師",E274)))</formula>
    </cfRule>
    <cfRule type="containsText" dxfId="3767" priority="2269" operator="containsText" text="はり師">
      <formula>NOT(ISERROR(SEARCH("はり師",E274)))</formula>
    </cfRule>
  </conditionalFormatting>
  <conditionalFormatting sqref="E275:H275">
    <cfRule type="containsText" dxfId="3766" priority="2275" operator="containsText" text="理学療法士">
      <formula>NOT(ISERROR(SEARCH("理学療法士",E275)))</formula>
    </cfRule>
    <cfRule type="containsText" dxfId="3765" priority="2274" operator="containsText" text="作業療法士">
      <formula>NOT(ISERROR(SEARCH("作業療法士",E275)))</formula>
    </cfRule>
  </conditionalFormatting>
  <conditionalFormatting sqref="G36:AD39">
    <cfRule type="notContainsBlanks" dxfId="3764" priority="2944">
      <formula>LEN(TRIM(G36))&gt;0</formula>
    </cfRule>
  </conditionalFormatting>
  <conditionalFormatting sqref="H473:H475">
    <cfRule type="containsBlanks" dxfId="3763" priority="1208">
      <formula>LEN(TRIM(H473))=0</formula>
    </cfRule>
    <cfRule type="notContainsBlanks" dxfId="3762" priority="1207">
      <formula>LEN(TRIM(H473))&gt;0</formula>
    </cfRule>
  </conditionalFormatting>
  <conditionalFormatting sqref="H852">
    <cfRule type="notContainsBlanks" dxfId="3761" priority="2812">
      <formula>LEN(TRIM(H852))&gt;0</formula>
    </cfRule>
    <cfRule type="containsBlanks" dxfId="3760" priority="2813">
      <formula>LEN(TRIM(H852))=0</formula>
    </cfRule>
  </conditionalFormatting>
  <conditionalFormatting sqref="H1390:H1396">
    <cfRule type="cellIs" dxfId="3759" priority="1050" operator="equal">
      <formula>"✖"</formula>
    </cfRule>
    <cfRule type="containsText" dxfId="3758" priority="1052" operator="containsText" text="〇">
      <formula>NOT(ISERROR(SEARCH("〇",H1390)))</formula>
    </cfRule>
    <cfRule type="containsBlanks" dxfId="3757" priority="1051">
      <formula>LEN(TRIM(H1390))=0</formula>
    </cfRule>
  </conditionalFormatting>
  <conditionalFormatting sqref="H1518:H1526">
    <cfRule type="containsBlanks" dxfId="3756" priority="960">
      <formula>LEN(TRIM(H1518))=0</formula>
    </cfRule>
    <cfRule type="cellIs" dxfId="3755" priority="959" operator="equal">
      <formula>"✖"</formula>
    </cfRule>
    <cfRule type="containsText" dxfId="3754" priority="961" operator="containsText" text="〇">
      <formula>NOT(ISERROR(SEARCH("〇",H1518)))</formula>
    </cfRule>
  </conditionalFormatting>
  <conditionalFormatting sqref="H1604">
    <cfRule type="notContainsBlanks" dxfId="3753" priority="2668">
      <formula>LEN(TRIM(H1604))&gt;0</formula>
    </cfRule>
    <cfRule type="containsBlanks" dxfId="3752" priority="2669">
      <formula>LEN(TRIM(H1604))=0</formula>
    </cfRule>
  </conditionalFormatting>
  <conditionalFormatting sqref="H2348">
    <cfRule type="containsBlanks" dxfId="3751" priority="681">
      <formula>LEN(TRIM(H2348))=0</formula>
    </cfRule>
    <cfRule type="cellIs" dxfId="3750" priority="680" operator="equal">
      <formula>"✖"</formula>
    </cfRule>
    <cfRule type="containsText" dxfId="3749" priority="682" operator="containsText" text="〇">
      <formula>NOT(ISERROR(SEARCH("〇",H2348)))</formula>
    </cfRule>
  </conditionalFormatting>
  <conditionalFormatting sqref="H2349:H2351">
    <cfRule type="cellIs" dxfId="3748" priority="677" operator="equal">
      <formula>"✖"</formula>
    </cfRule>
    <cfRule type="containsBlanks" dxfId="3747" priority="678">
      <formula>LEN(TRIM(H2349))=0</formula>
    </cfRule>
    <cfRule type="containsText" dxfId="3746" priority="679" operator="containsText" text="〇">
      <formula>NOT(ISERROR(SEARCH("〇",H2349)))</formula>
    </cfRule>
  </conditionalFormatting>
  <conditionalFormatting sqref="H2354">
    <cfRule type="cellIs" dxfId="3745" priority="671" operator="equal">
      <formula>"✖"</formula>
    </cfRule>
    <cfRule type="containsBlanks" dxfId="3744" priority="672">
      <formula>LEN(TRIM(H2354))=0</formula>
    </cfRule>
    <cfRule type="containsText" dxfId="3743" priority="673" operator="containsText" text="〇">
      <formula>NOT(ISERROR(SEARCH("〇",H2354)))</formula>
    </cfRule>
  </conditionalFormatting>
  <conditionalFormatting sqref="H2356:H2359">
    <cfRule type="containsBlanks" dxfId="3742" priority="675">
      <formula>LEN(TRIM(H2356))=0</formula>
    </cfRule>
    <cfRule type="containsText" dxfId="3741" priority="676" operator="containsText" text="〇">
      <formula>NOT(ISERROR(SEARCH("〇",H2356)))</formula>
    </cfRule>
    <cfRule type="cellIs" dxfId="3740" priority="674" operator="equal">
      <formula>"✖"</formula>
    </cfRule>
  </conditionalFormatting>
  <conditionalFormatting sqref="H2491">
    <cfRule type="containsText" dxfId="3739" priority="958" operator="containsText" text="〇">
      <formula>NOT(ISERROR(SEARCH("〇",H2491)))</formula>
    </cfRule>
    <cfRule type="cellIs" dxfId="3738" priority="956" operator="equal">
      <formula>"✖"</formula>
    </cfRule>
    <cfRule type="containsBlanks" dxfId="3737" priority="957">
      <formula>LEN(TRIM(H2491))=0</formula>
    </cfRule>
  </conditionalFormatting>
  <conditionalFormatting sqref="H2494">
    <cfRule type="cellIs" dxfId="3736" priority="953" operator="equal">
      <formula>"✖"</formula>
    </cfRule>
    <cfRule type="containsBlanks" dxfId="3735" priority="954">
      <formula>LEN(TRIM(H2494))=0</formula>
    </cfRule>
    <cfRule type="containsText" dxfId="3734" priority="955" operator="containsText" text="〇">
      <formula>NOT(ISERROR(SEARCH("〇",H2494)))</formula>
    </cfRule>
  </conditionalFormatting>
  <conditionalFormatting sqref="H2824:H2827">
    <cfRule type="containsText" dxfId="3733" priority="952" operator="containsText" text="〇">
      <formula>NOT(ISERROR(SEARCH("〇",H2824)))</formula>
    </cfRule>
    <cfRule type="containsBlanks" dxfId="3732" priority="951">
      <formula>LEN(TRIM(H2824))=0</formula>
    </cfRule>
    <cfRule type="cellIs" dxfId="3731" priority="950" operator="equal">
      <formula>"✖"</formula>
    </cfRule>
  </conditionalFormatting>
  <conditionalFormatting sqref="H2831:H2833">
    <cfRule type="cellIs" dxfId="3730" priority="947" operator="equal">
      <formula>"✖"</formula>
    </cfRule>
    <cfRule type="containsBlanks" dxfId="3729" priority="948">
      <formula>LEN(TRIM(H2831))=0</formula>
    </cfRule>
    <cfRule type="containsText" dxfId="3728" priority="949" operator="containsText" text="〇">
      <formula>NOT(ISERROR(SEARCH("〇",H2831)))</formula>
    </cfRule>
  </conditionalFormatting>
  <conditionalFormatting sqref="H2985:H2986 H2988">
    <cfRule type="containsText" dxfId="3727" priority="3005" operator="containsText" text="〇">
      <formula>NOT(ISERROR(SEARCH("〇",H2985)))</formula>
    </cfRule>
  </conditionalFormatting>
  <conditionalFormatting sqref="H2985:H2986">
    <cfRule type="containsBlanks" dxfId="3726" priority="2468">
      <formula>LEN(TRIM(H2985))=0</formula>
    </cfRule>
  </conditionalFormatting>
  <conditionalFormatting sqref="H2988">
    <cfRule type="containsBlanks" dxfId="3725" priority="2466">
      <formula>LEN(TRIM(H2988))=0</formula>
    </cfRule>
  </conditionalFormatting>
  <conditionalFormatting sqref="H2990:H2992">
    <cfRule type="containsBlanks" dxfId="3724" priority="2462">
      <formula>LEN(TRIM(H2990))=0</formula>
    </cfRule>
    <cfRule type="containsText" dxfId="3723" priority="2463" operator="containsText" text="〇">
      <formula>NOT(ISERROR(SEARCH("〇",H2990)))</formula>
    </cfRule>
  </conditionalFormatting>
  <conditionalFormatting sqref="H3002">
    <cfRule type="notContainsBlanks" dxfId="3722" priority="2458">
      <formula>LEN(TRIM(H3002))&gt;0</formula>
    </cfRule>
    <cfRule type="containsBlanks" dxfId="3721" priority="2459">
      <formula>LEN(TRIM(H3002))=0</formula>
    </cfRule>
  </conditionalFormatting>
  <conditionalFormatting sqref="H3006">
    <cfRule type="notContainsBlanks" dxfId="3720" priority="2451">
      <formula>LEN(TRIM(H3006))&gt;0</formula>
    </cfRule>
    <cfRule type="containsBlanks" dxfId="3719" priority="2452">
      <formula>LEN(TRIM(H3006))=0</formula>
    </cfRule>
  </conditionalFormatting>
  <conditionalFormatting sqref="H1948:AD1951">
    <cfRule type="containsBlanks" dxfId="3718" priority="2605">
      <formula>LEN(TRIM(H1948))=0</formula>
    </cfRule>
    <cfRule type="notContainsBlanks" dxfId="3717" priority="2604">
      <formula>LEN(TRIM(H1948))&gt;0</formula>
    </cfRule>
  </conditionalFormatting>
  <conditionalFormatting sqref="I346:I348">
    <cfRule type="notContainsBlanks" dxfId="3716" priority="1179">
      <formula>LEN(TRIM(I346))&gt;0</formula>
    </cfRule>
    <cfRule type="notContainsBlanks" dxfId="3715" priority="1178">
      <formula>LEN(TRIM(I346))&gt;0</formula>
    </cfRule>
    <cfRule type="containsBlanks" dxfId="3714" priority="1177">
      <formula>LEN(TRIM(I346))=0</formula>
    </cfRule>
  </conditionalFormatting>
  <conditionalFormatting sqref="I437:I439">
    <cfRule type="containsBlanks" dxfId="3713" priority="1186">
      <formula>LEN(TRIM(I437))=0</formula>
    </cfRule>
    <cfRule type="notContainsBlanks" dxfId="3712" priority="1188">
      <formula>LEN(TRIM(I437))&gt;0</formula>
    </cfRule>
    <cfRule type="notContainsBlanks" dxfId="3711" priority="1187">
      <formula>LEN(TRIM(I437))&gt;0</formula>
    </cfRule>
  </conditionalFormatting>
  <conditionalFormatting sqref="I767">
    <cfRule type="containsBlanks" dxfId="3710" priority="2817">
      <formula>LEN(TRIM(I767))=0</formula>
    </cfRule>
    <cfRule type="notContainsBlanks" dxfId="3709" priority="2816">
      <formula>LEN(TRIM(I767))&gt;0</formula>
    </cfRule>
  </conditionalFormatting>
  <conditionalFormatting sqref="I965:I967">
    <cfRule type="containsBlanks" dxfId="3708" priority="2444">
      <formula>LEN(TRIM(I965))=0</formula>
    </cfRule>
    <cfRule type="containsText" dxfId="3707" priority="2445" operator="containsText" text="〇">
      <formula>NOT(ISERROR(SEARCH("〇",I965)))</formula>
    </cfRule>
  </conditionalFormatting>
  <conditionalFormatting sqref="I993:I995">
    <cfRule type="notContainsBlanks" dxfId="3706" priority="2800">
      <formula>LEN(TRIM(I993))&gt;0</formula>
    </cfRule>
    <cfRule type="containsBlanks" dxfId="3705" priority="2801">
      <formula>LEN(TRIM(I993))=0</formula>
    </cfRule>
  </conditionalFormatting>
  <conditionalFormatting sqref="I1096">
    <cfRule type="notContainsBlanks" dxfId="3704" priority="2776">
      <formula>LEN(TRIM(I1096))&gt;0</formula>
    </cfRule>
    <cfRule type="containsBlanks" dxfId="3703" priority="2777">
      <formula>LEN(TRIM(I1096))=0</formula>
    </cfRule>
  </conditionalFormatting>
  <conditionalFormatting sqref="I1330:I1332">
    <cfRule type="containsBlanks" dxfId="3702" priority="2730">
      <formula>LEN(TRIM(I1330))=0</formula>
    </cfRule>
    <cfRule type="containsText" dxfId="3701" priority="2731" operator="containsText" text="〇">
      <formula>NOT(ISERROR(SEARCH("〇",I1330)))</formula>
    </cfRule>
  </conditionalFormatting>
  <conditionalFormatting sqref="I1493:I1495">
    <cfRule type="containsBlanks" dxfId="3700" priority="2697">
      <formula>LEN(TRIM(I1493))=0</formula>
    </cfRule>
    <cfRule type="containsText" dxfId="3699" priority="2698" operator="containsText" text="〇">
      <formula>NOT(ISERROR(SEARCH("〇",I1493)))</formula>
    </cfRule>
  </conditionalFormatting>
  <conditionalFormatting sqref="I1562:I1564">
    <cfRule type="containsBlanks" dxfId="3698" priority="113">
      <formula>LEN(TRIM(I1562))=0</formula>
    </cfRule>
    <cfRule type="containsText" dxfId="3697" priority="114" operator="containsText" text="〇">
      <formula>NOT(ISERROR(SEARCH("〇",I1562)))</formula>
    </cfRule>
  </conditionalFormatting>
  <conditionalFormatting sqref="I1612">
    <cfRule type="containsText" dxfId="3696" priority="6936" operator="containsText" text="〇">
      <formula>NOT(ISERROR(SEARCH("〇",I1612)))</formula>
    </cfRule>
    <cfRule type="containsBlanks" dxfId="3695" priority="2667">
      <formula>LEN(TRIM(I1612))=0</formula>
    </cfRule>
  </conditionalFormatting>
  <conditionalFormatting sqref="I1620">
    <cfRule type="containsText" dxfId="3694" priority="2656" operator="containsText" text="〇">
      <formula>NOT(ISERROR(SEARCH("〇",I1620)))</formula>
    </cfRule>
    <cfRule type="containsBlanks" dxfId="3693" priority="2655">
      <formula>LEN(TRIM(I1620))=0</formula>
    </cfRule>
  </conditionalFormatting>
  <conditionalFormatting sqref="I1629:I1630">
    <cfRule type="containsText" dxfId="3692" priority="2636" operator="containsText" text="〇">
      <formula>NOT(ISERROR(SEARCH("〇",I1629)))</formula>
    </cfRule>
    <cfRule type="containsBlanks" dxfId="3691" priority="2635">
      <formula>LEN(TRIM(I1629))=0</formula>
    </cfRule>
  </conditionalFormatting>
  <conditionalFormatting sqref="I1835:I1836">
    <cfRule type="containsText" dxfId="3690" priority="2608" operator="containsText" text="〇">
      <formula>NOT(ISERROR(SEARCH("〇",I1835)))</formula>
    </cfRule>
    <cfRule type="containsBlanks" dxfId="3689" priority="2609">
      <formula>LEN(TRIM(I1835))=0</formula>
    </cfRule>
    <cfRule type="containsText" dxfId="3688" priority="2610" operator="containsText" text="〇">
      <formula>NOT(ISERROR(SEARCH("〇",I1835)))</formula>
    </cfRule>
  </conditionalFormatting>
  <conditionalFormatting sqref="I2478:I2480">
    <cfRule type="containsText" dxfId="3687" priority="2529" operator="containsText" text="〇">
      <formula>NOT(ISERROR(SEARCH("〇",I2478)))</formula>
    </cfRule>
    <cfRule type="containsBlanks" dxfId="3686" priority="2528">
      <formula>LEN(TRIM(I2478))=0</formula>
    </cfRule>
  </conditionalFormatting>
  <conditionalFormatting sqref="I2861:I2863">
    <cfRule type="containsText" dxfId="3685" priority="2483" operator="containsText" text="〇">
      <formula>NOT(ISERROR(SEARCH("〇",I2861)))</formula>
    </cfRule>
    <cfRule type="containsBlanks" dxfId="3684" priority="2482">
      <formula>LEN(TRIM(I2861))=0</formula>
    </cfRule>
  </conditionalFormatting>
  <conditionalFormatting sqref="I2993">
    <cfRule type="containsBlanks" dxfId="3683" priority="2461">
      <formula>LEN(TRIM(I2993))=0</formula>
    </cfRule>
    <cfRule type="notContainsBlanks" dxfId="3682" priority="2460">
      <formula>LEN(TRIM(I2993))&gt;0</formula>
    </cfRule>
  </conditionalFormatting>
  <conditionalFormatting sqref="J1626">
    <cfRule type="containsBlanks" dxfId="3681" priority="2640">
      <formula>LEN(TRIM(J1626))=0</formula>
    </cfRule>
    <cfRule type="notContainsBlanks" dxfId="3680" priority="2639">
      <formula>LEN(TRIM(J1626))&gt;0</formula>
    </cfRule>
  </conditionalFormatting>
  <conditionalFormatting sqref="J2046:L2048">
    <cfRule type="notContainsBlanks" dxfId="3679" priority="2578">
      <formula>LEN(TRIM(J2046))&gt;0</formula>
    </cfRule>
    <cfRule type="containsBlanks" dxfId="3678" priority="2579">
      <formula>LEN(TRIM(J2046))=0</formula>
    </cfRule>
  </conditionalFormatting>
  <conditionalFormatting sqref="J1615:M1615">
    <cfRule type="containsText" dxfId="3677" priority="2662" operator="containsText" text="平成・令和">
      <formula>NOT(ISERROR(SEARCH("平成・令和",J1615)))</formula>
    </cfRule>
  </conditionalFormatting>
  <conditionalFormatting sqref="J1623:M1623">
    <cfRule type="containsText" dxfId="3676" priority="2646" operator="containsText" text="平成・令和">
      <formula>NOT(ISERROR(SEARCH("平成・令和",J1623)))</formula>
    </cfRule>
  </conditionalFormatting>
  <conditionalFormatting sqref="L284:L285">
    <cfRule type="notContainsBlanks" dxfId="3675" priority="2942">
      <formula>LEN(TRIM(L284))&gt;0</formula>
    </cfRule>
  </conditionalFormatting>
  <conditionalFormatting sqref="L3002">
    <cfRule type="containsBlanks" dxfId="3674" priority="2457">
      <formula>LEN(TRIM(L3002))=0</formula>
    </cfRule>
    <cfRule type="notContainsBlanks" dxfId="3673" priority="2456">
      <formula>LEN(TRIM(L3002))&gt;0</formula>
    </cfRule>
  </conditionalFormatting>
  <conditionalFormatting sqref="L1836:AB1836">
    <cfRule type="containsBlanks" dxfId="3672" priority="2607">
      <formula>LEN(TRIM(L1836))=0</formula>
    </cfRule>
    <cfRule type="notContainsBlanks" dxfId="3671" priority="2606">
      <formula>LEN(TRIM(L1836))&gt;0</formula>
    </cfRule>
  </conditionalFormatting>
  <conditionalFormatting sqref="M267">
    <cfRule type="containsText" dxfId="3670" priority="2238" operator="containsText" text="Ⅰ">
      <formula>NOT(ISERROR(SEARCH("Ⅰ",M267)))</formula>
    </cfRule>
    <cfRule type="containsText" dxfId="3669" priority="2237" operator="containsText" text="Ⅱ">
      <formula>NOT(ISERROR(SEARCH("Ⅱ",M267)))</formula>
    </cfRule>
    <cfRule type="containsText" dxfId="3668" priority="2236" operator="containsText" text="I・Ⅱ">
      <formula>NOT(ISERROR(SEARCH("I・Ⅱ",M267)))</formula>
    </cfRule>
  </conditionalFormatting>
  <conditionalFormatting sqref="M1283">
    <cfRule type="cellIs" dxfId="3667" priority="2755" operator="between">
      <formula>1</formula>
      <formula>20</formula>
    </cfRule>
    <cfRule type="containsBlanks" dxfId="3666" priority="2756">
      <formula>LEN(TRIM(M1283))=0</formula>
    </cfRule>
  </conditionalFormatting>
  <conditionalFormatting sqref="M1285">
    <cfRule type="containsBlanks" dxfId="3665" priority="2754">
      <formula>LEN(TRIM(M1285))=0</formula>
    </cfRule>
    <cfRule type="cellIs" dxfId="3664" priority="2753" operator="between">
      <formula>1</formula>
      <formula>20</formula>
    </cfRule>
  </conditionalFormatting>
  <conditionalFormatting sqref="M1287">
    <cfRule type="containsBlanks" dxfId="3663" priority="2752">
      <formula>LEN(TRIM(M1287))=0</formula>
    </cfRule>
    <cfRule type="cellIs" dxfId="3662" priority="2751" operator="between">
      <formula>1</formula>
      <formula>20</formula>
    </cfRule>
  </conditionalFormatting>
  <conditionalFormatting sqref="M1289">
    <cfRule type="cellIs" dxfId="3661" priority="2749" operator="between">
      <formula>1</formula>
      <formula>20</formula>
    </cfRule>
    <cfRule type="containsBlanks" dxfId="3660" priority="2750">
      <formula>LEN(TRIM(M1289))=0</formula>
    </cfRule>
  </conditionalFormatting>
  <conditionalFormatting sqref="M1291">
    <cfRule type="cellIs" dxfId="3659" priority="2747" operator="between">
      <formula>1</formula>
      <formula>20</formula>
    </cfRule>
    <cfRule type="containsBlanks" dxfId="3658" priority="2748">
      <formula>LEN(TRIM(M1291))=0</formula>
    </cfRule>
  </conditionalFormatting>
  <conditionalFormatting sqref="M1293">
    <cfRule type="containsBlanks" dxfId="3657" priority="234">
      <formula>LEN(TRIM(M1293))=0</formula>
    </cfRule>
    <cfRule type="cellIs" dxfId="3656" priority="233" operator="between">
      <formula>1</formula>
      <formula>40</formula>
    </cfRule>
  </conditionalFormatting>
  <conditionalFormatting sqref="M1295">
    <cfRule type="containsBlanks" dxfId="3655" priority="236">
      <formula>LEN(TRIM(M1295))=0</formula>
    </cfRule>
    <cfRule type="cellIs" dxfId="3654" priority="235" operator="between">
      <formula>1</formula>
      <formula>40</formula>
    </cfRule>
  </conditionalFormatting>
  <conditionalFormatting sqref="M1835">
    <cfRule type="containsBlanks" dxfId="3653" priority="2621">
      <formula>LEN(TRIM(M1835))=0</formula>
    </cfRule>
    <cfRule type="containsText" dxfId="3652" priority="2622" operator="containsText" text="〇">
      <formula>NOT(ISERROR(SEARCH("〇",M1835)))</formula>
    </cfRule>
    <cfRule type="containsText" dxfId="3651" priority="2620" operator="containsText" text="〇">
      <formula>NOT(ISERROR(SEARCH("〇",M1835)))</formula>
    </cfRule>
  </conditionalFormatting>
  <conditionalFormatting sqref="M1630:AB1630">
    <cfRule type="notContainsBlanks" dxfId="3650" priority="2629">
      <formula>LEN(TRIM(M1630))&gt;0</formula>
    </cfRule>
    <cfRule type="containsBlanks" dxfId="3649" priority="2630">
      <formula>LEN(TRIM(M1630))=0</formula>
    </cfRule>
  </conditionalFormatting>
  <conditionalFormatting sqref="N276">
    <cfRule type="containsText" dxfId="3648" priority="8780" operator="containsText" text="○">
      <formula>NOT(ISERROR(SEARCH("○",N276)))</formula>
    </cfRule>
  </conditionalFormatting>
  <conditionalFormatting sqref="N965:N967">
    <cfRule type="containsText" dxfId="3647" priority="2443" operator="containsText" text="〇">
      <formula>NOT(ISERROR(SEARCH("〇",N965)))</formula>
    </cfRule>
    <cfRule type="containsBlanks" dxfId="3646" priority="2442">
      <formula>LEN(TRIM(N965))=0</formula>
    </cfRule>
  </conditionalFormatting>
  <conditionalFormatting sqref="N1330:N1332">
    <cfRule type="containsBlanks" dxfId="3645" priority="2726">
      <formula>LEN(TRIM(N1330))=0</formula>
    </cfRule>
    <cfRule type="containsText" dxfId="3644" priority="2727" operator="containsText" text="〇">
      <formula>NOT(ISERROR(SEARCH("〇",N1330)))</formula>
    </cfRule>
  </conditionalFormatting>
  <conditionalFormatting sqref="N1493:N1495">
    <cfRule type="containsText" dxfId="3643" priority="2692" operator="containsText" text="〇">
      <formula>NOT(ISERROR(SEARCH("〇",N1493)))</formula>
    </cfRule>
    <cfRule type="containsBlanks" dxfId="3642" priority="2691">
      <formula>LEN(TRIM(N1493))=0</formula>
    </cfRule>
  </conditionalFormatting>
  <conditionalFormatting sqref="N1556">
    <cfRule type="notContainsBlanks" dxfId="3641" priority="118">
      <formula>LEN(TRIM(N1556))&gt;0</formula>
    </cfRule>
    <cfRule type="containsBlanks" dxfId="3640" priority="119">
      <formula>LEN(TRIM(N1556))=0</formula>
    </cfRule>
  </conditionalFormatting>
  <conditionalFormatting sqref="N1562:N1564">
    <cfRule type="containsBlanks" dxfId="3639" priority="111">
      <formula>LEN(TRIM(N1562))=0</formula>
    </cfRule>
    <cfRule type="containsText" dxfId="3638" priority="112" operator="containsText" text="〇">
      <formula>NOT(ISERROR(SEARCH("〇",N1562)))</formula>
    </cfRule>
  </conditionalFormatting>
  <conditionalFormatting sqref="N1615">
    <cfRule type="containsBlanks" dxfId="3637" priority="2661">
      <formula>LEN(TRIM(N1615))=0</formula>
    </cfRule>
    <cfRule type="cellIs" dxfId="3636" priority="6933" operator="between">
      <formula>1</formula>
      <formula>31</formula>
    </cfRule>
  </conditionalFormatting>
  <conditionalFormatting sqref="N1623">
    <cfRule type="containsBlanks" dxfId="3635" priority="2645">
      <formula>LEN(TRIM(N1623))=0</formula>
    </cfRule>
    <cfRule type="cellIs" dxfId="3634" priority="2648" operator="between">
      <formula>1</formula>
      <formula>31</formula>
    </cfRule>
  </conditionalFormatting>
  <conditionalFormatting sqref="N2003:N2004">
    <cfRule type="containsText" dxfId="3633" priority="2587" operator="containsText" text="〇">
      <formula>NOT(ISERROR(SEARCH("〇",N2003)))</formula>
    </cfRule>
    <cfRule type="containsBlanks" dxfId="3632" priority="2586">
      <formula>LEN(TRIM(N2003))=0</formula>
    </cfRule>
  </conditionalFormatting>
  <conditionalFormatting sqref="N2473">
    <cfRule type="notContainsBlanks" dxfId="3631" priority="2537">
      <formula>LEN(TRIM(N2473))&gt;0</formula>
    </cfRule>
    <cfRule type="containsBlanks" dxfId="3630" priority="2538">
      <formula>LEN(TRIM(N2473))=0</formula>
    </cfRule>
  </conditionalFormatting>
  <conditionalFormatting sqref="N2478:N2480">
    <cfRule type="containsText" dxfId="3629" priority="2527" operator="containsText" text="〇">
      <formula>NOT(ISERROR(SEARCH("〇",N2478)))</formula>
    </cfRule>
    <cfRule type="containsBlanks" dxfId="3628" priority="2526">
      <formula>LEN(TRIM(N2478))=0</formula>
    </cfRule>
  </conditionalFormatting>
  <conditionalFormatting sqref="N2856">
    <cfRule type="notContainsBlanks" dxfId="3627" priority="2492">
      <formula>LEN(TRIM(N2856))&gt;0</formula>
    </cfRule>
    <cfRule type="containsBlanks" dxfId="3626" priority="2493">
      <formula>LEN(TRIM(N2856))=0</formula>
    </cfRule>
  </conditionalFormatting>
  <conditionalFormatting sqref="N2861:N2863">
    <cfRule type="containsText" dxfId="3625" priority="2481" operator="containsText" text="〇">
      <formula>NOT(ISERROR(SEARCH("〇",N2861)))</formula>
    </cfRule>
    <cfRule type="containsBlanks" dxfId="3624" priority="2480">
      <formula>LEN(TRIM(N2861))=0</formula>
    </cfRule>
  </conditionalFormatting>
  <conditionalFormatting sqref="N2046:P2048">
    <cfRule type="containsBlanks" dxfId="3623" priority="2300">
      <formula>LEN(TRIM(N2046))=0</formula>
    </cfRule>
    <cfRule type="notContainsBlanks" dxfId="3622" priority="2299">
      <formula>LEN(TRIM(N2046))&gt;0</formula>
    </cfRule>
  </conditionalFormatting>
  <conditionalFormatting sqref="N315:Y322">
    <cfRule type="notContainsBlanks" dxfId="3621" priority="2935">
      <formula>LEN(TRIM(N315))&gt;0</formula>
    </cfRule>
  </conditionalFormatting>
  <conditionalFormatting sqref="N1325:AD1325">
    <cfRule type="containsBlanks" dxfId="3620" priority="2742">
      <formula>LEN(TRIM(N1325))=0</formula>
    </cfRule>
    <cfRule type="notContainsBlanks" dxfId="3619" priority="2741">
      <formula>LEN(TRIM(N1325))&gt;0</formula>
    </cfRule>
  </conditionalFormatting>
  <conditionalFormatting sqref="N1488:AD1488">
    <cfRule type="notContainsBlanks" dxfId="3618" priority="2707">
      <formula>LEN(TRIM(N1488))&gt;0</formula>
    </cfRule>
    <cfRule type="containsBlanks" dxfId="3617" priority="2708">
      <formula>LEN(TRIM(N1488))=0</formula>
    </cfRule>
  </conditionalFormatting>
  <conditionalFormatting sqref="O346:O348">
    <cfRule type="notContainsBlanks" dxfId="3616" priority="2371">
      <formula>LEN(TRIM(O346))&gt;0</formula>
    </cfRule>
    <cfRule type="containsBlanks" dxfId="3615" priority="2372">
      <formula>LEN(TRIM(O346))=0</formula>
    </cfRule>
  </conditionalFormatting>
  <conditionalFormatting sqref="O437:O439">
    <cfRule type="containsText" dxfId="3614" priority="2869" operator="containsText" text="理学療法士">
      <formula>NOT(ISERROR(SEARCH("理学療法士",O437)))</formula>
    </cfRule>
    <cfRule type="containsText" dxfId="3613" priority="2868" operator="containsText" text="作業療法士">
      <formula>NOT(ISERROR(SEARCH("作業療法士",O437)))</formula>
    </cfRule>
    <cfRule type="containsBlanks" dxfId="3612" priority="2861">
      <formula>LEN(TRIM(O437))=0</formula>
    </cfRule>
    <cfRule type="containsText" dxfId="3611" priority="2867" operator="containsText" text="言語聴覚士">
      <formula>NOT(ISERROR(SEARCH("言語聴覚士",O437)))</formula>
    </cfRule>
    <cfRule type="containsText" dxfId="3610" priority="2862" operator="containsText" text="きゅう師">
      <formula>NOT(ISERROR(SEARCH("きゅう師",O437)))</formula>
    </cfRule>
    <cfRule type="containsText" dxfId="3609" priority="2865" operator="containsText" text="柔道整復師">
      <formula>NOT(ISERROR(SEARCH("柔道整復師",O437)))</formula>
    </cfRule>
    <cfRule type="containsText" dxfId="3608" priority="2864" operator="containsText" text="あん摩マッサージ指圧師">
      <formula>NOT(ISERROR(SEARCH("あん摩マッサージ指圧師",O437)))</formula>
    </cfRule>
    <cfRule type="containsText" dxfId="3607" priority="2863" operator="containsText" text="はり師">
      <formula>NOT(ISERROR(SEARCH("はり師",O437)))</formula>
    </cfRule>
    <cfRule type="containsText" dxfId="3606" priority="2866" operator="containsText" text="看護職員">
      <formula>NOT(ISERROR(SEARCH("看護職員",O437)))</formula>
    </cfRule>
  </conditionalFormatting>
  <conditionalFormatting sqref="O1088:O1094">
    <cfRule type="cellIs" dxfId="3605" priority="2263" operator="equal">
      <formula>"無"</formula>
    </cfRule>
    <cfRule type="cellIs" dxfId="3604" priority="2262" operator="equal">
      <formula>"有"</formula>
    </cfRule>
    <cfRule type="cellIs" dxfId="3603" priority="2264" operator="equal">
      <formula>"有 ・ 無"</formula>
    </cfRule>
  </conditionalFormatting>
  <conditionalFormatting sqref="O1096">
    <cfRule type="notContainsBlanks" dxfId="3602" priority="2774">
      <formula>LEN(TRIM(O1096))&gt;0</formula>
    </cfRule>
    <cfRule type="containsBlanks" dxfId="3601" priority="2775">
      <formula>LEN(TRIM(O1096))=0</formula>
    </cfRule>
  </conditionalFormatting>
  <conditionalFormatting sqref="O1612">
    <cfRule type="containsText" dxfId="3600" priority="2666" operator="containsText" text="〇">
      <formula>NOT(ISERROR(SEARCH("〇",O1612)))</formula>
    </cfRule>
    <cfRule type="containsBlanks" dxfId="3599" priority="2665">
      <formula>LEN(TRIM(O1612))=0</formula>
    </cfRule>
  </conditionalFormatting>
  <conditionalFormatting sqref="O1620">
    <cfRule type="containsText" dxfId="3598" priority="2652" operator="containsText" text="〇">
      <formula>NOT(ISERROR(SEARCH("〇",O1620)))</formula>
    </cfRule>
    <cfRule type="containsBlanks" dxfId="3597" priority="2651">
      <formula>LEN(TRIM(O1620))=0</formula>
    </cfRule>
  </conditionalFormatting>
  <conditionalFormatting sqref="O1629">
    <cfRule type="containsBlanks" dxfId="3596" priority="2633">
      <formula>LEN(TRIM(O1629))=0</formula>
    </cfRule>
    <cfRule type="containsText" dxfId="3595" priority="2634" operator="containsText" text="〇">
      <formula>NOT(ISERROR(SEARCH("〇",O1629)))</formula>
    </cfRule>
  </conditionalFormatting>
  <conditionalFormatting sqref="O2104">
    <cfRule type="containsText" dxfId="3594" priority="3892" operator="containsText" text="無">
      <formula>NOT(ISERROR(SEARCH("無",O2104)))</formula>
    </cfRule>
    <cfRule type="containsText" dxfId="3593" priority="3893" operator="containsText" text="有">
      <formula>NOT(ISERROR(SEARCH("有",O2104)))</formula>
    </cfRule>
    <cfRule type="containsText" dxfId="3592" priority="3894" operator="containsText" text="有・無">
      <formula>NOT(ISERROR(SEARCH("有・無",O2104)))</formula>
    </cfRule>
    <cfRule type="containsText" dxfId="3591" priority="3891" operator="containsText" text="有・無">
      <formula>NOT(ISERROR(SEARCH("有・無",O2104)))</formula>
    </cfRule>
  </conditionalFormatting>
  <conditionalFormatting sqref="O2124">
    <cfRule type="containsBlanks" dxfId="3590" priority="2544">
      <formula>LEN(TRIM(O2124))=0</formula>
    </cfRule>
    <cfRule type="notContainsBlanks" dxfId="3589" priority="10684">
      <formula>LEN(TRIM(O2124))&gt;0</formula>
    </cfRule>
  </conditionalFormatting>
  <conditionalFormatting sqref="O473:Q475">
    <cfRule type="containsText" dxfId="3588" priority="4985" operator="containsText" text="専従">
      <formula>NOT(ISERROR(SEARCH("専従",O473)))</formula>
    </cfRule>
    <cfRule type="containsText" dxfId="3587" priority="4984" operator="containsText" text="兼務">
      <formula>NOT(ISERROR(SEARCH("兼務",O473)))</formula>
    </cfRule>
    <cfRule type="containsText" dxfId="3586" priority="4983" operator="containsText" text="専従・兼務">
      <formula>NOT(ISERROR(SEARCH("専従・兼務",O473)))</formula>
    </cfRule>
  </conditionalFormatting>
  <conditionalFormatting sqref="P1835">
    <cfRule type="containsText" dxfId="3585" priority="2617" operator="containsText" text="〇">
      <formula>NOT(ISERROR(SEARCH("〇",P1835)))</formula>
    </cfRule>
    <cfRule type="containsText" dxfId="3584" priority="2619" operator="containsText" text="〇">
      <formula>NOT(ISERROR(SEARCH("〇",P1835)))</formula>
    </cfRule>
    <cfRule type="containsBlanks" dxfId="3583" priority="2618">
      <formula>LEN(TRIM(P1835))=0</formula>
    </cfRule>
  </conditionalFormatting>
  <conditionalFormatting sqref="P1996">
    <cfRule type="containsBlanks" dxfId="3582" priority="2600">
      <formula>LEN(TRIM(P1996))=0</formula>
    </cfRule>
    <cfRule type="containsText" dxfId="3581" priority="2599" operator="containsText" text="令和">
      <formula>NOT(ISERROR(SEARCH("令和",P1996)))</formula>
    </cfRule>
    <cfRule type="containsText" dxfId="3580" priority="2598" operator="containsText" text="平成">
      <formula>NOT(ISERROR(SEARCH("平成",P1996)))</formula>
    </cfRule>
    <cfRule type="containsText" dxfId="3579" priority="2597" operator="containsText" text="平成・令和">
      <formula>NOT(ISERROR(SEARCH("平成・令和",P1996)))</formula>
    </cfRule>
  </conditionalFormatting>
  <conditionalFormatting sqref="P2650">
    <cfRule type="cellIs" dxfId="3578" priority="2249" operator="equal">
      <formula>"有・無"</formula>
    </cfRule>
    <cfRule type="cellIs" dxfId="3577" priority="2247" operator="equal">
      <formula>"有"</formula>
    </cfRule>
    <cfRule type="cellIs" dxfId="3576" priority="2248" operator="equal">
      <formula>"無"</formula>
    </cfRule>
  </conditionalFormatting>
  <conditionalFormatting sqref="P2653">
    <cfRule type="cellIs" dxfId="3575" priority="2250" operator="equal">
      <formula>"有"</formula>
    </cfRule>
    <cfRule type="cellIs" dxfId="3574" priority="2251" operator="equal">
      <formula>"無"</formula>
    </cfRule>
    <cfRule type="cellIs" dxfId="3573" priority="2252" operator="equal">
      <formula>"有・無"</formula>
    </cfRule>
  </conditionalFormatting>
  <conditionalFormatting sqref="P2656">
    <cfRule type="cellIs" dxfId="3572" priority="154" operator="equal">
      <formula>"有"</formula>
    </cfRule>
    <cfRule type="cellIs" dxfId="3571" priority="155" operator="equal">
      <formula>"無"</formula>
    </cfRule>
    <cfRule type="cellIs" dxfId="3570" priority="156" operator="equal">
      <formula>"有・無"</formula>
    </cfRule>
  </conditionalFormatting>
  <conditionalFormatting sqref="P2664">
    <cfRule type="cellIs" dxfId="3569" priority="2261" operator="equal">
      <formula>"有・無"</formula>
    </cfRule>
    <cfRule type="cellIs" dxfId="3568" priority="2260" operator="equal">
      <formula>"無"</formula>
    </cfRule>
    <cfRule type="cellIs" dxfId="3567" priority="2259" operator="equal">
      <formula>"有"</formula>
    </cfRule>
  </conditionalFormatting>
  <conditionalFormatting sqref="P2667">
    <cfRule type="cellIs" dxfId="3566" priority="2256" operator="equal">
      <formula>"有"</formula>
    </cfRule>
    <cfRule type="cellIs" dxfId="3565" priority="2258" operator="equal">
      <formula>"有・無"</formula>
    </cfRule>
    <cfRule type="cellIs" dxfId="3564" priority="2257" operator="equal">
      <formula>"無"</formula>
    </cfRule>
  </conditionalFormatting>
  <conditionalFormatting sqref="P3043">
    <cfRule type="cellIs" dxfId="3563" priority="2963" operator="between">
      <formula>1</formula>
      <formula>31</formula>
    </cfRule>
    <cfRule type="containsBlanks" dxfId="3562" priority="2450">
      <formula>LEN(TRIM(P3043))=0</formula>
    </cfRule>
  </conditionalFormatting>
  <conditionalFormatting sqref="P2649:AD2649">
    <cfRule type="notContainsBlanks" dxfId="3561" priority="2508">
      <formula>LEN(TRIM(P2649))&gt;0</formula>
    </cfRule>
    <cfRule type="containsBlanks" dxfId="3560" priority="2509">
      <formula>LEN(TRIM(P2649))=0</formula>
    </cfRule>
  </conditionalFormatting>
  <conditionalFormatting sqref="P2652:AD2652">
    <cfRule type="notContainsBlanks" dxfId="3559" priority="2502">
      <formula>LEN(TRIM(P2652))&gt;0</formula>
    </cfRule>
    <cfRule type="containsBlanks" dxfId="3558" priority="2503">
      <formula>LEN(TRIM(P2652))=0</formula>
    </cfRule>
  </conditionalFormatting>
  <conditionalFormatting sqref="P2655:AD2655">
    <cfRule type="containsBlanks" dxfId="3557" priority="160">
      <formula>LEN(TRIM(P2655))=0</formula>
    </cfRule>
    <cfRule type="notContainsBlanks" dxfId="3556" priority="159">
      <formula>LEN(TRIM(P2655))&gt;0</formula>
    </cfRule>
  </conditionalFormatting>
  <conditionalFormatting sqref="P2663:AD2663">
    <cfRule type="containsBlanks" dxfId="3555" priority="2501">
      <formula>LEN(TRIM(P2663))=0</formula>
    </cfRule>
    <cfRule type="notContainsBlanks" dxfId="3554" priority="2500">
      <formula>LEN(TRIM(P2663))&gt;0</formula>
    </cfRule>
  </conditionalFormatting>
  <conditionalFormatting sqref="P2666:AD2666">
    <cfRule type="notContainsBlanks" dxfId="3553" priority="2498">
      <formula>LEN(TRIM(P2666))&gt;0</formula>
    </cfRule>
    <cfRule type="containsBlanks" dxfId="3552" priority="2499">
      <formula>LEN(TRIM(P2666))=0</formula>
    </cfRule>
  </conditionalFormatting>
  <conditionalFormatting sqref="Q253">
    <cfRule type="notContainsBlanks" dxfId="3551" priority="2939">
      <formula>LEN(TRIM(Q253))&gt;0</formula>
    </cfRule>
  </conditionalFormatting>
  <conditionalFormatting sqref="Q767">
    <cfRule type="containsBlanks" dxfId="3550" priority="2815">
      <formula>LEN(TRIM(Q767))=0</formula>
    </cfRule>
    <cfRule type="notContainsBlanks" dxfId="3549" priority="2814">
      <formula>LEN(TRIM(Q767))&gt;0</formula>
    </cfRule>
  </conditionalFormatting>
  <conditionalFormatting sqref="Q993:Q995">
    <cfRule type="notContainsBlanks" dxfId="3548" priority="2794">
      <formula>LEN(TRIM(Q993))&gt;0</formula>
    </cfRule>
    <cfRule type="containsBlanks" dxfId="3547" priority="2795">
      <formula>LEN(TRIM(Q993))=0</formula>
    </cfRule>
  </conditionalFormatting>
  <conditionalFormatting sqref="Q1283">
    <cfRule type="containsBlanks" dxfId="3546" priority="2770">
      <formula>LEN(TRIM(Q1283))=0</formula>
    </cfRule>
    <cfRule type="notContainsBlanks" dxfId="3545" priority="2769">
      <formula>LEN(TRIM(Q1283))&gt;0</formula>
    </cfRule>
  </conditionalFormatting>
  <conditionalFormatting sqref="Q1285">
    <cfRule type="notContainsBlanks" dxfId="3544" priority="2767">
      <formula>LEN(TRIM(Q1285))&gt;0</formula>
    </cfRule>
    <cfRule type="containsBlanks" dxfId="3543" priority="2768">
      <formula>LEN(TRIM(Q1285))=0</formula>
    </cfRule>
  </conditionalFormatting>
  <conditionalFormatting sqref="Q1287">
    <cfRule type="notContainsBlanks" dxfId="3542" priority="2765">
      <formula>LEN(TRIM(Q1287))&gt;0</formula>
    </cfRule>
    <cfRule type="containsBlanks" dxfId="3541" priority="2766">
      <formula>LEN(TRIM(Q1287))=0</formula>
    </cfRule>
  </conditionalFormatting>
  <conditionalFormatting sqref="Q1289">
    <cfRule type="containsBlanks" dxfId="3540" priority="2764">
      <formula>LEN(TRIM(Q1289))=0</formula>
    </cfRule>
    <cfRule type="notContainsBlanks" dxfId="3539" priority="2763">
      <formula>LEN(TRIM(Q1289))&gt;0</formula>
    </cfRule>
  </conditionalFormatting>
  <conditionalFormatting sqref="Q1291">
    <cfRule type="notContainsBlanks" dxfId="3538" priority="2761">
      <formula>LEN(TRIM(Q1291))&gt;0</formula>
    </cfRule>
    <cfRule type="containsBlanks" dxfId="3537" priority="2762">
      <formula>LEN(TRIM(Q1291))=0</formula>
    </cfRule>
  </conditionalFormatting>
  <conditionalFormatting sqref="Q1293">
    <cfRule type="notContainsBlanks" dxfId="3536" priority="2759">
      <formula>LEN(TRIM(Q1293))&gt;0</formula>
    </cfRule>
    <cfRule type="containsBlanks" dxfId="3535" priority="2760">
      <formula>LEN(TRIM(Q1293))=0</formula>
    </cfRule>
  </conditionalFormatting>
  <conditionalFormatting sqref="Q1295">
    <cfRule type="notContainsBlanks" dxfId="3534" priority="2757">
      <formula>LEN(TRIM(Q1295))&gt;0</formula>
    </cfRule>
    <cfRule type="containsBlanks" dxfId="3533" priority="2758">
      <formula>LEN(TRIM(Q1295))=0</formula>
    </cfRule>
  </conditionalFormatting>
  <conditionalFormatting sqref="Q1615">
    <cfRule type="containsBlanks" dxfId="3532" priority="2660">
      <formula>LEN(TRIM(Q1615))=0</formula>
    </cfRule>
    <cfRule type="cellIs" dxfId="3531" priority="2659" operator="between">
      <formula>1</formula>
      <formula>12</formula>
    </cfRule>
  </conditionalFormatting>
  <conditionalFormatting sqref="Q1623">
    <cfRule type="cellIs" dxfId="3530" priority="2643" operator="between">
      <formula>1</formula>
      <formula>12</formula>
    </cfRule>
    <cfRule type="containsBlanks" dxfId="3529" priority="2644">
      <formula>LEN(TRIM(Q1623))=0</formula>
    </cfRule>
  </conditionalFormatting>
  <conditionalFormatting sqref="Q2111:Q2112">
    <cfRule type="notContainsBlanks" dxfId="3528" priority="2553">
      <formula>LEN(TRIM(Q2111))&gt;0</formula>
    </cfRule>
    <cfRule type="containsBlanks" dxfId="3527" priority="2555">
      <formula>LEN(TRIM(Q2111))=0</formula>
    </cfRule>
  </conditionalFormatting>
  <conditionalFormatting sqref="Q255:T255">
    <cfRule type="containsText" dxfId="3526" priority="2946" operator="containsText" text="有・無">
      <formula>NOT(ISERROR(SEARCH("有・無",Q255)))</formula>
    </cfRule>
    <cfRule type="containsText" dxfId="3525" priority="8610" operator="containsText" text="　">
      <formula>NOT(ISERROR(SEARCH("　",Q255)))</formula>
    </cfRule>
    <cfRule type="containsText" dxfId="3524" priority="8609" operator="containsText" text="有">
      <formula>NOT(ISERROR(SEARCH("有",Q255)))</formula>
    </cfRule>
    <cfRule type="containsText" dxfId="3523" priority="8608" operator="containsText" text="無">
      <formula>NOT(ISERROR(SEARCH("無",Q255)))</formula>
    </cfRule>
  </conditionalFormatting>
  <conditionalFormatting sqref="R284:R285">
    <cfRule type="notContainsBlanks" dxfId="3522" priority="2940">
      <formula>LEN(TRIM(R284))&gt;0</formula>
    </cfRule>
  </conditionalFormatting>
  <conditionalFormatting sqref="R473">
    <cfRule type="cellIs" dxfId="3521" priority="245" operator="equal">
      <formula>"令和（平成）"</formula>
    </cfRule>
    <cfRule type="cellIs" dxfId="3520" priority="244" operator="equal">
      <formula>"令和"</formula>
    </cfRule>
    <cfRule type="cellIs" dxfId="3519" priority="243" operator="equal">
      <formula>"平成"</formula>
    </cfRule>
  </conditionalFormatting>
  <conditionalFormatting sqref="R474">
    <cfRule type="cellIs" dxfId="3518" priority="242" operator="equal">
      <formula>"令和（平成）"</formula>
    </cfRule>
    <cfRule type="cellIs" dxfId="3517" priority="241" operator="equal">
      <formula>"令和"</formula>
    </cfRule>
    <cfRule type="cellIs" dxfId="3516" priority="240" operator="equal">
      <formula>"平成"</formula>
    </cfRule>
  </conditionalFormatting>
  <conditionalFormatting sqref="R475">
    <cfRule type="cellIs" dxfId="3515" priority="237" operator="equal">
      <formula>"平成"</formula>
    </cfRule>
    <cfRule type="cellIs" dxfId="3514" priority="239" operator="equal">
      <formula>"令和（平成）"</formula>
    </cfRule>
    <cfRule type="cellIs" dxfId="3513" priority="238" operator="equal">
      <formula>"令和"</formula>
    </cfRule>
  </conditionalFormatting>
  <conditionalFormatting sqref="R962">
    <cfRule type="cellIs" dxfId="3512" priority="2810" operator="between">
      <formula>1</formula>
      <formula>10</formula>
    </cfRule>
    <cfRule type="containsBlanks" dxfId="3511" priority="2811">
      <formula>LEN(TRIM(R962))=0</formula>
    </cfRule>
  </conditionalFormatting>
  <conditionalFormatting sqref="R965">
    <cfRule type="containsText" dxfId="3510" priority="2441" operator="containsText" text="〇">
      <formula>NOT(ISERROR(SEARCH("〇",R965)))</formula>
    </cfRule>
    <cfRule type="containsBlanks" dxfId="3509" priority="2440">
      <formula>LEN(TRIM(R965))=0</formula>
    </cfRule>
  </conditionalFormatting>
  <conditionalFormatting sqref="R1330">
    <cfRule type="containsText" dxfId="3508" priority="2725" operator="containsText" text="〇">
      <formula>NOT(ISERROR(SEARCH("〇",R1330)))</formula>
    </cfRule>
    <cfRule type="containsBlanks" dxfId="3507" priority="2724">
      <formula>LEN(TRIM(R1330))=0</formula>
    </cfRule>
  </conditionalFormatting>
  <conditionalFormatting sqref="R1493">
    <cfRule type="containsBlanks" dxfId="3506" priority="2689">
      <formula>LEN(TRIM(R1493))=0</formula>
    </cfRule>
    <cfRule type="containsText" dxfId="3505" priority="2690" operator="containsText" text="〇">
      <formula>NOT(ISERROR(SEARCH("〇",R1493)))</formula>
    </cfRule>
  </conditionalFormatting>
  <conditionalFormatting sqref="R1558">
    <cfRule type="notContainsBlanks" dxfId="3504" priority="116">
      <formula>LEN(TRIM(R1558))&gt;0</formula>
    </cfRule>
    <cfRule type="containsBlanks" dxfId="3503" priority="117">
      <formula>LEN(TRIM(R1558))=0</formula>
    </cfRule>
  </conditionalFormatting>
  <conditionalFormatting sqref="R1562">
    <cfRule type="containsText" dxfId="3502" priority="110" operator="containsText" text="〇">
      <formula>NOT(ISERROR(SEARCH("〇",R1562)))</formula>
    </cfRule>
    <cfRule type="containsBlanks" dxfId="3501" priority="109">
      <formula>LEN(TRIM(R1562))=0</formula>
    </cfRule>
  </conditionalFormatting>
  <conditionalFormatting sqref="R2003">
    <cfRule type="containsBlanks" dxfId="3500" priority="2590">
      <formula>LEN(TRIM(R2003))=0</formula>
    </cfRule>
    <cfRule type="containsText" dxfId="3499" priority="2591" operator="containsText" text="〇">
      <formula>NOT(ISERROR(SEARCH("〇",R2003)))</formula>
    </cfRule>
  </conditionalFormatting>
  <conditionalFormatting sqref="R2118:R2119">
    <cfRule type="containsBlanks" dxfId="3498" priority="2550">
      <formula>LEN(TRIM(R2118))=0</formula>
    </cfRule>
    <cfRule type="cellIs" dxfId="3497" priority="2549" operator="between">
      <formula>1</formula>
      <formula>24</formula>
    </cfRule>
  </conditionalFormatting>
  <conditionalFormatting sqref="R2125:R2126">
    <cfRule type="cellIs" dxfId="3496" priority="2545" operator="between">
      <formula>1</formula>
      <formula>24</formula>
    </cfRule>
    <cfRule type="containsBlanks" dxfId="3495" priority="2546">
      <formula>LEN(TRIM(R2125))=0</formula>
    </cfRule>
  </conditionalFormatting>
  <conditionalFormatting sqref="R2132:R2133">
    <cfRule type="containsBlanks" dxfId="3494" priority="263">
      <formula>LEN(TRIM(R2132))=0</formula>
    </cfRule>
    <cfRule type="cellIs" dxfId="3493" priority="262" operator="between">
      <formula>1</formula>
      <formula>24</formula>
    </cfRule>
  </conditionalFormatting>
  <conditionalFormatting sqref="R2195">
    <cfRule type="notContainsBlanks" dxfId="3492" priority="302">
      <formula>LEN(TRIM(R2195))&gt;0</formula>
    </cfRule>
    <cfRule type="containsBlanks" dxfId="3491" priority="303">
      <formula>LEN(TRIM(R2195))=0</formula>
    </cfRule>
  </conditionalFormatting>
  <conditionalFormatting sqref="R2474">
    <cfRule type="notContainsBlanks" dxfId="3490" priority="2535">
      <formula>LEN(TRIM(R2474))&gt;0</formula>
    </cfRule>
    <cfRule type="containsBlanks" dxfId="3489" priority="2536">
      <formula>LEN(TRIM(R2474))=0</formula>
    </cfRule>
  </conditionalFormatting>
  <conditionalFormatting sqref="R2478">
    <cfRule type="containsBlanks" dxfId="3488" priority="2524">
      <formula>LEN(TRIM(R2478))=0</formula>
    </cfRule>
    <cfRule type="containsText" dxfId="3487" priority="2525" operator="containsText" text="〇">
      <formula>NOT(ISERROR(SEARCH("〇",R2478)))</formula>
    </cfRule>
  </conditionalFormatting>
  <conditionalFormatting sqref="R2857">
    <cfRule type="notContainsBlanks" dxfId="3486" priority="2490">
      <formula>LEN(TRIM(R2857))&gt;0</formula>
    </cfRule>
    <cfRule type="containsBlanks" dxfId="3485" priority="2491">
      <formula>LEN(TRIM(R2857))=0</formula>
    </cfRule>
  </conditionalFormatting>
  <conditionalFormatting sqref="R2861">
    <cfRule type="containsBlanks" dxfId="3484" priority="2478">
      <formula>LEN(TRIM(R2861))=0</formula>
    </cfRule>
    <cfRule type="containsText" dxfId="3483" priority="2479" operator="containsText" text="〇">
      <formula>NOT(ISERROR(SEARCH("〇",R2861)))</formula>
    </cfRule>
  </conditionalFormatting>
  <conditionalFormatting sqref="R1326:AD1326">
    <cfRule type="containsBlanks" dxfId="3482" priority="2740">
      <formula>LEN(TRIM(R1326))=0</formula>
    </cfRule>
    <cfRule type="notContainsBlanks" dxfId="3481" priority="2739">
      <formula>LEN(TRIM(R1326))&gt;0</formula>
    </cfRule>
  </conditionalFormatting>
  <conditionalFormatting sqref="R1489:AD1489">
    <cfRule type="notContainsBlanks" dxfId="3480" priority="2705">
      <formula>LEN(TRIM(R1489))&gt;0</formula>
    </cfRule>
    <cfRule type="containsBlanks" dxfId="3479" priority="2706">
      <formula>LEN(TRIM(R1489))=0</formula>
    </cfRule>
  </conditionalFormatting>
  <conditionalFormatting sqref="S253">
    <cfRule type="notContainsBlanks" dxfId="3478" priority="2938">
      <formula>LEN(TRIM(S253))&gt;0</formula>
    </cfRule>
  </conditionalFormatting>
  <conditionalFormatting sqref="S267">
    <cfRule type="containsText" dxfId="3477" priority="2239" operator="containsText" text="I・Ⅱ">
      <formula>NOT(ISERROR(SEARCH("I・Ⅱ",S267)))</formula>
    </cfRule>
    <cfRule type="containsText" dxfId="3476" priority="2241" operator="containsText" text="Ⅰ">
      <formula>NOT(ISERROR(SEARCH("Ⅰ",S267)))</formula>
    </cfRule>
    <cfRule type="containsText" dxfId="3475" priority="2240" operator="containsText" text="Ⅱ">
      <formula>NOT(ISERROR(SEARCH("Ⅱ",S267)))</formula>
    </cfRule>
  </conditionalFormatting>
  <conditionalFormatting sqref="S1835">
    <cfRule type="containsBlanks" dxfId="3474" priority="2615">
      <formula>LEN(TRIM(S1835))=0</formula>
    </cfRule>
    <cfRule type="containsText" dxfId="3473" priority="2614" operator="containsText" text="〇">
      <formula>NOT(ISERROR(SEARCH("〇",S1835)))</formula>
    </cfRule>
    <cfRule type="containsText" dxfId="3472" priority="2616" operator="containsText" text="〇">
      <formula>NOT(ISERROR(SEARCH("〇",S1835)))</formula>
    </cfRule>
  </conditionalFormatting>
  <conditionalFormatting sqref="S3043">
    <cfRule type="cellIs" dxfId="3471" priority="2961" operator="between">
      <formula>1</formula>
      <formula>12</formula>
    </cfRule>
    <cfRule type="containsBlanks" dxfId="3470" priority="2449">
      <formula>LEN(TRIM(S3043))=0</formula>
    </cfRule>
  </conditionalFormatting>
  <conditionalFormatting sqref="S3002:U3002">
    <cfRule type="containsText" dxfId="3469" priority="2978" operator="containsText" text="平成・令和">
      <formula>NOT(ISERROR(SEARCH("平成・令和",S3002)))</formula>
    </cfRule>
    <cfRule type="containsText" dxfId="3468" priority="2979" operator="containsText" text="平成">
      <formula>NOT(ISERROR(SEARCH("平成",S3002)))</formula>
    </cfRule>
    <cfRule type="containsText" dxfId="3467" priority="2980" operator="containsText" text="令和">
      <formula>NOT(ISERROR(SEARCH("令和",S3002)))</formula>
    </cfRule>
  </conditionalFormatting>
  <conditionalFormatting sqref="T276">
    <cfRule type="containsText" dxfId="3466" priority="8779" operator="containsText" text="○">
      <formula>NOT(ISERROR(SEARCH("○",T276)))</formula>
    </cfRule>
  </conditionalFormatting>
  <conditionalFormatting sqref="T966:T967">
    <cfRule type="containsText" dxfId="3465" priority="2439" operator="containsText" text="〇">
      <formula>NOT(ISERROR(SEARCH("〇",T966)))</formula>
    </cfRule>
    <cfRule type="containsBlanks" dxfId="3464" priority="2438">
      <formula>LEN(TRIM(T966))=0</formula>
    </cfRule>
  </conditionalFormatting>
  <conditionalFormatting sqref="T1017">
    <cfRule type="cellIs" dxfId="3463" priority="2791" operator="between">
      <formula>1</formula>
      <formula>12</formula>
    </cfRule>
    <cfRule type="containsBlanks" dxfId="3462" priority="2793">
      <formula>LEN(TRIM(T1017))=0</formula>
    </cfRule>
  </conditionalFormatting>
  <conditionalFormatting sqref="T1331:T1332">
    <cfRule type="containsText" dxfId="3461" priority="2715" operator="containsText" text="〇">
      <formula>NOT(ISERROR(SEARCH("〇",T1331)))</formula>
    </cfRule>
    <cfRule type="containsBlanks" dxfId="3460" priority="2714">
      <formula>LEN(TRIM(T1331))=0</formula>
    </cfRule>
  </conditionalFormatting>
  <conditionalFormatting sqref="T1494:T1495">
    <cfRule type="containsText" dxfId="3459" priority="2680" operator="containsText" text="〇">
      <formula>NOT(ISERROR(SEARCH("〇",T1494)))</formula>
    </cfRule>
    <cfRule type="containsBlanks" dxfId="3458" priority="2679">
      <formula>LEN(TRIM(T1494))=0</formula>
    </cfRule>
  </conditionalFormatting>
  <conditionalFormatting sqref="T1563:T1564">
    <cfRule type="containsBlanks" dxfId="3457" priority="103">
      <formula>LEN(TRIM(T1563))=0</formula>
    </cfRule>
    <cfRule type="containsText" dxfId="3456" priority="104" operator="containsText" text="〇">
      <formula>NOT(ISERROR(SEARCH("〇",T1563)))</formula>
    </cfRule>
  </conditionalFormatting>
  <conditionalFormatting sqref="T1615">
    <cfRule type="cellIs" dxfId="3455" priority="2657" operator="between">
      <formula>1</formula>
      <formula>31</formula>
    </cfRule>
    <cfRule type="containsBlanks" dxfId="3454" priority="2658">
      <formula>LEN(TRIM(T1615))=0</formula>
    </cfRule>
    <cfRule type="cellIs" dxfId="3453" priority="6932" operator="between">
      <formula>1</formula>
      <formula>31</formula>
    </cfRule>
  </conditionalFormatting>
  <conditionalFormatting sqref="T1623">
    <cfRule type="containsBlanks" dxfId="3452" priority="2642">
      <formula>LEN(TRIM(T1623))=0</formula>
    </cfRule>
    <cfRule type="cellIs" dxfId="3451" priority="2647" operator="between">
      <formula>1</formula>
      <formula>31</formula>
    </cfRule>
    <cfRule type="cellIs" dxfId="3450" priority="2641" operator="between">
      <formula>1</formula>
      <formula>31</formula>
    </cfRule>
  </conditionalFormatting>
  <conditionalFormatting sqref="T1996">
    <cfRule type="cellIs" dxfId="3449" priority="4092" operator="between">
      <formula>1</formula>
      <formula>31</formula>
    </cfRule>
  </conditionalFormatting>
  <conditionalFormatting sqref="T2479:T2480">
    <cfRule type="containsText" dxfId="3448" priority="2517" operator="containsText" text="〇">
      <formula>NOT(ISERROR(SEARCH("〇",T2479)))</formula>
    </cfRule>
    <cfRule type="containsBlanks" dxfId="3447" priority="2516">
      <formula>LEN(TRIM(T2479))=0</formula>
    </cfRule>
  </conditionalFormatting>
  <conditionalFormatting sqref="T2862:T2863">
    <cfRule type="containsBlanks" dxfId="3446" priority="2472">
      <formula>LEN(TRIM(T2862))=0</formula>
    </cfRule>
    <cfRule type="containsText" dxfId="3445" priority="2473" operator="containsText" text="〇">
      <formula>NOT(ISERROR(SEARCH("〇",T2862)))</formula>
    </cfRule>
  </conditionalFormatting>
  <conditionalFormatting sqref="T1996:U1996">
    <cfRule type="containsBlanks" dxfId="3444" priority="2596">
      <formula>LEN(TRIM(T1996))=0</formula>
    </cfRule>
  </conditionalFormatting>
  <conditionalFormatting sqref="T1021:V1021">
    <cfRule type="containsText" dxfId="3443" priority="2787" operator="containsText" text="２か月に">
      <formula>NOT(ISERROR(SEARCH("２か月に",T1021)))</formula>
    </cfRule>
    <cfRule type="containsBlanks" dxfId="3442" priority="2789">
      <formula>LEN(TRIM(T1021))=0</formula>
    </cfRule>
    <cfRule type="containsText" dxfId="3441" priority="2788" operator="containsText" text="毎月">
      <formula>NOT(ISERROR(SEARCH("毎月",T1021)))</formula>
    </cfRule>
    <cfRule type="containsText" dxfId="3440" priority="2782" operator="containsText" text="１年に">
      <formula>NOT(ISERROR(SEARCH("１年に",T1021)))</formula>
    </cfRule>
    <cfRule type="containsText" dxfId="3439" priority="2783" operator="containsText" text="６か月に">
      <formula>NOT(ISERROR(SEARCH("６か月に",T1021)))</formula>
    </cfRule>
    <cfRule type="containsText" dxfId="3438" priority="2784" operator="containsText" text="５か月に">
      <formula>NOT(ISERROR(SEARCH("５か月に",T1021)))</formula>
    </cfRule>
    <cfRule type="containsText" dxfId="3437" priority="2785" operator="containsText" text="４か月に">
      <formula>NOT(ISERROR(SEARCH("４か月に",T1021)))</formula>
    </cfRule>
    <cfRule type="containsText" dxfId="3436" priority="2786" operator="containsText" text="３か月に">
      <formula>NOT(ISERROR(SEARCH("３か月に",T1021)))</formula>
    </cfRule>
  </conditionalFormatting>
  <conditionalFormatting sqref="T2046:V2048">
    <cfRule type="notContainsBlanks" dxfId="3435" priority="2566">
      <formula>LEN(TRIM(T2046))&gt;0</formula>
    </cfRule>
    <cfRule type="containsBlanks" dxfId="3434" priority="2567">
      <formula>LEN(TRIM(T2046))=0</formula>
    </cfRule>
  </conditionalFormatting>
  <conditionalFormatting sqref="U346:U348">
    <cfRule type="notContainsBlanks" dxfId="3433" priority="2369">
      <formula>LEN(TRIM(U346))&gt;0</formula>
    </cfRule>
    <cfRule type="containsBlanks" dxfId="3432" priority="2370">
      <formula>LEN(TRIM(U346))=0</formula>
    </cfRule>
  </conditionalFormatting>
  <conditionalFormatting sqref="U1088:U1095">
    <cfRule type="containsBlanks" dxfId="3431" priority="257">
      <formula>LEN(TRIM(U1088))=0</formula>
    </cfRule>
    <cfRule type="notContainsBlanks" dxfId="3430" priority="256">
      <formula>LEN(TRIM(U1088))&gt;0</formula>
    </cfRule>
  </conditionalFormatting>
  <conditionalFormatting sqref="U1833">
    <cfRule type="containsText" dxfId="3429" priority="4273" operator="containsText" text="有">
      <formula>NOT(ISERROR(SEARCH("有",U1833)))</formula>
    </cfRule>
    <cfRule type="containsText" dxfId="3428" priority="4274" operator="containsText" text="有・無">
      <formula>NOT(ISERROR(SEARCH("有・無",U1833)))</formula>
    </cfRule>
    <cfRule type="containsText" dxfId="3427" priority="4271" operator="containsText" text="有・無">
      <formula>NOT(ISERROR(SEARCH("有・無",U1833)))</formula>
    </cfRule>
    <cfRule type="containsText" dxfId="3426" priority="4272" operator="containsText" text="無">
      <formula>NOT(ISERROR(SEARCH("無",U1833)))</formula>
    </cfRule>
  </conditionalFormatting>
  <conditionalFormatting sqref="U1838:U1841">
    <cfRule type="containsText" dxfId="3425" priority="4253" operator="containsText" text="有・無">
      <formula>NOT(ISERROR(SEARCH("有・無",U1838)))</formula>
    </cfRule>
    <cfRule type="containsText" dxfId="3424" priority="4252" operator="containsText" text="有">
      <formula>NOT(ISERROR(SEARCH("有",U1838)))</formula>
    </cfRule>
    <cfRule type="containsText" dxfId="3423" priority="4251" operator="containsText" text="無">
      <formula>NOT(ISERROR(SEARCH("無",U1838)))</formula>
    </cfRule>
    <cfRule type="containsText" dxfId="3422" priority="4250" operator="containsText" text="有・無">
      <formula>NOT(ISERROR(SEARCH("有・無",U1838)))</formula>
    </cfRule>
  </conditionalFormatting>
  <conditionalFormatting sqref="V473:V475">
    <cfRule type="containsBlanks" dxfId="3421" priority="251">
      <formula>LEN(TRIM(V473))=0</formula>
    </cfRule>
    <cfRule type="notContainsBlanks" dxfId="3420" priority="250">
      <formula>LEN(TRIM(V473))&gt;0</formula>
    </cfRule>
  </conditionalFormatting>
  <conditionalFormatting sqref="V962">
    <cfRule type="cellIs" dxfId="3419" priority="2808" operator="between">
      <formula>1</formula>
      <formula>36</formula>
    </cfRule>
    <cfRule type="containsBlanks" dxfId="3418" priority="2809">
      <formula>LEN(TRIM(V962))=0</formula>
    </cfRule>
  </conditionalFormatting>
  <conditionalFormatting sqref="V965">
    <cfRule type="containsBlanks" dxfId="3417" priority="2436">
      <formula>LEN(TRIM(V965))=0</formula>
    </cfRule>
    <cfRule type="containsText" dxfId="3416" priority="2437" operator="containsText" text="〇">
      <formula>NOT(ISERROR(SEARCH("〇",V965)))</formula>
    </cfRule>
  </conditionalFormatting>
  <conditionalFormatting sqref="V1330">
    <cfRule type="containsBlanks" dxfId="3415" priority="2722">
      <formula>LEN(TRIM(V1330))=0</formula>
    </cfRule>
    <cfRule type="containsText" dxfId="3414" priority="2723" operator="containsText" text="〇">
      <formula>NOT(ISERROR(SEARCH("〇",V1330)))</formula>
    </cfRule>
  </conditionalFormatting>
  <conditionalFormatting sqref="V1493">
    <cfRule type="containsBlanks" dxfId="3413" priority="2687">
      <formula>LEN(TRIM(V1493))=0</formula>
    </cfRule>
    <cfRule type="containsText" dxfId="3412" priority="2688" operator="containsText" text="〇">
      <formula>NOT(ISERROR(SEARCH("〇",V1493)))</formula>
    </cfRule>
  </conditionalFormatting>
  <conditionalFormatting sqref="V1562">
    <cfRule type="containsText" dxfId="3411" priority="108" operator="containsText" text="〇">
      <formula>NOT(ISERROR(SEARCH("〇",V1562)))</formula>
    </cfRule>
    <cfRule type="containsBlanks" dxfId="3410" priority="107">
      <formula>LEN(TRIM(V1562))=0</formula>
    </cfRule>
  </conditionalFormatting>
  <conditionalFormatting sqref="V1612">
    <cfRule type="containsText" dxfId="3409" priority="2664" operator="containsText" text="〇">
      <formula>NOT(ISERROR(SEARCH("〇",V1612)))</formula>
    </cfRule>
    <cfRule type="containsBlanks" dxfId="3408" priority="2663">
      <formula>LEN(TRIM(V1612))=0</formula>
    </cfRule>
  </conditionalFormatting>
  <conditionalFormatting sqref="V1620">
    <cfRule type="containsText" dxfId="3407" priority="2650" operator="containsText" text="〇">
      <formula>NOT(ISERROR(SEARCH("〇",V1620)))</formula>
    </cfRule>
    <cfRule type="containsBlanks" dxfId="3406" priority="2649">
      <formula>LEN(TRIM(V1620))=0</formula>
    </cfRule>
  </conditionalFormatting>
  <conditionalFormatting sqref="V1629">
    <cfRule type="containsText" dxfId="3405" priority="2632" operator="containsText" text="〇">
      <formula>NOT(ISERROR(SEARCH("〇",V1629)))</formula>
    </cfRule>
    <cfRule type="containsBlanks" dxfId="3404" priority="2631">
      <formula>LEN(TRIM(V1629))=0</formula>
    </cfRule>
  </conditionalFormatting>
  <conditionalFormatting sqref="V2003:V2004">
    <cfRule type="containsBlanks" dxfId="3403" priority="2584">
      <formula>LEN(TRIM(V2003))=0</formula>
    </cfRule>
    <cfRule type="containsText" dxfId="3402" priority="2585" operator="containsText" text="〇">
      <formula>NOT(ISERROR(SEARCH("〇",V2003)))</formula>
    </cfRule>
  </conditionalFormatting>
  <conditionalFormatting sqref="V2478">
    <cfRule type="containsText" dxfId="3401" priority="2523" operator="containsText" text="〇">
      <formula>NOT(ISERROR(SEARCH("〇",V2478)))</formula>
    </cfRule>
    <cfRule type="containsBlanks" dxfId="3400" priority="2522">
      <formula>LEN(TRIM(V2478))=0</formula>
    </cfRule>
  </conditionalFormatting>
  <conditionalFormatting sqref="V2861">
    <cfRule type="containsText" dxfId="3399" priority="2477" operator="containsText" text="〇">
      <formula>NOT(ISERROR(SEARCH("〇",V2861)))</formula>
    </cfRule>
    <cfRule type="containsBlanks" dxfId="3398" priority="2476">
      <formula>LEN(TRIM(V2861))=0</formula>
    </cfRule>
  </conditionalFormatting>
  <conditionalFormatting sqref="V3002">
    <cfRule type="cellIs" dxfId="3397" priority="2983" operator="between">
      <formula>1</formula>
      <formula>31</formula>
    </cfRule>
  </conditionalFormatting>
  <conditionalFormatting sqref="V3043">
    <cfRule type="containsBlanks" dxfId="3396" priority="2448">
      <formula>LEN(TRIM(V3043))=0</formula>
    </cfRule>
    <cfRule type="cellIs" dxfId="3395" priority="2962" operator="between">
      <formula>1</formula>
      <formula>31</formula>
    </cfRule>
  </conditionalFormatting>
  <conditionalFormatting sqref="V3002:W3002">
    <cfRule type="containsBlanks" dxfId="3394" priority="2455">
      <formula>LEN(TRIM(V3002))=0</formula>
    </cfRule>
  </conditionalFormatting>
  <conditionalFormatting sqref="V437:AA439">
    <cfRule type="containsText" dxfId="3393" priority="4986" operator="containsText" text="専従・兼務">
      <formula>NOT(ISERROR(SEARCH("専従・兼務",V437)))</formula>
    </cfRule>
    <cfRule type="containsText" dxfId="3392" priority="4987" operator="containsText" text="兼務">
      <formula>NOT(ISERROR(SEARCH("兼務",V437)))</formula>
    </cfRule>
    <cfRule type="containsText" dxfId="3391" priority="4988" operator="containsText" text="専従">
      <formula>NOT(ISERROR(SEARCH("専従",V437)))</formula>
    </cfRule>
  </conditionalFormatting>
  <conditionalFormatting sqref="V1334:AD1334">
    <cfRule type="containsBlanks" dxfId="3390" priority="2711">
      <formula>LEN(TRIM(V1334))=0</formula>
    </cfRule>
    <cfRule type="notContainsBlanks" dxfId="3389" priority="2710">
      <formula>LEN(TRIM(V1334))&gt;0</formula>
    </cfRule>
  </conditionalFormatting>
  <conditionalFormatting sqref="V1497:AD1497">
    <cfRule type="containsBlanks" dxfId="3388" priority="2676">
      <formula>LEN(TRIM(V1497))=0</formula>
    </cfRule>
    <cfRule type="notContainsBlanks" dxfId="3387" priority="2675">
      <formula>LEN(TRIM(V1497))&gt;0</formula>
    </cfRule>
  </conditionalFormatting>
  <conditionalFormatting sqref="V2482:AD2482">
    <cfRule type="containsBlanks" dxfId="3386" priority="2513">
      <formula>LEN(TRIM(V2482))=0</formula>
    </cfRule>
    <cfRule type="notContainsBlanks" dxfId="3385" priority="2512">
      <formula>LEN(TRIM(V2482))&gt;0</formula>
    </cfRule>
  </conditionalFormatting>
  <conditionalFormatting sqref="V2865:AD2865">
    <cfRule type="containsBlanks" dxfId="3384" priority="305">
      <formula>LEN(TRIM(V2865))=0</formula>
    </cfRule>
    <cfRule type="notContainsBlanks" dxfId="3383" priority="304">
      <formula>LEN(TRIM(V2865))&gt;0</formula>
    </cfRule>
  </conditionalFormatting>
  <conditionalFormatting sqref="W1498">
    <cfRule type="containsBlanks" dxfId="3382" priority="2672">
      <formula>LEN(TRIM(W1498))=0</formula>
    </cfRule>
    <cfRule type="cellIs" dxfId="3381" priority="2670" operator="between">
      <formula>2</formula>
      <formula>20</formula>
    </cfRule>
    <cfRule type="cellIs" dxfId="3380" priority="2671" operator="between">
      <formula>0</formula>
      <formula>1</formula>
    </cfRule>
  </conditionalFormatting>
  <conditionalFormatting sqref="W1559">
    <cfRule type="containsBlanks" dxfId="3379" priority="115">
      <formula>LEN(TRIM(W1559))=0</formula>
    </cfRule>
    <cfRule type="cellIs" dxfId="3378" priority="120" operator="between">
      <formula>4</formula>
      <formula>40</formula>
    </cfRule>
    <cfRule type="cellIs" dxfId="3377" priority="121" operator="between">
      <formula>0</formula>
      <formula>3</formula>
    </cfRule>
  </conditionalFormatting>
  <conditionalFormatting sqref="W1996">
    <cfRule type="cellIs" dxfId="3376" priority="2594" operator="between">
      <formula>1</formula>
      <formula>12</formula>
    </cfRule>
    <cfRule type="containsBlanks" dxfId="3375" priority="10683">
      <formula>LEN(TRIM(W1996))=0</formula>
    </cfRule>
  </conditionalFormatting>
  <conditionalFormatting sqref="W2105">
    <cfRule type="containsBlanks" dxfId="3374" priority="254">
      <formula>LEN(TRIM(W2105))=0</formula>
    </cfRule>
    <cfRule type="cellIs" dxfId="3373" priority="255" operator="between">
      <formula>1</formula>
      <formula>300</formula>
    </cfRule>
  </conditionalFormatting>
  <conditionalFormatting sqref="W2475">
    <cfRule type="cellIs" dxfId="3372" priority="3455" operator="between">
      <formula>0</formula>
      <formula>3</formula>
    </cfRule>
    <cfRule type="containsBlanks" dxfId="3371" priority="2534">
      <formula>LEN(TRIM(W2475))=0</formula>
    </cfRule>
    <cfRule type="cellIs" dxfId="3370" priority="3454" operator="between">
      <formula>4</formula>
      <formula>40</formula>
    </cfRule>
  </conditionalFormatting>
  <conditionalFormatting sqref="W2650">
    <cfRule type="cellIs" dxfId="3369" priority="2506" operator="between">
      <formula>1</formula>
      <formula>10000000</formula>
    </cfRule>
    <cfRule type="containsBlanks" dxfId="3368" priority="2507">
      <formula>LEN(TRIM(W2650))=0</formula>
    </cfRule>
  </conditionalFormatting>
  <conditionalFormatting sqref="W2653">
    <cfRule type="containsBlanks" dxfId="3367" priority="2505">
      <formula>LEN(TRIM(W2653))=0</formula>
    </cfRule>
    <cfRule type="cellIs" dxfId="3366" priority="2504" operator="between">
      <formula>1</formula>
      <formula>10000000</formula>
    </cfRule>
  </conditionalFormatting>
  <conditionalFormatting sqref="W2656">
    <cfRule type="containsBlanks" dxfId="3365" priority="158">
      <formula>LEN(TRIM(W2656))=0</formula>
    </cfRule>
    <cfRule type="cellIs" dxfId="3364" priority="157" operator="between">
      <formula>1</formula>
      <formula>10000000</formula>
    </cfRule>
  </conditionalFormatting>
  <conditionalFormatting sqref="W2664">
    <cfRule type="cellIs" dxfId="3363" priority="2496" operator="between">
      <formula>1</formula>
      <formula>10000000</formula>
    </cfRule>
    <cfRule type="containsBlanks" dxfId="3362" priority="2497">
      <formula>LEN(TRIM(W2664))=0</formula>
    </cfRule>
  </conditionalFormatting>
  <conditionalFormatting sqref="W2667">
    <cfRule type="containsBlanks" dxfId="3361" priority="2495">
      <formula>LEN(TRIM(W2667))=0</formula>
    </cfRule>
    <cfRule type="cellIs" dxfId="3360" priority="2494" operator="between">
      <formula>1</formula>
      <formula>10000000</formula>
    </cfRule>
  </conditionalFormatting>
  <conditionalFormatting sqref="W2858">
    <cfRule type="containsBlanks" dxfId="3359" priority="2489">
      <formula>LEN(TRIM(W2858))=0</formula>
    </cfRule>
    <cfRule type="cellIs" dxfId="3358" priority="3098" operator="between">
      <formula>4</formula>
      <formula>40</formula>
    </cfRule>
    <cfRule type="cellIs" dxfId="3357" priority="3099" operator="between">
      <formula>0</formula>
      <formula>3</formula>
    </cfRule>
  </conditionalFormatting>
  <conditionalFormatting sqref="W2866">
    <cfRule type="cellIs" dxfId="3356" priority="3103" operator="equal">
      <formula>9</formula>
    </cfRule>
    <cfRule type="cellIs" dxfId="3355" priority="3104" operator="equal">
      <formula>10</formula>
    </cfRule>
    <cfRule type="cellIs" dxfId="3354" priority="3105" operator="equal">
      <formula>11</formula>
    </cfRule>
    <cfRule type="cellIs" dxfId="3353" priority="3106" operator="equal">
      <formula>12</formula>
    </cfRule>
    <cfRule type="cellIs" dxfId="3352" priority="3107" operator="equal">
      <formula>13</formula>
    </cfRule>
    <cfRule type="cellIs" dxfId="3351" priority="3100" operator="equal">
      <formula>6</formula>
    </cfRule>
    <cfRule type="cellIs" dxfId="3350" priority="3108" operator="equal">
      <formula>14</formula>
    </cfRule>
    <cfRule type="cellIs" dxfId="3349" priority="3109" operator="equal">
      <formula>15</formula>
    </cfRule>
    <cfRule type="cellIs" dxfId="3348" priority="3110" operator="equal">
      <formula>16</formula>
    </cfRule>
    <cfRule type="cellIs" dxfId="3347" priority="3117" operator="equal">
      <formula>4</formula>
    </cfRule>
    <cfRule type="cellIs" dxfId="3346" priority="3112" operator="equal">
      <formula>18</formula>
    </cfRule>
    <cfRule type="cellIs" dxfId="3345" priority="3113" operator="equal">
      <formula>19</formula>
    </cfRule>
    <cfRule type="cellIs" dxfId="3344" priority="3114" operator="equal">
      <formula>20</formula>
    </cfRule>
    <cfRule type="cellIs" dxfId="3343" priority="3115" operator="equal">
      <formula>0</formula>
    </cfRule>
    <cfRule type="cellIs" dxfId="3342" priority="3116" operator="equal">
      <formula>5</formula>
    </cfRule>
    <cfRule type="cellIs" dxfId="3341" priority="3118" operator="equal">
      <formula>3</formula>
    </cfRule>
    <cfRule type="cellIs" dxfId="3340" priority="3120" operator="equal">
      <formula>2</formula>
    </cfRule>
    <cfRule type="cellIs" dxfId="3339" priority="3121" operator="equal">
      <formula>1</formula>
    </cfRule>
    <cfRule type="containsBlanks" dxfId="3338" priority="308">
      <formula>LEN(TRIM(W2866))=0</formula>
    </cfRule>
    <cfRule type="cellIs" dxfId="3337" priority="3111" operator="equal">
      <formula>17</formula>
    </cfRule>
    <cfRule type="cellIs" dxfId="3336" priority="3101" operator="equal">
      <formula>7</formula>
    </cfRule>
    <cfRule type="cellIs" dxfId="3335" priority="3102" operator="equal">
      <formula>8</formula>
    </cfRule>
  </conditionalFormatting>
  <conditionalFormatting sqref="W1327:Z1327">
    <cfRule type="cellIs" dxfId="3334" priority="2947" operator="between">
      <formula>4</formula>
      <formula>36</formula>
    </cfRule>
    <cfRule type="cellIs" dxfId="3333" priority="2948" operator="between">
      <formula>0</formula>
      <formula>3</formula>
    </cfRule>
    <cfRule type="containsBlanks" dxfId="3332" priority="2738">
      <formula>LEN(TRIM(W1327))=0</formula>
    </cfRule>
  </conditionalFormatting>
  <conditionalFormatting sqref="W1335:Z1335">
    <cfRule type="cellIs" dxfId="3331" priority="7075" operator="equal">
      <formula>18</formula>
    </cfRule>
    <cfRule type="cellIs" dxfId="3330" priority="7067" operator="equal">
      <formula>10</formula>
    </cfRule>
    <cfRule type="cellIs" dxfId="3329" priority="7065" operator="equal">
      <formula>8</formula>
    </cfRule>
    <cfRule type="cellIs" dxfId="3328" priority="7064" operator="equal">
      <formula>7</formula>
    </cfRule>
    <cfRule type="cellIs" dxfId="3327" priority="7063" operator="equal">
      <formula>6</formula>
    </cfRule>
    <cfRule type="containsBlanks" dxfId="3326" priority="2709">
      <formula>LEN(TRIM(W1335))=0</formula>
    </cfRule>
    <cfRule type="cellIs" dxfId="3325" priority="7068" operator="equal">
      <formula>11</formula>
    </cfRule>
    <cfRule type="cellIs" dxfId="3324" priority="7076" operator="equal">
      <formula>19</formula>
    </cfRule>
    <cfRule type="cellIs" dxfId="3323" priority="7084" operator="equal">
      <formula>1</formula>
    </cfRule>
    <cfRule type="cellIs" dxfId="3322" priority="7083" operator="equal">
      <formula>2</formula>
    </cfRule>
    <cfRule type="cellIs" dxfId="3321" priority="7081" operator="equal">
      <formula>3</formula>
    </cfRule>
    <cfRule type="cellIs" dxfId="3320" priority="7080" operator="equal">
      <formula>4</formula>
    </cfRule>
    <cfRule type="cellIs" dxfId="3319" priority="7079" operator="equal">
      <formula>5</formula>
    </cfRule>
    <cfRule type="cellIs" dxfId="3318" priority="7078" operator="equal">
      <formula>0</formula>
    </cfRule>
    <cfRule type="cellIs" dxfId="3317" priority="7077" operator="equal">
      <formula>20</formula>
    </cfRule>
    <cfRule type="cellIs" dxfId="3316" priority="7066" operator="equal">
      <formula>9</formula>
    </cfRule>
    <cfRule type="cellIs" dxfId="3315" priority="7074" operator="equal">
      <formula>17</formula>
    </cfRule>
    <cfRule type="cellIs" dxfId="3314" priority="7073" operator="equal">
      <formula>16</formula>
    </cfRule>
    <cfRule type="cellIs" dxfId="3313" priority="7072" operator="equal">
      <formula>15</formula>
    </cfRule>
    <cfRule type="cellIs" dxfId="3312" priority="7071" operator="equal">
      <formula>14</formula>
    </cfRule>
    <cfRule type="cellIs" dxfId="3311" priority="7070" operator="equal">
      <formula>13</formula>
    </cfRule>
    <cfRule type="cellIs" dxfId="3310" priority="7069" operator="equal">
      <formula>12</formula>
    </cfRule>
  </conditionalFormatting>
  <conditionalFormatting sqref="W1490:Z1490">
    <cfRule type="cellIs" dxfId="3309" priority="3509" operator="equal">
      <formula>0</formula>
    </cfRule>
    <cfRule type="cellIs" dxfId="3308" priority="3499" operator="equal">
      <formula>11</formula>
    </cfRule>
    <cfRule type="cellIs" dxfId="3307" priority="3498" operator="equal">
      <formula>10</formula>
    </cfRule>
    <cfRule type="cellIs" dxfId="3306" priority="3497" operator="equal">
      <formula>9</formula>
    </cfRule>
    <cfRule type="cellIs" dxfId="3305" priority="3496" operator="equal">
      <formula>8</formula>
    </cfRule>
    <cfRule type="cellIs" dxfId="3304" priority="3495" operator="equal">
      <formula>7</formula>
    </cfRule>
    <cfRule type="cellIs" dxfId="3303" priority="3494" operator="equal">
      <formula>6</formula>
    </cfRule>
    <cfRule type="cellIs" dxfId="3302" priority="3459" operator="equal">
      <formula>1</formula>
    </cfRule>
    <cfRule type="cellIs" dxfId="3301" priority="3503" operator="equal">
      <formula>15</formula>
    </cfRule>
    <cfRule type="cellIs" dxfId="3300" priority="3504" operator="equal">
      <formula>16</formula>
    </cfRule>
    <cfRule type="cellIs" dxfId="3299" priority="3505" operator="equal">
      <formula>17</formula>
    </cfRule>
    <cfRule type="cellIs" dxfId="3298" priority="3506" operator="equal">
      <formula>18</formula>
    </cfRule>
    <cfRule type="cellIs" dxfId="3297" priority="3507" operator="equal">
      <formula>19</formula>
    </cfRule>
    <cfRule type="cellIs" dxfId="3296" priority="3514" operator="equal">
      <formula>2</formula>
    </cfRule>
    <cfRule type="cellIs" dxfId="3295" priority="3508" operator="equal">
      <formula>20</formula>
    </cfRule>
    <cfRule type="cellIs" dxfId="3294" priority="3501" operator="equal">
      <formula>13</formula>
    </cfRule>
    <cfRule type="cellIs" dxfId="3293" priority="3500" operator="equal">
      <formula>12</formula>
    </cfRule>
    <cfRule type="cellIs" dxfId="3292" priority="3510" operator="equal">
      <formula>5</formula>
    </cfRule>
    <cfRule type="cellIs" dxfId="3291" priority="3511" operator="equal">
      <formula>4</formula>
    </cfRule>
    <cfRule type="containsBlanks" dxfId="3290" priority="2704">
      <formula>LEN(TRIM(W1490))=0</formula>
    </cfRule>
    <cfRule type="notContainsBlanks" dxfId="3289" priority="2703">
      <formula>LEN(TRIM(W1490))&gt;0</formula>
    </cfRule>
    <cfRule type="cellIs" dxfId="3288" priority="3512" operator="equal">
      <formula>3</formula>
    </cfRule>
    <cfRule type="cellIs" dxfId="3287" priority="3502" operator="equal">
      <formula>14</formula>
    </cfRule>
  </conditionalFormatting>
  <conditionalFormatting sqref="W2483:Z2483">
    <cfRule type="cellIs" dxfId="3286" priority="3518" operator="equal">
      <formula>8</formula>
    </cfRule>
    <cfRule type="cellIs" dxfId="3285" priority="3521" operator="equal">
      <formula>11</formula>
    </cfRule>
    <cfRule type="cellIs" dxfId="3284" priority="3520" operator="equal">
      <formula>10</formula>
    </cfRule>
    <cfRule type="cellIs" dxfId="3283" priority="3523" operator="equal">
      <formula>13</formula>
    </cfRule>
    <cfRule type="cellIs" dxfId="3282" priority="3529" operator="equal">
      <formula>19</formula>
    </cfRule>
    <cfRule type="cellIs" dxfId="3281" priority="3519" operator="equal">
      <formula>9</formula>
    </cfRule>
    <cfRule type="cellIs" dxfId="3280" priority="3528" operator="equal">
      <formula>18</formula>
    </cfRule>
    <cfRule type="cellIs" dxfId="3279" priority="3531" operator="equal">
      <formula>0</formula>
    </cfRule>
    <cfRule type="notContainsBlanks" dxfId="3278" priority="2510">
      <formula>LEN(TRIM(W2483))&gt;0</formula>
    </cfRule>
    <cfRule type="cellIs" dxfId="3277" priority="3530" operator="equal">
      <formula>20</formula>
    </cfRule>
    <cfRule type="cellIs" dxfId="3276" priority="3522" operator="equal">
      <formula>12</formula>
    </cfRule>
    <cfRule type="cellIs" dxfId="3275" priority="3532" operator="equal">
      <formula>5</formula>
    </cfRule>
    <cfRule type="cellIs" dxfId="3274" priority="3533" operator="equal">
      <formula>4</formula>
    </cfRule>
    <cfRule type="cellIs" dxfId="3273" priority="3534" operator="equal">
      <formula>3</formula>
    </cfRule>
    <cfRule type="cellIs" dxfId="3272" priority="3527" operator="equal">
      <formula>17</formula>
    </cfRule>
    <cfRule type="cellIs" dxfId="3271" priority="3517" operator="equal">
      <formula>7</formula>
    </cfRule>
    <cfRule type="cellIs" dxfId="3270" priority="3537" operator="equal">
      <formula>1</formula>
    </cfRule>
    <cfRule type="containsBlanks" dxfId="3269" priority="2511">
      <formula>LEN(TRIM(W2483))=0</formula>
    </cfRule>
    <cfRule type="cellIs" dxfId="3268" priority="3525" operator="equal">
      <formula>15</formula>
    </cfRule>
    <cfRule type="cellIs" dxfId="3267" priority="3524" operator="equal">
      <formula>14</formula>
    </cfRule>
    <cfRule type="cellIs" dxfId="3266" priority="3526" operator="equal">
      <formula>16</formula>
    </cfRule>
    <cfRule type="cellIs" dxfId="3265" priority="3516" operator="equal">
      <formula>6</formula>
    </cfRule>
    <cfRule type="cellIs" dxfId="3264" priority="3536" operator="equal">
      <formula>2</formula>
    </cfRule>
  </conditionalFormatting>
  <conditionalFormatting sqref="X283">
    <cfRule type="containsBlanks" dxfId="3263" priority="2433">
      <formula>LEN(TRIM(X283))=0</formula>
    </cfRule>
  </conditionalFormatting>
  <conditionalFormatting sqref="X473:X475">
    <cfRule type="notContainsBlanks" dxfId="3262" priority="248">
      <formula>LEN(TRIM(X473))&gt;0</formula>
    </cfRule>
    <cfRule type="containsBlanks" dxfId="3261" priority="249">
      <formula>LEN(TRIM(X473))=0</formula>
    </cfRule>
  </conditionalFormatting>
  <conditionalFormatting sqref="X967">
    <cfRule type="notContainsBlanks" dxfId="3260" priority="2806">
      <formula>LEN(TRIM(X967))&gt;0</formula>
    </cfRule>
    <cfRule type="containsBlanks" dxfId="3259" priority="2807">
      <formula>LEN(TRIM(X967))=0</formula>
    </cfRule>
  </conditionalFormatting>
  <conditionalFormatting sqref="X1017">
    <cfRule type="containsBlanks" dxfId="3258" priority="2792">
      <formula>LEN(TRIM(X1017))=0</formula>
    </cfRule>
    <cfRule type="cellIs" dxfId="3257" priority="2790" operator="between">
      <formula>1</formula>
      <formula>300</formula>
    </cfRule>
  </conditionalFormatting>
  <conditionalFormatting sqref="X1495">
    <cfRule type="containsBlanks" dxfId="3256" priority="10682">
      <formula>LEN(TRIM(X1495))=0</formula>
    </cfRule>
    <cfRule type="notContainsBlanks" dxfId="3255" priority="10682">
      <formula>LEN(TRIM(X1495))&gt;0</formula>
    </cfRule>
  </conditionalFormatting>
  <conditionalFormatting sqref="X1835">
    <cfRule type="containsBlanks" dxfId="3254" priority="2612">
      <formula>LEN(TRIM(X1835))=0</formula>
    </cfRule>
    <cfRule type="containsText" dxfId="3253" priority="2613" operator="containsText" text="〇">
      <formula>NOT(ISERROR(SEARCH("〇",X1835)))</formula>
    </cfRule>
    <cfRule type="containsText" dxfId="3252" priority="2611" operator="containsText" text="〇">
      <formula>NOT(ISERROR(SEARCH("〇",X1835)))</formula>
    </cfRule>
  </conditionalFormatting>
  <conditionalFormatting sqref="X2195">
    <cfRule type="containsBlanks" dxfId="3251" priority="299">
      <formula>LEN(TRIM(X2195))=0</formula>
    </cfRule>
    <cfRule type="notContainsBlanks" dxfId="3250" priority="298">
      <formula>LEN(TRIM(X2195))&gt;0</formula>
    </cfRule>
  </conditionalFormatting>
  <conditionalFormatting sqref="X2046:Z2048">
    <cfRule type="containsBlanks" dxfId="3249" priority="2294">
      <formula>LEN(TRIM(X2046))=0</formula>
    </cfRule>
    <cfRule type="notContainsBlanks" dxfId="3248" priority="2293">
      <formula>LEN(TRIM(X2046))&gt;0</formula>
    </cfRule>
  </conditionalFormatting>
  <conditionalFormatting sqref="X1332:AB1332">
    <cfRule type="containsBlanks" dxfId="3247" priority="2713">
      <formula>LEN(TRIM(X1332))=0</formula>
    </cfRule>
    <cfRule type="notContainsBlanks" dxfId="3246" priority="2712">
      <formula>LEN(TRIM(X1332))&gt;0</formula>
    </cfRule>
  </conditionalFormatting>
  <conditionalFormatting sqref="X1564:AB1564">
    <cfRule type="containsBlanks" dxfId="3245" priority="102">
      <formula>LEN(TRIM(X1564))=0</formula>
    </cfRule>
    <cfRule type="notContainsBlanks" dxfId="3244" priority="101">
      <formula>LEN(TRIM(X1564))&gt;0</formula>
    </cfRule>
  </conditionalFormatting>
  <conditionalFormatting sqref="X2480:AB2480">
    <cfRule type="notContainsBlanks" dxfId="3243" priority="2514">
      <formula>LEN(TRIM(X2480))&gt;0</formula>
    </cfRule>
    <cfRule type="containsBlanks" dxfId="3242" priority="2515">
      <formula>LEN(TRIM(X2480))=0</formula>
    </cfRule>
  </conditionalFormatting>
  <conditionalFormatting sqref="X2863:AB2863">
    <cfRule type="containsBlanks" dxfId="3241" priority="2471">
      <formula>LEN(TRIM(X2863))=0</formula>
    </cfRule>
    <cfRule type="notContainsBlanks" dxfId="3240" priority="2470">
      <formula>LEN(TRIM(X2863))&gt;0</formula>
    </cfRule>
  </conditionalFormatting>
  <conditionalFormatting sqref="Y595">
    <cfRule type="cellIs" dxfId="3239" priority="2821" operator="between">
      <formula>1</formula>
      <formula>250</formula>
    </cfRule>
    <cfRule type="containsBlanks" dxfId="3238" priority="10681">
      <formula>LEN(TRIM(Y595))=0</formula>
    </cfRule>
  </conditionalFormatting>
  <conditionalFormatting sqref="Y1990">
    <cfRule type="containsBlanks" dxfId="3237" priority="2603">
      <formula>LEN(TRIM(Y1990))=0</formula>
    </cfRule>
  </conditionalFormatting>
  <conditionalFormatting sqref="Y1990:Z1990">
    <cfRule type="notContainsBlanks" dxfId="3236" priority="2602">
      <formula>LEN(TRIM(Y1990))&gt;0</formula>
    </cfRule>
  </conditionalFormatting>
  <conditionalFormatting sqref="Y3002:Z3002">
    <cfRule type="cellIs" dxfId="3235" priority="2981" operator="between">
      <formula>1</formula>
      <formula>12</formula>
    </cfRule>
    <cfRule type="containsBlanks" dxfId="3234" priority="2454">
      <formula>LEN(TRIM(Y3002))=0</formula>
    </cfRule>
  </conditionalFormatting>
  <conditionalFormatting sqref="Z473:Z475">
    <cfRule type="notContainsBlanks" dxfId="3233" priority="246">
      <formula>LEN(TRIM(Z473))&gt;0</formula>
    </cfRule>
    <cfRule type="containsBlanks" dxfId="3232" priority="247">
      <formula>LEN(TRIM(Z473))=0</formula>
    </cfRule>
  </conditionalFormatting>
  <conditionalFormatting sqref="Z597">
    <cfRule type="cellIs" dxfId="3231" priority="7189" operator="between">
      <formula>1</formula>
      <formula>10</formula>
    </cfRule>
    <cfRule type="containsBlanks" dxfId="3230" priority="2820">
      <formula>LEN(TRIM(Z597))=0</formula>
    </cfRule>
  </conditionalFormatting>
  <conditionalFormatting sqref="Z597:Z598">
    <cfRule type="cellIs" dxfId="3229" priority="2364" operator="between">
      <formula>1</formula>
      <formula>10</formula>
    </cfRule>
  </conditionalFormatting>
  <conditionalFormatting sqref="Z598">
    <cfRule type="cellIs" dxfId="3228" priority="2362" operator="between">
      <formula>1</formula>
      <formula>10</formula>
    </cfRule>
    <cfRule type="containsBlanks" dxfId="3227" priority="2363">
      <formula>LEN(TRIM(Z598))=0</formula>
    </cfRule>
  </conditionalFormatting>
  <conditionalFormatting sqref="Z677">
    <cfRule type="cellIs" dxfId="3226" priority="1141" operator="between">
      <formula>1</formula>
      <formula>10</formula>
    </cfRule>
    <cfRule type="containsBlanks" dxfId="3225" priority="1142">
      <formula>LEN(TRIM(Z677))=0</formula>
    </cfRule>
  </conditionalFormatting>
  <conditionalFormatting sqref="Z965:Z966">
    <cfRule type="containsText" dxfId="3224" priority="2435" operator="containsText" text="〇">
      <formula>NOT(ISERROR(SEARCH("〇",Z965)))</formula>
    </cfRule>
    <cfRule type="containsBlanks" dxfId="3223" priority="2434">
      <formula>LEN(TRIM(Z965))=0</formula>
    </cfRule>
  </conditionalFormatting>
  <conditionalFormatting sqref="Z1330:Z1331">
    <cfRule type="containsBlanks" dxfId="3222" priority="2716">
      <formula>LEN(TRIM(Z1330))=0</formula>
    </cfRule>
    <cfRule type="containsText" dxfId="3221" priority="2717" operator="containsText" text="〇">
      <formula>NOT(ISERROR(SEARCH("〇",Z1330)))</formula>
    </cfRule>
  </conditionalFormatting>
  <conditionalFormatting sqref="Z1493:Z1494">
    <cfRule type="containsText" dxfId="3220" priority="2682" operator="containsText" text="〇">
      <formula>NOT(ISERROR(SEARCH("〇",Z1493)))</formula>
    </cfRule>
    <cfRule type="containsBlanks" dxfId="3219" priority="2681">
      <formula>LEN(TRIM(Z1493))=0</formula>
    </cfRule>
  </conditionalFormatting>
  <conditionalFormatting sqref="Z1562:Z1563">
    <cfRule type="containsBlanks" dxfId="3218" priority="105">
      <formula>LEN(TRIM(Z1562))=0</formula>
    </cfRule>
    <cfRule type="containsText" dxfId="3217" priority="106" operator="containsText" text="〇">
      <formula>NOT(ISERROR(SEARCH("〇",Z1562)))</formula>
    </cfRule>
  </conditionalFormatting>
  <conditionalFormatting sqref="Z1996">
    <cfRule type="cellIs" dxfId="3216" priority="4091" operator="between">
      <formula>1</formula>
      <formula>31</formula>
    </cfRule>
    <cfRule type="containsBlanks" dxfId="3215" priority="2593">
      <formula>LEN(TRIM(Z1996))=0</formula>
    </cfRule>
  </conditionalFormatting>
  <conditionalFormatting sqref="Z2478:Z2479">
    <cfRule type="containsText" dxfId="3214" priority="2521" operator="containsText" text="〇">
      <formula>NOT(ISERROR(SEARCH("〇",Z2478)))</formula>
    </cfRule>
    <cfRule type="containsBlanks" dxfId="3213" priority="2520">
      <formula>LEN(TRIM(Z2478))=0</formula>
    </cfRule>
  </conditionalFormatting>
  <conditionalFormatting sqref="Z2861:Z2862">
    <cfRule type="containsBlanks" dxfId="3212" priority="2474">
      <formula>LEN(TRIM(Z2861))=0</formula>
    </cfRule>
    <cfRule type="containsText" dxfId="3211" priority="2475" operator="containsText" text="〇">
      <formula>NOT(ISERROR(SEARCH("〇",Z2861)))</formula>
    </cfRule>
  </conditionalFormatting>
  <conditionalFormatting sqref="AA360:AA363">
    <cfRule type="containsText" dxfId="3210" priority="1144" operator="containsText" text="〇">
      <formula>NOT(ISERROR(SEARCH("〇",AA360)))</formula>
    </cfRule>
    <cfRule type="containsBlanks" dxfId="3209" priority="1143">
      <formula>LEN(TRIM(AA360))=0</formula>
    </cfRule>
  </conditionalFormatting>
  <conditionalFormatting sqref="AA2105">
    <cfRule type="cellIs" dxfId="3208" priority="253" operator="between">
      <formula>1</formula>
      <formula>300</formula>
    </cfRule>
    <cfRule type="containsBlanks" dxfId="3207" priority="252">
      <formula>LEN(TRIM(AA2105))=0</formula>
    </cfRule>
  </conditionalFormatting>
  <conditionalFormatting sqref="AB3002">
    <cfRule type="cellIs" dxfId="3206" priority="2982" operator="between">
      <formula>1</formula>
      <formula>31</formula>
    </cfRule>
  </conditionalFormatting>
  <conditionalFormatting sqref="AB3002:AC3002">
    <cfRule type="containsBlanks" dxfId="3205" priority="2453">
      <formula>LEN(TRIM(AB3002))=0</formula>
    </cfRule>
  </conditionalFormatting>
  <conditionalFormatting sqref="AG554">
    <cfRule type="cellIs" dxfId="3204" priority="7314" operator="equal">
      <formula>"策定済・未策定"</formula>
    </cfRule>
  </conditionalFormatting>
  <conditionalFormatting sqref="AG562">
    <cfRule type="cellIs" dxfId="3203" priority="7305" operator="equal">
      <formula>"策定済・未策定"</formula>
    </cfRule>
  </conditionalFormatting>
  <conditionalFormatting sqref="AG572:AG573">
    <cfRule type="cellIs" dxfId="3202" priority="7311" operator="equal">
      <formula>"実施済・未実施"</formula>
    </cfRule>
  </conditionalFormatting>
  <conditionalFormatting sqref="AG575">
    <cfRule type="cellIs" dxfId="3201" priority="7194" operator="equal">
      <formula>"実施済・未実施"</formula>
    </cfRule>
  </conditionalFormatting>
  <conditionalFormatting sqref="AG581">
    <cfRule type="cellIs" dxfId="3200" priority="7298" operator="equal">
      <formula>"実施済・未実施"</formula>
    </cfRule>
  </conditionalFormatting>
  <conditionalFormatting sqref="AG585">
    <cfRule type="cellIs" dxfId="3199" priority="7294" operator="equal">
      <formula>"実施済・未実施"</formula>
    </cfRule>
  </conditionalFormatting>
  <conditionalFormatting sqref="AG674">
    <cfRule type="cellIs" dxfId="3198" priority="7307" operator="equal">
      <formula>"職員宿直と賃金職員"</formula>
    </cfRule>
    <cfRule type="cellIs" dxfId="3197" priority="7306" operator="equal">
      <formula>"職員宿直と業務委託"</formula>
    </cfRule>
  </conditionalFormatting>
  <conditionalFormatting sqref="AG1325">
    <cfRule type="cellIs" dxfId="3196" priority="669" operator="equal">
      <formula>1</formula>
    </cfRule>
  </conditionalFormatting>
  <conditionalFormatting sqref="AG1325:AG1330">
    <cfRule type="cellIs" dxfId="3195" priority="839" operator="equal">
      <formula>7</formula>
    </cfRule>
    <cfRule type="cellIs" dxfId="3194" priority="838" operator="equal">
      <formula>6</formula>
    </cfRule>
    <cfRule type="containsBlanks" dxfId="3193" priority="837">
      <formula>LEN(TRIM(AG1325))=0</formula>
    </cfRule>
    <cfRule type="cellIs" dxfId="3192" priority="855" operator="equal">
      <formula>4</formula>
    </cfRule>
    <cfRule type="cellIs" dxfId="3191" priority="857" operator="equal">
      <formula>2</formula>
    </cfRule>
    <cfRule type="cellIs" dxfId="3190" priority="856" operator="equal">
      <formula>3</formula>
    </cfRule>
    <cfRule type="cellIs" dxfId="3189" priority="854" operator="equal">
      <formula>5</formula>
    </cfRule>
    <cfRule type="cellIs" dxfId="3188" priority="853" operator="equal">
      <formula>0</formula>
    </cfRule>
    <cfRule type="cellIs" dxfId="3187" priority="852" operator="equal">
      <formula>20</formula>
    </cfRule>
    <cfRule type="cellIs" dxfId="3186" priority="851" operator="equal">
      <formula>19</formula>
    </cfRule>
    <cfRule type="cellIs" dxfId="3185" priority="850" operator="equal">
      <formula>18</formula>
    </cfRule>
    <cfRule type="cellIs" dxfId="3184" priority="849" operator="equal">
      <formula>17</formula>
    </cfRule>
    <cfRule type="cellIs" dxfId="3183" priority="848" operator="equal">
      <formula>16</formula>
    </cfRule>
    <cfRule type="cellIs" dxfId="3182" priority="847" operator="equal">
      <formula>15</formula>
    </cfRule>
    <cfRule type="cellIs" dxfId="3181" priority="846" operator="equal">
      <formula>14</formula>
    </cfRule>
    <cfRule type="cellIs" dxfId="3180" priority="845" operator="equal">
      <formula>13</formula>
    </cfRule>
    <cfRule type="cellIs" dxfId="3179" priority="844" operator="equal">
      <formula>12</formula>
    </cfRule>
    <cfRule type="cellIs" dxfId="3178" priority="843" operator="equal">
      <formula>11</formula>
    </cfRule>
    <cfRule type="cellIs" dxfId="3177" priority="842" operator="equal">
      <formula>10</formula>
    </cfRule>
    <cfRule type="cellIs" dxfId="3176" priority="841" operator="equal">
      <formula>9</formula>
    </cfRule>
    <cfRule type="cellIs" dxfId="3175" priority="840" operator="equal">
      <formula>8</formula>
    </cfRule>
  </conditionalFormatting>
  <conditionalFormatting sqref="AG1326:AG1330">
    <cfRule type="cellIs" dxfId="3174" priority="668" operator="equal">
      <formula>1</formula>
    </cfRule>
  </conditionalFormatting>
  <conditionalFormatting sqref="AG1335">
    <cfRule type="cellIs" dxfId="3173" priority="601" operator="equal">
      <formula>1</formula>
    </cfRule>
    <cfRule type="cellIs" dxfId="3172" priority="614" operator="equal">
      <formula>17</formula>
    </cfRule>
    <cfRule type="cellIs" dxfId="3171" priority="619" operator="equal">
      <formula>5</formula>
    </cfRule>
    <cfRule type="cellIs" dxfId="3170" priority="615" operator="equal">
      <formula>18</formula>
    </cfRule>
    <cfRule type="cellIs" dxfId="3169" priority="611" operator="equal">
      <formula>14</formula>
    </cfRule>
    <cfRule type="cellIs" dxfId="3168" priority="610" operator="equal">
      <formula>13</formula>
    </cfRule>
    <cfRule type="cellIs" dxfId="3167" priority="620" operator="equal">
      <formula>4</formula>
    </cfRule>
    <cfRule type="cellIs" dxfId="3166" priority="621" operator="equal">
      <formula>3</formula>
    </cfRule>
    <cfRule type="cellIs" dxfId="3165" priority="618" operator="equal">
      <formula>0</formula>
    </cfRule>
    <cfRule type="cellIs" dxfId="3164" priority="616" operator="equal">
      <formula>19</formula>
    </cfRule>
    <cfRule type="cellIs" dxfId="3163" priority="622" operator="equal">
      <formula>2</formula>
    </cfRule>
    <cfRule type="cellIs" dxfId="3162" priority="612" operator="equal">
      <formula>15</formula>
    </cfRule>
    <cfRule type="cellIs" dxfId="3161" priority="609" operator="equal">
      <formula>12</formula>
    </cfRule>
    <cfRule type="cellIs" dxfId="3160" priority="608" operator="equal">
      <formula>11</formula>
    </cfRule>
    <cfRule type="cellIs" dxfId="3159" priority="607" operator="equal">
      <formula>10</formula>
    </cfRule>
    <cfRule type="cellIs" dxfId="3158" priority="613" operator="equal">
      <formula>16</formula>
    </cfRule>
    <cfRule type="cellIs" dxfId="3157" priority="606" operator="equal">
      <formula>9</formula>
    </cfRule>
    <cfRule type="cellIs" dxfId="3156" priority="605" operator="equal">
      <formula>8</formula>
    </cfRule>
    <cfRule type="cellIs" dxfId="3155" priority="604" operator="equal">
      <formula>7</formula>
    </cfRule>
    <cfRule type="cellIs" dxfId="3154" priority="603" operator="equal">
      <formula>6</formula>
    </cfRule>
    <cfRule type="containsBlanks" dxfId="3153" priority="602">
      <formula>LEN(TRIM(AG1335))=0</formula>
    </cfRule>
    <cfRule type="cellIs" dxfId="3152" priority="617" operator="equal">
      <formula>20</formula>
    </cfRule>
  </conditionalFormatting>
  <conditionalFormatting sqref="AG1488">
    <cfRule type="cellIs" dxfId="3151" priority="557" operator="equal">
      <formula>1</formula>
    </cfRule>
  </conditionalFormatting>
  <conditionalFormatting sqref="AG1488:AG1493">
    <cfRule type="cellIs" dxfId="3150" priority="570" operator="equal">
      <formula>17</formula>
    </cfRule>
    <cfRule type="cellIs" dxfId="3149" priority="565" operator="equal">
      <formula>12</formula>
    </cfRule>
    <cfRule type="cellIs" dxfId="3148" priority="564" operator="equal">
      <formula>11</formula>
    </cfRule>
    <cfRule type="cellIs" dxfId="3147" priority="566" operator="equal">
      <formula>13</formula>
    </cfRule>
    <cfRule type="cellIs" dxfId="3146" priority="560" operator="equal">
      <formula>7</formula>
    </cfRule>
    <cfRule type="cellIs" dxfId="3145" priority="578" operator="equal">
      <formula>2</formula>
    </cfRule>
    <cfRule type="cellIs" dxfId="3144" priority="577" operator="equal">
      <formula>3</formula>
    </cfRule>
    <cfRule type="cellIs" dxfId="3143" priority="576" operator="equal">
      <formula>4</formula>
    </cfRule>
    <cfRule type="cellIs" dxfId="3142" priority="575" operator="equal">
      <formula>5</formula>
    </cfRule>
    <cfRule type="cellIs" dxfId="3141" priority="574" operator="equal">
      <formula>0</formula>
    </cfRule>
    <cfRule type="cellIs" dxfId="3140" priority="573" operator="equal">
      <formula>20</formula>
    </cfRule>
    <cfRule type="cellIs" dxfId="3139" priority="562" operator="equal">
      <formula>9</formula>
    </cfRule>
    <cfRule type="cellIs" dxfId="3138" priority="571" operator="equal">
      <formula>18</formula>
    </cfRule>
    <cfRule type="cellIs" dxfId="3137" priority="559" operator="equal">
      <formula>6</formula>
    </cfRule>
    <cfRule type="cellIs" dxfId="3136" priority="569" operator="equal">
      <formula>16</formula>
    </cfRule>
    <cfRule type="cellIs" dxfId="3135" priority="561" operator="equal">
      <formula>8</formula>
    </cfRule>
    <cfRule type="cellIs" dxfId="3134" priority="572" operator="equal">
      <formula>19</formula>
    </cfRule>
    <cfRule type="cellIs" dxfId="3133" priority="568" operator="equal">
      <formula>15</formula>
    </cfRule>
    <cfRule type="cellIs" dxfId="3132" priority="567" operator="equal">
      <formula>14</formula>
    </cfRule>
    <cfRule type="cellIs" dxfId="3131" priority="563" operator="equal">
      <formula>10</formula>
    </cfRule>
    <cfRule type="containsBlanks" dxfId="3130" priority="558">
      <formula>LEN(TRIM(AG1488))=0</formula>
    </cfRule>
  </conditionalFormatting>
  <conditionalFormatting sqref="AG1489:AG1493">
    <cfRule type="cellIs" dxfId="3129" priority="556" operator="equal">
      <formula>1</formula>
    </cfRule>
  </conditionalFormatting>
  <conditionalFormatting sqref="AG1498">
    <cfRule type="cellIs" dxfId="3128" priority="517" operator="equal">
      <formula>10</formula>
    </cfRule>
    <cfRule type="cellIs" dxfId="3127" priority="516" operator="equal">
      <formula>9</formula>
    </cfRule>
    <cfRule type="cellIs" dxfId="3126" priority="515" operator="equal">
      <formula>8</formula>
    </cfRule>
    <cfRule type="cellIs" dxfId="3125" priority="514" operator="equal">
      <formula>7</formula>
    </cfRule>
    <cfRule type="cellIs" dxfId="3124" priority="513" operator="equal">
      <formula>6</formula>
    </cfRule>
    <cfRule type="containsBlanks" dxfId="3123" priority="512">
      <formula>LEN(TRIM(AG1498))=0</formula>
    </cfRule>
    <cfRule type="cellIs" dxfId="3122" priority="511" operator="equal">
      <formula>1</formula>
    </cfRule>
    <cfRule type="cellIs" dxfId="3121" priority="532" operator="equal">
      <formula>2</formula>
    </cfRule>
    <cfRule type="cellIs" dxfId="3120" priority="531" operator="equal">
      <formula>3</formula>
    </cfRule>
    <cfRule type="cellIs" dxfId="3119" priority="530" operator="equal">
      <formula>4</formula>
    </cfRule>
    <cfRule type="cellIs" dxfId="3118" priority="529" operator="equal">
      <formula>5</formula>
    </cfRule>
    <cfRule type="cellIs" dxfId="3117" priority="528" operator="equal">
      <formula>0</formula>
    </cfRule>
    <cfRule type="cellIs" dxfId="3116" priority="527" operator="equal">
      <formula>20</formula>
    </cfRule>
    <cfRule type="cellIs" dxfId="3115" priority="526" operator="equal">
      <formula>19</formula>
    </cfRule>
    <cfRule type="cellIs" dxfId="3114" priority="525" operator="equal">
      <formula>18</formula>
    </cfRule>
    <cfRule type="cellIs" dxfId="3113" priority="524" operator="equal">
      <formula>17</formula>
    </cfRule>
    <cfRule type="cellIs" dxfId="3112" priority="523" operator="equal">
      <formula>16</formula>
    </cfRule>
    <cfRule type="cellIs" dxfId="3111" priority="522" operator="equal">
      <formula>15</formula>
    </cfRule>
    <cfRule type="cellIs" dxfId="3110" priority="521" operator="equal">
      <formula>14</formula>
    </cfRule>
    <cfRule type="cellIs" dxfId="3109" priority="520" operator="equal">
      <formula>13</formula>
    </cfRule>
    <cfRule type="cellIs" dxfId="3108" priority="519" operator="equal">
      <formula>12</formula>
    </cfRule>
    <cfRule type="cellIs" dxfId="3107" priority="518" operator="equal">
      <formula>11</formula>
    </cfRule>
  </conditionalFormatting>
  <conditionalFormatting sqref="AG1556:AG1557">
    <cfRule type="cellIs" dxfId="3106" priority="79" operator="equal">
      <formula>1</formula>
    </cfRule>
  </conditionalFormatting>
  <conditionalFormatting sqref="AG1556:AG1562">
    <cfRule type="cellIs" dxfId="3105" priority="92" operator="equal">
      <formula>17</formula>
    </cfRule>
    <cfRule type="cellIs" dxfId="3104" priority="86" operator="equal">
      <formula>11</formula>
    </cfRule>
    <cfRule type="cellIs" dxfId="3103" priority="87" operator="equal">
      <formula>12</formula>
    </cfRule>
    <cfRule type="cellIs" dxfId="3102" priority="100" operator="equal">
      <formula>2</formula>
    </cfRule>
    <cfRule type="cellIs" dxfId="3101" priority="99" operator="equal">
      <formula>3</formula>
    </cfRule>
    <cfRule type="cellIs" dxfId="3100" priority="98" operator="equal">
      <formula>4</formula>
    </cfRule>
    <cfRule type="cellIs" dxfId="3099" priority="97" operator="equal">
      <formula>5</formula>
    </cfRule>
    <cfRule type="cellIs" dxfId="3098" priority="96" operator="equal">
      <formula>0</formula>
    </cfRule>
    <cfRule type="cellIs" dxfId="3097" priority="88" operator="equal">
      <formula>13</formula>
    </cfRule>
    <cfRule type="cellIs" dxfId="3096" priority="89" operator="equal">
      <formula>14</formula>
    </cfRule>
    <cfRule type="cellIs" dxfId="3095" priority="93" operator="equal">
      <formula>18</formula>
    </cfRule>
    <cfRule type="cellIs" dxfId="3094" priority="90" operator="equal">
      <formula>15</formula>
    </cfRule>
    <cfRule type="cellIs" dxfId="3093" priority="91" operator="equal">
      <formula>16</formula>
    </cfRule>
    <cfRule type="cellIs" dxfId="3092" priority="94" operator="equal">
      <formula>19</formula>
    </cfRule>
    <cfRule type="cellIs" dxfId="3091" priority="81" operator="equal">
      <formula>6</formula>
    </cfRule>
    <cfRule type="cellIs" dxfId="3090" priority="82" operator="equal">
      <formula>7</formula>
    </cfRule>
    <cfRule type="containsBlanks" dxfId="3089" priority="80">
      <formula>LEN(TRIM(AG1556))=0</formula>
    </cfRule>
    <cfRule type="cellIs" dxfId="3088" priority="83" operator="equal">
      <formula>8</formula>
    </cfRule>
    <cfRule type="cellIs" dxfId="3087" priority="84" operator="equal">
      <formula>9</formula>
    </cfRule>
    <cfRule type="cellIs" dxfId="3086" priority="85" operator="equal">
      <formula>10</formula>
    </cfRule>
    <cfRule type="cellIs" dxfId="3085" priority="95" operator="equal">
      <formula>20</formula>
    </cfRule>
  </conditionalFormatting>
  <conditionalFormatting sqref="AG1557:AG1562">
    <cfRule type="cellIs" dxfId="3084" priority="78" operator="equal">
      <formula>1</formula>
    </cfRule>
  </conditionalFormatting>
  <conditionalFormatting sqref="AG2473">
    <cfRule type="cellIs" dxfId="3083" priority="467" operator="equal">
      <formula>1</formula>
    </cfRule>
  </conditionalFormatting>
  <conditionalFormatting sqref="AG2473:AG2478">
    <cfRule type="cellIs" dxfId="3082" priority="474" operator="equal">
      <formula>11</formula>
    </cfRule>
    <cfRule type="cellIs" dxfId="3081" priority="473" operator="equal">
      <formula>10</formula>
    </cfRule>
    <cfRule type="cellIs" dxfId="3080" priority="470" operator="equal">
      <formula>7</formula>
    </cfRule>
    <cfRule type="cellIs" dxfId="3079" priority="481" operator="equal">
      <formula>18</formula>
    </cfRule>
    <cfRule type="containsBlanks" dxfId="3078" priority="468">
      <formula>LEN(TRIM(AG2473))=0</formula>
    </cfRule>
    <cfRule type="cellIs" dxfId="3077" priority="469" operator="equal">
      <formula>6</formula>
    </cfRule>
    <cfRule type="cellIs" dxfId="3076" priority="471" operator="equal">
      <formula>8</formula>
    </cfRule>
    <cfRule type="cellIs" dxfId="3075" priority="485" operator="equal">
      <formula>5</formula>
    </cfRule>
    <cfRule type="cellIs" dxfId="3074" priority="484" operator="equal">
      <formula>0</formula>
    </cfRule>
    <cfRule type="cellIs" dxfId="3073" priority="483" operator="equal">
      <formula>20</formula>
    </cfRule>
    <cfRule type="cellIs" dxfId="3072" priority="482" operator="equal">
      <formula>19</formula>
    </cfRule>
    <cfRule type="cellIs" dxfId="3071" priority="488" operator="equal">
      <formula>2</formula>
    </cfRule>
    <cfRule type="cellIs" dxfId="3070" priority="480" operator="equal">
      <formula>17</formula>
    </cfRule>
    <cfRule type="cellIs" dxfId="3069" priority="479" operator="equal">
      <formula>16</formula>
    </cfRule>
    <cfRule type="cellIs" dxfId="3068" priority="478" operator="equal">
      <formula>15</formula>
    </cfRule>
    <cfRule type="cellIs" dxfId="3067" priority="476" operator="equal">
      <formula>13</formula>
    </cfRule>
    <cfRule type="cellIs" dxfId="3066" priority="487" operator="equal">
      <formula>3</formula>
    </cfRule>
    <cfRule type="cellIs" dxfId="3065" priority="486" operator="equal">
      <formula>4</formula>
    </cfRule>
    <cfRule type="cellIs" dxfId="3064" priority="472" operator="equal">
      <formula>9</formula>
    </cfRule>
    <cfRule type="cellIs" dxfId="3063" priority="477" operator="equal">
      <formula>14</formula>
    </cfRule>
    <cfRule type="cellIs" dxfId="3062" priority="475" operator="equal">
      <formula>12</formula>
    </cfRule>
  </conditionalFormatting>
  <conditionalFormatting sqref="AG2474:AG2478">
    <cfRule type="cellIs" dxfId="3061" priority="466" operator="equal">
      <formula>1</formula>
    </cfRule>
  </conditionalFormatting>
  <conditionalFormatting sqref="AG2483">
    <cfRule type="cellIs" dxfId="3060" priority="439" operator="equal">
      <formula>5</formula>
    </cfRule>
    <cfRule type="cellIs" dxfId="3059" priority="441" operator="equal">
      <formula>3</formula>
    </cfRule>
    <cfRule type="cellIs" dxfId="3058" priority="442" operator="equal">
      <formula>2</formula>
    </cfRule>
    <cfRule type="cellIs" dxfId="3057" priority="440" operator="equal">
      <formula>4</formula>
    </cfRule>
    <cfRule type="cellIs" dxfId="3056" priority="423" operator="equal">
      <formula>6</formula>
    </cfRule>
    <cfRule type="cellIs" dxfId="3055" priority="437" operator="equal">
      <formula>20</formula>
    </cfRule>
    <cfRule type="cellIs" dxfId="3054" priority="424" operator="equal">
      <formula>7</formula>
    </cfRule>
    <cfRule type="cellIs" dxfId="3053" priority="425" operator="equal">
      <formula>8</formula>
    </cfRule>
    <cfRule type="cellIs" dxfId="3052" priority="421" operator="equal">
      <formula>1</formula>
    </cfRule>
    <cfRule type="cellIs" dxfId="3051" priority="426" operator="equal">
      <formula>9</formula>
    </cfRule>
    <cfRule type="cellIs" dxfId="3050" priority="427" operator="equal">
      <formula>10</formula>
    </cfRule>
    <cfRule type="cellIs" dxfId="3049" priority="428" operator="equal">
      <formula>11</formula>
    </cfRule>
    <cfRule type="cellIs" dxfId="3048" priority="429" operator="equal">
      <formula>12</formula>
    </cfRule>
    <cfRule type="containsBlanks" dxfId="3047" priority="422">
      <formula>LEN(TRIM(AG2483))=0</formula>
    </cfRule>
    <cfRule type="cellIs" dxfId="3046" priority="431" operator="equal">
      <formula>14</formula>
    </cfRule>
    <cfRule type="cellIs" dxfId="3045" priority="432" operator="equal">
      <formula>15</formula>
    </cfRule>
    <cfRule type="cellIs" dxfId="3044" priority="433" operator="equal">
      <formula>16</formula>
    </cfRule>
    <cfRule type="cellIs" dxfId="3043" priority="434" operator="equal">
      <formula>17</formula>
    </cfRule>
    <cfRule type="cellIs" dxfId="3042" priority="435" operator="equal">
      <formula>18</formula>
    </cfRule>
    <cfRule type="cellIs" dxfId="3041" priority="436" operator="equal">
      <formula>19</formula>
    </cfRule>
    <cfRule type="cellIs" dxfId="3040" priority="438" operator="equal">
      <formula>0</formula>
    </cfRule>
    <cfRule type="cellIs" dxfId="3039" priority="430" operator="equal">
      <formula>13</formula>
    </cfRule>
  </conditionalFormatting>
  <conditionalFormatting sqref="AG2856">
    <cfRule type="cellIs" dxfId="3038" priority="377" operator="equal">
      <formula>1</formula>
    </cfRule>
  </conditionalFormatting>
  <conditionalFormatting sqref="AG2856:AG2861">
    <cfRule type="cellIs" dxfId="3037" priority="382" operator="equal">
      <formula>9</formula>
    </cfRule>
    <cfRule type="cellIs" dxfId="3036" priority="381" operator="equal">
      <formula>8</formula>
    </cfRule>
    <cfRule type="cellIs" dxfId="3035" priority="380" operator="equal">
      <formula>7</formula>
    </cfRule>
    <cfRule type="cellIs" dxfId="3034" priority="379" operator="equal">
      <formula>6</formula>
    </cfRule>
    <cfRule type="containsBlanks" dxfId="3033" priority="378">
      <formula>LEN(TRIM(AG2856))=0</formula>
    </cfRule>
    <cfRule type="cellIs" dxfId="3032" priority="386" operator="equal">
      <formula>13</formula>
    </cfRule>
    <cfRule type="cellIs" dxfId="3031" priority="385" operator="equal">
      <formula>12</formula>
    </cfRule>
    <cfRule type="cellIs" dxfId="3030" priority="384" operator="equal">
      <formula>11</formula>
    </cfRule>
    <cfRule type="cellIs" dxfId="3029" priority="383" operator="equal">
      <formula>10</formula>
    </cfRule>
    <cfRule type="cellIs" dxfId="3028" priority="387" operator="equal">
      <formula>14</formula>
    </cfRule>
    <cfRule type="cellIs" dxfId="3027" priority="398" operator="equal">
      <formula>2</formula>
    </cfRule>
    <cfRule type="cellIs" dxfId="3026" priority="397" operator="equal">
      <formula>3</formula>
    </cfRule>
    <cfRule type="cellIs" dxfId="3025" priority="396" operator="equal">
      <formula>4</formula>
    </cfRule>
    <cfRule type="cellIs" dxfId="3024" priority="395" operator="equal">
      <formula>5</formula>
    </cfRule>
    <cfRule type="cellIs" dxfId="3023" priority="394" operator="equal">
      <formula>0</formula>
    </cfRule>
    <cfRule type="cellIs" dxfId="3022" priority="393" operator="equal">
      <formula>20</formula>
    </cfRule>
    <cfRule type="cellIs" dxfId="3021" priority="392" operator="equal">
      <formula>19</formula>
    </cfRule>
    <cfRule type="cellIs" dxfId="3020" priority="391" operator="equal">
      <formula>18</formula>
    </cfRule>
    <cfRule type="cellIs" dxfId="3019" priority="390" operator="equal">
      <formula>17</formula>
    </cfRule>
    <cfRule type="cellIs" dxfId="3018" priority="389" operator="equal">
      <formula>16</formula>
    </cfRule>
    <cfRule type="cellIs" dxfId="3017" priority="388" operator="equal">
      <formula>15</formula>
    </cfRule>
  </conditionalFormatting>
  <conditionalFormatting sqref="AG2857:AG2861">
    <cfRule type="cellIs" dxfId="3016" priority="376" operator="equal">
      <formula>1</formula>
    </cfRule>
  </conditionalFormatting>
  <conditionalFormatting sqref="AG2866">
    <cfRule type="cellIs" dxfId="3015" priority="343" operator="equal">
      <formula>16</formula>
    </cfRule>
    <cfRule type="cellIs" dxfId="3014" priority="333" operator="equal">
      <formula>6</formula>
    </cfRule>
    <cfRule type="cellIs" dxfId="3013" priority="334" operator="equal">
      <formula>7</formula>
    </cfRule>
    <cfRule type="cellIs" dxfId="3012" priority="344" operator="equal">
      <formula>17</formula>
    </cfRule>
    <cfRule type="cellIs" dxfId="3011" priority="335" operator="equal">
      <formula>8</formula>
    </cfRule>
    <cfRule type="cellIs" dxfId="3010" priority="336" operator="equal">
      <formula>9</formula>
    </cfRule>
    <cfRule type="cellIs" dxfId="3009" priority="337" operator="equal">
      <formula>10</formula>
    </cfRule>
    <cfRule type="cellIs" dxfId="3008" priority="338" operator="equal">
      <formula>11</formula>
    </cfRule>
    <cfRule type="cellIs" dxfId="3007" priority="345" operator="equal">
      <formula>18</formula>
    </cfRule>
    <cfRule type="cellIs" dxfId="3006" priority="340" operator="equal">
      <formula>13</formula>
    </cfRule>
    <cfRule type="cellIs" dxfId="3005" priority="341" operator="equal">
      <formula>14</formula>
    </cfRule>
    <cfRule type="cellIs" dxfId="3004" priority="346" operator="equal">
      <formula>19</formula>
    </cfRule>
    <cfRule type="cellIs" dxfId="3003" priority="347" operator="equal">
      <formula>20</formula>
    </cfRule>
    <cfRule type="cellIs" dxfId="3002" priority="348" operator="equal">
      <formula>0</formula>
    </cfRule>
    <cfRule type="cellIs" dxfId="3001" priority="349" operator="equal">
      <formula>5</formula>
    </cfRule>
    <cfRule type="cellIs" dxfId="3000" priority="350" operator="equal">
      <formula>4</formula>
    </cfRule>
    <cfRule type="cellIs" dxfId="2999" priority="351" operator="equal">
      <formula>3</formula>
    </cfRule>
    <cfRule type="cellIs" dxfId="2998" priority="352" operator="equal">
      <formula>2</formula>
    </cfRule>
    <cfRule type="containsBlanks" dxfId="2997" priority="332">
      <formula>LEN(TRIM(AG2866))=0</formula>
    </cfRule>
    <cfRule type="cellIs" dxfId="2996" priority="342" operator="equal">
      <formula>15</formula>
    </cfRule>
    <cfRule type="cellIs" dxfId="2995" priority="331" operator="equal">
      <formula>1</formula>
    </cfRule>
    <cfRule type="cellIs" dxfId="2994" priority="339" operator="equal">
      <formula>12</formula>
    </cfRule>
  </conditionalFormatting>
  <conditionalFormatting sqref="AG554:AH554">
    <cfRule type="cellIs" dxfId="2993" priority="7312" operator="equal">
      <formula>"未策定"</formula>
    </cfRule>
    <cfRule type="cellIs" dxfId="2992" priority="7313" operator="equal">
      <formula>"策定済"</formula>
    </cfRule>
  </conditionalFormatting>
  <conditionalFormatting sqref="AG562:AH562">
    <cfRule type="cellIs" dxfId="2991" priority="5685" operator="equal">
      <formula>"策定済"</formula>
    </cfRule>
    <cfRule type="cellIs" dxfId="2990" priority="5684" operator="equal">
      <formula>"未策定"</formula>
    </cfRule>
  </conditionalFormatting>
  <conditionalFormatting sqref="AG572:AH573">
    <cfRule type="cellIs" dxfId="2989" priority="7310" operator="equal">
      <formula>"実施済"</formula>
    </cfRule>
    <cfRule type="cellIs" dxfId="2988" priority="7308" operator="equal">
      <formula>"未実施"</formula>
    </cfRule>
    <cfRule type="cellIs" dxfId="2987" priority="7309" operator="equal">
      <formula>"実施予定"</formula>
    </cfRule>
  </conditionalFormatting>
  <conditionalFormatting sqref="AG575:AH575">
    <cfRule type="cellIs" dxfId="2986" priority="5680" operator="equal">
      <formula>"未実施"</formula>
    </cfRule>
    <cfRule type="cellIs" dxfId="2985" priority="5681" operator="equal">
      <formula>"実施予定"</formula>
    </cfRule>
    <cfRule type="cellIs" dxfId="2984" priority="5682" operator="equal">
      <formula>"実施済"</formula>
    </cfRule>
  </conditionalFormatting>
  <conditionalFormatting sqref="AG581:AH581">
    <cfRule type="cellIs" dxfId="2983" priority="5678" operator="equal">
      <formula>"実施済"</formula>
    </cfRule>
    <cfRule type="cellIs" dxfId="2982" priority="5677" operator="equal">
      <formula>"実施予定"</formula>
    </cfRule>
    <cfRule type="cellIs" dxfId="2981" priority="5676" operator="equal">
      <formula>"未実施"</formula>
    </cfRule>
  </conditionalFormatting>
  <conditionalFormatting sqref="AG585:AH585">
    <cfRule type="cellIs" dxfId="2980" priority="5672" operator="equal">
      <formula>"未実施"</formula>
    </cfRule>
    <cfRule type="cellIs" dxfId="2979" priority="5673" operator="equal">
      <formula>"実施予定"</formula>
    </cfRule>
    <cfRule type="cellIs" dxfId="2978" priority="5674" operator="equal">
      <formula>"実施済"</formula>
    </cfRule>
  </conditionalFormatting>
  <conditionalFormatting sqref="AH3">
    <cfRule type="containsBlanks" dxfId="2977" priority="2447">
      <formula>LEN(TRIM(AH3))=0</formula>
    </cfRule>
  </conditionalFormatting>
  <conditionalFormatting sqref="AH7">
    <cfRule type="cellIs" dxfId="2976" priority="9803" operator="equal">
      <formula>"いる"</formula>
    </cfRule>
    <cfRule type="containsText" dxfId="2975" priority="10680" operator="containsText" text="いない">
      <formula>NOT(ISERROR(SEARCH("いない",AH7)))</formula>
    </cfRule>
    <cfRule type="cellIs" dxfId="2974" priority="10588" operator="equal">
      <formula>"いる・いない"</formula>
    </cfRule>
    <cfRule type="cellIs" dxfId="2973" priority="10587" operator="equal">
      <formula>"非該当"</formula>
    </cfRule>
  </conditionalFormatting>
  <conditionalFormatting sqref="AH14">
    <cfRule type="cellIs" dxfId="2972" priority="5879" operator="equal">
      <formula>"いる"</formula>
    </cfRule>
    <cfRule type="containsText" dxfId="2971" priority="5882" operator="containsText" text="いない">
      <formula>NOT(ISERROR(SEARCH("いない",AH14)))</formula>
    </cfRule>
    <cfRule type="cellIs" dxfId="2970" priority="5880" operator="equal">
      <formula>"非該当"</formula>
    </cfRule>
    <cfRule type="cellIs" dxfId="2969" priority="5881" operator="equal">
      <formula>"いる・いない"</formula>
    </cfRule>
  </conditionalFormatting>
  <conditionalFormatting sqref="AH18">
    <cfRule type="cellIs" dxfId="2968" priority="5876" operator="equal">
      <formula>"非該当"</formula>
    </cfRule>
    <cfRule type="cellIs" dxfId="2967" priority="5875" operator="equal">
      <formula>"いる"</formula>
    </cfRule>
    <cfRule type="cellIs" dxfId="2966" priority="5877" operator="equal">
      <formula>"いる・いない"</formula>
    </cfRule>
    <cfRule type="containsText" dxfId="2965" priority="5878" operator="containsText" text="いない">
      <formula>NOT(ISERROR(SEARCH("いない",AH18)))</formula>
    </cfRule>
  </conditionalFormatting>
  <conditionalFormatting sqref="AH23">
    <cfRule type="cellIs" dxfId="2964" priority="5872" operator="equal">
      <formula>"非該当"</formula>
    </cfRule>
    <cfRule type="cellIs" dxfId="2963" priority="5873" operator="equal">
      <formula>"いる・いない"</formula>
    </cfRule>
    <cfRule type="containsText" dxfId="2962" priority="5874" operator="containsText" text="いない">
      <formula>NOT(ISERROR(SEARCH("いない",AH23)))</formula>
    </cfRule>
    <cfRule type="cellIs" dxfId="2961" priority="5871" operator="equal">
      <formula>"いる"</formula>
    </cfRule>
  </conditionalFormatting>
  <conditionalFormatting sqref="AH27">
    <cfRule type="containsText" dxfId="2960" priority="5870" operator="containsText" text="いない">
      <formula>NOT(ISERROR(SEARCH("いない",AH27)))</formula>
    </cfRule>
    <cfRule type="cellIs" dxfId="2959" priority="5868" operator="equal">
      <formula>"非該当"</formula>
    </cfRule>
    <cfRule type="cellIs" dxfId="2958" priority="5867" operator="equal">
      <formula>"いる"</formula>
    </cfRule>
    <cfRule type="cellIs" dxfId="2957" priority="5869" operator="equal">
      <formula>"いる・いない"</formula>
    </cfRule>
  </conditionalFormatting>
  <conditionalFormatting sqref="AH31">
    <cfRule type="cellIs" dxfId="2956" priority="5863" operator="equal">
      <formula>"いる"</formula>
    </cfRule>
    <cfRule type="cellIs" dxfId="2955" priority="5865" operator="equal">
      <formula>"いる・いない"</formula>
    </cfRule>
    <cfRule type="containsText" dxfId="2954" priority="5866" operator="containsText" text="いない">
      <formula>NOT(ISERROR(SEARCH("いない",AH31)))</formula>
    </cfRule>
    <cfRule type="cellIs" dxfId="2953" priority="5864" operator="equal">
      <formula>"非該当"</formula>
    </cfRule>
  </conditionalFormatting>
  <conditionalFormatting sqref="AH42">
    <cfRule type="containsText" dxfId="2952" priority="5862" operator="containsText" text="いない">
      <formula>NOT(ISERROR(SEARCH("いない",AH42)))</formula>
    </cfRule>
    <cfRule type="cellIs" dxfId="2951" priority="5861" operator="equal">
      <formula>"いる・いない"</formula>
    </cfRule>
    <cfRule type="cellIs" dxfId="2950" priority="5860" operator="equal">
      <formula>"非該当"</formula>
    </cfRule>
    <cfRule type="cellIs" dxfId="2949" priority="5859" operator="equal">
      <formula>"いる"</formula>
    </cfRule>
  </conditionalFormatting>
  <conditionalFormatting sqref="AH43">
    <cfRule type="containsText" dxfId="2948" priority="8746" operator="containsText" text="いない">
      <formula>NOT(ISERROR(SEARCH("いない",AH43)))</formula>
    </cfRule>
    <cfRule type="cellIs" dxfId="2947" priority="8744" operator="equal">
      <formula>"非該当"</formula>
    </cfRule>
    <cfRule type="cellIs" dxfId="2946" priority="8743" operator="equal">
      <formula>"いる"</formula>
    </cfRule>
    <cfRule type="cellIs" dxfId="2945" priority="8745" operator="equal">
      <formula>"いる・いない"</formula>
    </cfRule>
  </conditionalFormatting>
  <conditionalFormatting sqref="AH45">
    <cfRule type="containsText" dxfId="2944" priority="5858" operator="containsText" text="いない">
      <formula>NOT(ISERROR(SEARCH("いない",AH45)))</formula>
    </cfRule>
    <cfRule type="cellIs" dxfId="2943" priority="5857" operator="equal">
      <formula>"いる・いない"</formula>
    </cfRule>
    <cfRule type="cellIs" dxfId="2942" priority="5856" operator="equal">
      <formula>"非該当"</formula>
    </cfRule>
    <cfRule type="cellIs" dxfId="2941" priority="5855" operator="equal">
      <formula>"いる"</formula>
    </cfRule>
  </conditionalFormatting>
  <conditionalFormatting sqref="AH82">
    <cfRule type="cellIs" dxfId="2940" priority="5851" operator="equal">
      <formula>"いる"</formula>
    </cfRule>
    <cfRule type="cellIs" dxfId="2939" priority="5852" operator="equal">
      <formula>"非該当"</formula>
    </cfRule>
    <cfRule type="cellIs" dxfId="2938" priority="5853" operator="equal">
      <formula>"いる・いない"</formula>
    </cfRule>
    <cfRule type="containsText" dxfId="2937" priority="5854" operator="containsText" text="いない">
      <formula>NOT(ISERROR(SEARCH("いない",AH82)))</formula>
    </cfRule>
  </conditionalFormatting>
  <conditionalFormatting sqref="AH87">
    <cfRule type="cellIs" dxfId="2936" priority="5847" operator="equal">
      <formula>"いる"</formula>
    </cfRule>
    <cfRule type="cellIs" dxfId="2935" priority="5848" operator="equal">
      <formula>"非該当"</formula>
    </cfRule>
    <cfRule type="containsText" dxfId="2934" priority="5850" operator="containsText" text="いない">
      <formula>NOT(ISERROR(SEARCH("いない",AH87)))</formula>
    </cfRule>
    <cfRule type="cellIs" dxfId="2933" priority="5849" operator="equal">
      <formula>"いる・いない"</formula>
    </cfRule>
  </conditionalFormatting>
  <conditionalFormatting sqref="AH91">
    <cfRule type="cellIs" dxfId="2932" priority="5843" operator="equal">
      <formula>"いる"</formula>
    </cfRule>
    <cfRule type="cellIs" dxfId="2931" priority="5844" operator="equal">
      <formula>"非該当"</formula>
    </cfRule>
    <cfRule type="cellIs" dxfId="2930" priority="5845" operator="equal">
      <formula>"いる・いない"</formula>
    </cfRule>
    <cfRule type="containsText" dxfId="2929" priority="5846" operator="containsText" text="いない">
      <formula>NOT(ISERROR(SEARCH("いない",AH91)))</formula>
    </cfRule>
  </conditionalFormatting>
  <conditionalFormatting sqref="AH93">
    <cfRule type="cellIs" dxfId="2928" priority="273" operator="equal">
      <formula>8</formula>
    </cfRule>
    <cfRule type="cellIs" dxfId="2927" priority="272" operator="equal">
      <formula>7</formula>
    </cfRule>
    <cfRule type="cellIs" dxfId="2926" priority="271" operator="equal">
      <formula>6</formula>
    </cfRule>
    <cfRule type="containsBlanks" dxfId="2925" priority="270">
      <formula>LEN(TRIM(AH93))=0</formula>
    </cfRule>
    <cfRule type="cellIs" dxfId="2924" priority="269" operator="equal">
      <formula>1</formula>
    </cfRule>
    <cfRule type="cellIs" dxfId="2923" priority="290" operator="equal">
      <formula>2</formula>
    </cfRule>
    <cfRule type="cellIs" dxfId="2922" priority="275" operator="equal">
      <formula>10</formula>
    </cfRule>
    <cfRule type="cellIs" dxfId="2921" priority="283" operator="equal">
      <formula>18</formula>
    </cfRule>
    <cfRule type="cellIs" dxfId="2920" priority="279" operator="equal">
      <formula>14</formula>
    </cfRule>
    <cfRule type="cellIs" dxfId="2919" priority="276" operator="equal">
      <formula>11</formula>
    </cfRule>
    <cfRule type="cellIs" dxfId="2918" priority="280" operator="equal">
      <formula>15</formula>
    </cfRule>
    <cfRule type="cellIs" dxfId="2917" priority="289" operator="equal">
      <formula>3</formula>
    </cfRule>
    <cfRule type="cellIs" dxfId="2916" priority="288" operator="equal">
      <formula>4</formula>
    </cfRule>
    <cfRule type="cellIs" dxfId="2915" priority="287" operator="equal">
      <formula>5</formula>
    </cfRule>
    <cfRule type="cellIs" dxfId="2914" priority="278" operator="equal">
      <formula>13</formula>
    </cfRule>
    <cfRule type="cellIs" dxfId="2913" priority="286" operator="equal">
      <formula>0</formula>
    </cfRule>
    <cfRule type="cellIs" dxfId="2912" priority="274" operator="equal">
      <formula>9</formula>
    </cfRule>
    <cfRule type="cellIs" dxfId="2911" priority="285" operator="equal">
      <formula>20</formula>
    </cfRule>
    <cfRule type="cellIs" dxfId="2910" priority="284" operator="equal">
      <formula>19</formula>
    </cfRule>
    <cfRule type="cellIs" dxfId="2909" priority="282" operator="equal">
      <formula>17</formula>
    </cfRule>
    <cfRule type="cellIs" dxfId="2908" priority="281" operator="equal">
      <formula>16</formula>
    </cfRule>
    <cfRule type="cellIs" dxfId="2907" priority="277" operator="equal">
      <formula>12</formula>
    </cfRule>
  </conditionalFormatting>
  <conditionalFormatting sqref="AH99">
    <cfRule type="containsText" dxfId="2906" priority="5842" operator="containsText" text="いない">
      <formula>NOT(ISERROR(SEARCH("いない",AH99)))</formula>
    </cfRule>
    <cfRule type="cellIs" dxfId="2905" priority="5839" operator="equal">
      <formula>"いる"</formula>
    </cfRule>
    <cfRule type="cellIs" dxfId="2904" priority="5840" operator="equal">
      <formula>"非該当"</formula>
    </cfRule>
    <cfRule type="cellIs" dxfId="2903" priority="5841" operator="equal">
      <formula>"いる・いない"</formula>
    </cfRule>
  </conditionalFormatting>
  <conditionalFormatting sqref="AH101">
    <cfRule type="cellIs" dxfId="2902" priority="5836" operator="equal">
      <formula>"非該当"</formula>
    </cfRule>
    <cfRule type="cellIs" dxfId="2901" priority="5837" operator="equal">
      <formula>"いる・いない"</formula>
    </cfRule>
    <cfRule type="containsText" dxfId="2900" priority="5838" operator="containsText" text="いない">
      <formula>NOT(ISERROR(SEARCH("いない",AH101)))</formula>
    </cfRule>
    <cfRule type="cellIs" dxfId="2899" priority="5835" operator="equal">
      <formula>"いる"</formula>
    </cfRule>
  </conditionalFormatting>
  <conditionalFormatting sqref="AH102">
    <cfRule type="containsText" dxfId="2898" priority="8622" operator="containsText" text="いない">
      <formula>NOT(ISERROR(SEARCH("いない",AH102)))</formula>
    </cfRule>
    <cfRule type="cellIs" dxfId="2897" priority="8621" operator="equal">
      <formula>"いる・いない"</formula>
    </cfRule>
    <cfRule type="cellIs" dxfId="2896" priority="8620" operator="equal">
      <formula>"非該当"</formula>
    </cfRule>
    <cfRule type="cellIs" dxfId="2895" priority="8619" operator="equal">
      <formula>"いる"</formula>
    </cfRule>
  </conditionalFormatting>
  <conditionalFormatting sqref="AH105">
    <cfRule type="cellIs" dxfId="2894" priority="5831" operator="equal">
      <formula>"いる"</formula>
    </cfRule>
    <cfRule type="cellIs" dxfId="2893" priority="5833" operator="equal">
      <formula>"いる・いない"</formula>
    </cfRule>
    <cfRule type="cellIs" dxfId="2892" priority="5832" operator="equal">
      <formula>"非該当"</formula>
    </cfRule>
    <cfRule type="containsText" dxfId="2891" priority="5834" operator="containsText" text="いない">
      <formula>NOT(ISERROR(SEARCH("いない",AH105)))</formula>
    </cfRule>
  </conditionalFormatting>
  <conditionalFormatting sqref="AH108">
    <cfRule type="cellIs" dxfId="2890" priority="1171" operator="equal">
      <formula>"非該当"</formula>
    </cfRule>
    <cfRule type="containsText" dxfId="2889" priority="1173" operator="containsText" text="いない">
      <formula>NOT(ISERROR(SEARCH("いない",AH108)))</formula>
    </cfRule>
    <cfRule type="cellIs" dxfId="2888" priority="1172" operator="equal">
      <formula>"いる・いない"</formula>
    </cfRule>
    <cfRule type="cellIs" dxfId="2887" priority="1170" operator="equal">
      <formula>"いる"</formula>
    </cfRule>
  </conditionalFormatting>
  <conditionalFormatting sqref="AH158">
    <cfRule type="cellIs" dxfId="2886" priority="5829" operator="equal">
      <formula>"いる・いない"</formula>
    </cfRule>
    <cfRule type="containsText" dxfId="2885" priority="5830" operator="containsText" text="いない">
      <formula>NOT(ISERROR(SEARCH("いない",AH158)))</formula>
    </cfRule>
    <cfRule type="cellIs" dxfId="2884" priority="5827" operator="equal">
      <formula>"いる"</formula>
    </cfRule>
    <cfRule type="cellIs" dxfId="2883" priority="5828" operator="equal">
      <formula>"非該当"</formula>
    </cfRule>
  </conditionalFormatting>
  <conditionalFormatting sqref="AH170">
    <cfRule type="containsText" dxfId="2882" priority="5826" operator="containsText" text="いない">
      <formula>NOT(ISERROR(SEARCH("いない",AH170)))</formula>
    </cfRule>
    <cfRule type="cellIs" dxfId="2881" priority="5825" operator="equal">
      <formula>"いる・いない"</formula>
    </cfRule>
    <cfRule type="cellIs" dxfId="2880" priority="5824" operator="equal">
      <formula>"非該当"</formula>
    </cfRule>
    <cfRule type="cellIs" dxfId="2879" priority="5823" operator="equal">
      <formula>"いる"</formula>
    </cfRule>
  </conditionalFormatting>
  <conditionalFormatting sqref="AH176">
    <cfRule type="cellIs" dxfId="2878" priority="5821" operator="equal">
      <formula>"いる・いない"</formula>
    </cfRule>
    <cfRule type="containsText" dxfId="2877" priority="5822" operator="containsText" text="いない">
      <formula>NOT(ISERROR(SEARCH("いない",AH176)))</formula>
    </cfRule>
    <cfRule type="cellIs" dxfId="2876" priority="5820" operator="equal">
      <formula>"非該当"</formula>
    </cfRule>
    <cfRule type="cellIs" dxfId="2875" priority="5819" operator="equal">
      <formula>"いる"</formula>
    </cfRule>
  </conditionalFormatting>
  <conditionalFormatting sqref="AH309">
    <cfRule type="cellIs" dxfId="2874" priority="5817" operator="equal">
      <formula>"いる・いない"</formula>
    </cfRule>
    <cfRule type="cellIs" dxfId="2873" priority="5815" operator="equal">
      <formula>"いる"</formula>
    </cfRule>
    <cfRule type="cellIs" dxfId="2872" priority="5816" operator="equal">
      <formula>"非該当"</formula>
    </cfRule>
    <cfRule type="containsText" dxfId="2871" priority="5818" operator="containsText" text="いない">
      <formula>NOT(ISERROR(SEARCH("いない",AH309)))</formula>
    </cfRule>
  </conditionalFormatting>
  <conditionalFormatting sqref="AH311">
    <cfRule type="containsText" dxfId="2870" priority="5814" operator="containsText" text="いない">
      <formula>NOT(ISERROR(SEARCH("いない",AH311)))</formula>
    </cfRule>
    <cfRule type="cellIs" dxfId="2869" priority="5813" operator="equal">
      <formula>"いる・いない"</formula>
    </cfRule>
    <cfRule type="cellIs" dxfId="2868" priority="5812" operator="equal">
      <formula>"非該当"</formula>
    </cfRule>
    <cfRule type="cellIs" dxfId="2867" priority="5811" operator="equal">
      <formula>"いる"</formula>
    </cfRule>
  </conditionalFormatting>
  <conditionalFormatting sqref="AH333">
    <cfRule type="containsText" dxfId="2866" priority="5810" operator="containsText" text="いない">
      <formula>NOT(ISERROR(SEARCH("いない",AH333)))</formula>
    </cfRule>
    <cfRule type="cellIs" dxfId="2865" priority="5808" operator="equal">
      <formula>"非該当"</formula>
    </cfRule>
    <cfRule type="cellIs" dxfId="2864" priority="5809" operator="equal">
      <formula>"いる・いない"</formula>
    </cfRule>
    <cfRule type="cellIs" dxfId="2863" priority="5807" operator="equal">
      <formula>"いる"</formula>
    </cfRule>
  </conditionalFormatting>
  <conditionalFormatting sqref="AH335">
    <cfRule type="cellIs" dxfId="2862" priority="5805" operator="equal">
      <formula>"いる・いない"</formula>
    </cfRule>
    <cfRule type="cellIs" dxfId="2861" priority="5804" operator="equal">
      <formula>"非該当"</formula>
    </cfRule>
    <cfRule type="cellIs" dxfId="2860" priority="5803" operator="equal">
      <formula>"いる"</formula>
    </cfRule>
    <cfRule type="containsText" dxfId="2859" priority="5806" operator="containsText" text="いない">
      <formula>NOT(ISERROR(SEARCH("いない",AH335)))</formula>
    </cfRule>
  </conditionalFormatting>
  <conditionalFormatting sqref="AH340">
    <cfRule type="cellIs" dxfId="2858" priority="5801" operator="equal">
      <formula>"いる・いない"</formula>
    </cfRule>
    <cfRule type="cellIs" dxfId="2857" priority="5800" operator="equal">
      <formula>"非該当"</formula>
    </cfRule>
    <cfRule type="cellIs" dxfId="2856" priority="5799" operator="equal">
      <formula>"いる"</formula>
    </cfRule>
    <cfRule type="containsText" dxfId="2855" priority="5802" operator="containsText" text="いない">
      <formula>NOT(ISERROR(SEARCH("いない",AH340)))</formula>
    </cfRule>
  </conditionalFormatting>
  <conditionalFormatting sqref="AH351">
    <cfRule type="cellIs" dxfId="2854" priority="5795" operator="equal">
      <formula>"いる"</formula>
    </cfRule>
    <cfRule type="cellIs" dxfId="2853" priority="5796" operator="equal">
      <formula>"非該当"</formula>
    </cfRule>
    <cfRule type="cellIs" dxfId="2852" priority="5797" operator="equal">
      <formula>"いる・いない"</formula>
    </cfRule>
    <cfRule type="containsText" dxfId="2851" priority="5798" operator="containsText" text="いない">
      <formula>NOT(ISERROR(SEARCH("いない",AH351)))</formula>
    </cfRule>
  </conditionalFormatting>
  <conditionalFormatting sqref="AH355">
    <cfRule type="cellIs" dxfId="2850" priority="5791" operator="equal">
      <formula>"いる"</formula>
    </cfRule>
    <cfRule type="cellIs" dxfId="2849" priority="5792" operator="equal">
      <formula>"非該当"</formula>
    </cfRule>
    <cfRule type="cellIs" dxfId="2848" priority="5793" operator="equal">
      <formula>"いる・いない"</formula>
    </cfRule>
    <cfRule type="containsText" dxfId="2847" priority="5794" operator="containsText" text="いない">
      <formula>NOT(ISERROR(SEARCH("いない",AH355)))</formula>
    </cfRule>
  </conditionalFormatting>
  <conditionalFormatting sqref="AH365">
    <cfRule type="cellIs" dxfId="2846" priority="5789" operator="equal">
      <formula>"いる・いない"</formula>
    </cfRule>
    <cfRule type="containsText" dxfId="2845" priority="5790" operator="containsText" text="いない">
      <formula>NOT(ISERROR(SEARCH("いない",AH365)))</formula>
    </cfRule>
    <cfRule type="cellIs" dxfId="2844" priority="5788" operator="equal">
      <formula>"非該当"</formula>
    </cfRule>
    <cfRule type="cellIs" dxfId="2843" priority="5787" operator="equal">
      <formula>"いる"</formula>
    </cfRule>
  </conditionalFormatting>
  <conditionalFormatting sqref="AH368">
    <cfRule type="cellIs" dxfId="2842" priority="2233" operator="equal">
      <formula>"非該当（検討中）"</formula>
    </cfRule>
    <cfRule type="cellIs" dxfId="2841" priority="2234" operator="equal">
      <formula>"いる・いない"</formula>
    </cfRule>
    <cfRule type="cellIs" dxfId="2840" priority="1145" operator="equal">
      <formula>"いない"</formula>
    </cfRule>
    <cfRule type="cellIs" dxfId="2839" priority="2232" operator="equal">
      <formula>"いる"</formula>
    </cfRule>
  </conditionalFormatting>
  <conditionalFormatting sqref="AH375">
    <cfRule type="containsText" dxfId="2838" priority="5782" operator="containsText" text="いない">
      <formula>NOT(ISERROR(SEARCH("いない",AH375)))</formula>
    </cfRule>
    <cfRule type="cellIs" dxfId="2837" priority="5781" operator="equal">
      <formula>"いる・いない"</formula>
    </cfRule>
    <cfRule type="cellIs" dxfId="2836" priority="5780" operator="equal">
      <formula>"非該当"</formula>
    </cfRule>
    <cfRule type="cellIs" dxfId="2835" priority="5779" operator="equal">
      <formula>"いる"</formula>
    </cfRule>
  </conditionalFormatting>
  <conditionalFormatting sqref="AH401">
    <cfRule type="cellIs" dxfId="2834" priority="5775" operator="equal">
      <formula>"いる"</formula>
    </cfRule>
    <cfRule type="cellIs" dxfId="2833" priority="5777" operator="equal">
      <formula>"いる・いない"</formula>
    </cfRule>
    <cfRule type="containsText" dxfId="2832" priority="5778" operator="containsText" text="いない">
      <formula>NOT(ISERROR(SEARCH("いない",AH401)))</formula>
    </cfRule>
    <cfRule type="cellIs" dxfId="2831" priority="5776" operator="equal">
      <formula>"非該当"</formula>
    </cfRule>
  </conditionalFormatting>
  <conditionalFormatting sqref="AH404">
    <cfRule type="cellIs" dxfId="2830" priority="9691" operator="equal">
      <formula>"該当"</formula>
    </cfRule>
    <cfRule type="cellIs" dxfId="2829" priority="2246" operator="equal">
      <formula>"該当・非該当"</formula>
    </cfRule>
    <cfRule type="cellIs" dxfId="2828" priority="9692" operator="equal">
      <formula>"非該当"</formula>
    </cfRule>
  </conditionalFormatting>
  <conditionalFormatting sqref="AH414">
    <cfRule type="cellIs" dxfId="2827" priority="5771" operator="equal">
      <formula>"いる"</formula>
    </cfRule>
    <cfRule type="cellIs" dxfId="2826" priority="5772" operator="equal">
      <formula>"非該当"</formula>
    </cfRule>
    <cfRule type="cellIs" dxfId="2825" priority="5773" operator="equal">
      <formula>"いる・いない"</formula>
    </cfRule>
    <cfRule type="containsText" dxfId="2824" priority="5774" operator="containsText" text="いない">
      <formula>NOT(ISERROR(SEARCH("いない",AH414)))</formula>
    </cfRule>
  </conditionalFormatting>
  <conditionalFormatting sqref="AH421">
    <cfRule type="cellIs" dxfId="2823" priority="5767" operator="equal">
      <formula>"いる"</formula>
    </cfRule>
    <cfRule type="cellIs" dxfId="2822" priority="5769" operator="equal">
      <formula>"いる・いない"</formula>
    </cfRule>
    <cfRule type="containsText" dxfId="2821" priority="5770" operator="containsText" text="いない">
      <formula>NOT(ISERROR(SEARCH("いない",AH421)))</formula>
    </cfRule>
    <cfRule type="cellIs" dxfId="2820" priority="5768" operator="equal">
      <formula>"非該当"</formula>
    </cfRule>
  </conditionalFormatting>
  <conditionalFormatting sqref="AH429">
    <cfRule type="containsText" dxfId="2819" priority="5762" operator="containsText" text="いない">
      <formula>NOT(ISERROR(SEARCH("いない",AH429)))</formula>
    </cfRule>
    <cfRule type="cellIs" dxfId="2818" priority="5759" operator="equal">
      <formula>"いる"</formula>
    </cfRule>
    <cfRule type="cellIs" dxfId="2817" priority="5760" operator="equal">
      <formula>"非該当"</formula>
    </cfRule>
    <cfRule type="cellIs" dxfId="2816" priority="5761" operator="equal">
      <formula>"いる・いない"</formula>
    </cfRule>
  </conditionalFormatting>
  <conditionalFormatting sqref="AH434">
    <cfRule type="cellIs" dxfId="2815" priority="9262" operator="equal">
      <formula>"有・無"</formula>
    </cfRule>
    <cfRule type="cellIs" dxfId="2814" priority="1147" operator="equal">
      <formula>"有"</formula>
    </cfRule>
    <cfRule type="cellIs" dxfId="2813" priority="1146" operator="equal">
      <formula>"無"</formula>
    </cfRule>
  </conditionalFormatting>
  <conditionalFormatting sqref="AH445">
    <cfRule type="cellIs" dxfId="2812" priority="5755" operator="equal">
      <formula>"いる"</formula>
    </cfRule>
    <cfRule type="cellIs" dxfId="2811" priority="5757" operator="equal">
      <formula>"いる・いない"</formula>
    </cfRule>
    <cfRule type="containsText" dxfId="2810" priority="5758" operator="containsText" text="いない">
      <formula>NOT(ISERROR(SEARCH("いない",AH445)))</formula>
    </cfRule>
    <cfRule type="cellIs" dxfId="2809" priority="5756" operator="equal">
      <formula>"非該当"</formula>
    </cfRule>
  </conditionalFormatting>
  <conditionalFormatting sqref="AH457">
    <cfRule type="containsText" dxfId="2808" priority="5754" operator="containsText" text="いない">
      <formula>NOT(ISERROR(SEARCH("いない",AH457)))</formula>
    </cfRule>
    <cfRule type="cellIs" dxfId="2807" priority="5753" operator="equal">
      <formula>"いる・いない"</formula>
    </cfRule>
    <cfRule type="cellIs" dxfId="2806" priority="5752" operator="equal">
      <formula>"非該当"</formula>
    </cfRule>
    <cfRule type="cellIs" dxfId="2805" priority="5751" operator="equal">
      <formula>"いる"</formula>
    </cfRule>
  </conditionalFormatting>
  <conditionalFormatting sqref="AH458">
    <cfRule type="cellIs" dxfId="2804" priority="7895" operator="equal">
      <formula>"いる"</formula>
    </cfRule>
    <cfRule type="cellIs" dxfId="2803" priority="7896" operator="equal">
      <formula>"非該当"</formula>
    </cfRule>
    <cfRule type="cellIs" dxfId="2802" priority="7897" operator="equal">
      <formula>"いる・いない"</formula>
    </cfRule>
    <cfRule type="containsText" dxfId="2801" priority="7898" operator="containsText" text="いない">
      <formula>NOT(ISERROR(SEARCH("いない",AH458)))</formula>
    </cfRule>
  </conditionalFormatting>
  <conditionalFormatting sqref="AH479">
    <cfRule type="cellIs" dxfId="2800" priority="5744" operator="equal">
      <formula>"非該当"</formula>
    </cfRule>
    <cfRule type="containsText" dxfId="2799" priority="5746" operator="containsText" text="いない">
      <formula>NOT(ISERROR(SEARCH("いない",AH479)))</formula>
    </cfRule>
    <cfRule type="cellIs" dxfId="2798" priority="5745" operator="equal">
      <formula>"いる・いない"</formula>
    </cfRule>
    <cfRule type="cellIs" dxfId="2797" priority="5743" operator="equal">
      <formula>"いる"</formula>
    </cfRule>
  </conditionalFormatting>
  <conditionalFormatting sqref="AH480">
    <cfRule type="containsText" dxfId="2796" priority="7890" operator="containsText" text="いない">
      <formula>NOT(ISERROR(SEARCH("いない",AH480)))</formula>
    </cfRule>
    <cfRule type="cellIs" dxfId="2795" priority="7888" operator="equal">
      <formula>"非該当"</formula>
    </cfRule>
    <cfRule type="cellIs" dxfId="2794" priority="7887" operator="equal">
      <formula>"いる"</formula>
    </cfRule>
    <cfRule type="cellIs" dxfId="2793" priority="7889" operator="equal">
      <formula>"いる・いない"</formula>
    </cfRule>
  </conditionalFormatting>
  <conditionalFormatting sqref="AH482">
    <cfRule type="containsText" dxfId="2792" priority="5742" operator="containsText" text="いない">
      <formula>NOT(ISERROR(SEARCH("いない",AH482)))</formula>
    </cfRule>
    <cfRule type="cellIs" dxfId="2791" priority="5741" operator="equal">
      <formula>"いる・いない"</formula>
    </cfRule>
    <cfRule type="cellIs" dxfId="2790" priority="5740" operator="equal">
      <formula>"非該当"</formula>
    </cfRule>
    <cfRule type="cellIs" dxfId="2789" priority="5739" operator="equal">
      <formula>"いる"</formula>
    </cfRule>
  </conditionalFormatting>
  <conditionalFormatting sqref="AH485:AH486">
    <cfRule type="cellIs" dxfId="2788" priority="5736" operator="equal">
      <formula>"非該当"</formula>
    </cfRule>
    <cfRule type="cellIs" dxfId="2787" priority="5735" operator="equal">
      <formula>"いる"</formula>
    </cfRule>
    <cfRule type="containsText" dxfId="2786" priority="5738" operator="containsText" text="いない">
      <formula>NOT(ISERROR(SEARCH("いない",AH485)))</formula>
    </cfRule>
    <cfRule type="cellIs" dxfId="2785" priority="5737" operator="equal">
      <formula>"いる・いない"</formula>
    </cfRule>
  </conditionalFormatting>
  <conditionalFormatting sqref="AH493">
    <cfRule type="containsText" dxfId="2784" priority="5734" operator="containsText" text="いない">
      <formula>NOT(ISERROR(SEARCH("いない",AH493)))</formula>
    </cfRule>
    <cfRule type="cellIs" dxfId="2783" priority="5733" operator="equal">
      <formula>"いる・いない"</formula>
    </cfRule>
    <cfRule type="cellIs" dxfId="2782" priority="5731" operator="equal">
      <formula>"いる"</formula>
    </cfRule>
    <cfRule type="cellIs" dxfId="2781" priority="5732" operator="equal">
      <formula>"非該当"</formula>
    </cfRule>
  </conditionalFormatting>
  <conditionalFormatting sqref="AH495">
    <cfRule type="cellIs" dxfId="2780" priority="5728" operator="equal">
      <formula>"非該当"</formula>
    </cfRule>
    <cfRule type="containsText" dxfId="2779" priority="5730" operator="containsText" text="いない">
      <formula>NOT(ISERROR(SEARCH("いない",AH495)))</formula>
    </cfRule>
    <cfRule type="cellIs" dxfId="2778" priority="5729" operator="equal">
      <formula>"いる・いない"</formula>
    </cfRule>
    <cfRule type="cellIs" dxfId="2777" priority="5727" operator="equal">
      <formula>"いる"</formula>
    </cfRule>
  </conditionalFormatting>
  <conditionalFormatting sqref="AH498">
    <cfRule type="cellIs" dxfId="2776" priority="5723" operator="equal">
      <formula>"いる"</formula>
    </cfRule>
    <cfRule type="cellIs" dxfId="2775" priority="5724" operator="equal">
      <formula>"非該当"</formula>
    </cfRule>
    <cfRule type="containsText" dxfId="2774" priority="5726" operator="containsText" text="いない">
      <formula>NOT(ISERROR(SEARCH("いない",AH498)))</formula>
    </cfRule>
    <cfRule type="cellIs" dxfId="2773" priority="5725" operator="equal">
      <formula>"いる・いない"</formula>
    </cfRule>
  </conditionalFormatting>
  <conditionalFormatting sqref="AH501">
    <cfRule type="cellIs" dxfId="2772" priority="5719" operator="equal">
      <formula>"いる"</formula>
    </cfRule>
    <cfRule type="cellIs" dxfId="2771" priority="5720" operator="equal">
      <formula>"非該当"</formula>
    </cfRule>
    <cfRule type="cellIs" dxfId="2770" priority="5721" operator="equal">
      <formula>"いる・いない"</formula>
    </cfRule>
    <cfRule type="containsText" dxfId="2769" priority="5722" operator="containsText" text="いない">
      <formula>NOT(ISERROR(SEARCH("いない",AH501)))</formula>
    </cfRule>
  </conditionalFormatting>
  <conditionalFormatting sqref="AH504">
    <cfRule type="cellIs" dxfId="2768" priority="5716" operator="equal">
      <formula>"非該当"</formula>
    </cfRule>
    <cfRule type="cellIs" dxfId="2767" priority="5717" operator="equal">
      <formula>"いる・いない"</formula>
    </cfRule>
    <cfRule type="cellIs" dxfId="2766" priority="5715" operator="equal">
      <formula>"いる"</formula>
    </cfRule>
    <cfRule type="containsText" dxfId="2765" priority="5718" operator="containsText" text="いない">
      <formula>NOT(ISERROR(SEARCH("いない",AH504)))</formula>
    </cfRule>
  </conditionalFormatting>
  <conditionalFormatting sqref="AH507">
    <cfRule type="cellIs" dxfId="2764" priority="5711" operator="equal">
      <formula>"いる"</formula>
    </cfRule>
    <cfRule type="cellIs" dxfId="2763" priority="5713" operator="equal">
      <formula>"いる・いない"</formula>
    </cfRule>
    <cfRule type="containsText" dxfId="2762" priority="5714" operator="containsText" text="いない">
      <formula>NOT(ISERROR(SEARCH("いない",AH507)))</formula>
    </cfRule>
    <cfRule type="cellIs" dxfId="2761" priority="5712" operator="equal">
      <formula>"非該当"</formula>
    </cfRule>
  </conditionalFormatting>
  <conditionalFormatting sqref="AH510">
    <cfRule type="cellIs" dxfId="2760" priority="5707" operator="equal">
      <formula>"いる"</formula>
    </cfRule>
    <cfRule type="cellIs" dxfId="2759" priority="5708" operator="equal">
      <formula>"非該当"</formula>
    </cfRule>
    <cfRule type="cellIs" dxfId="2758" priority="5709" operator="equal">
      <formula>"いる・いない"</formula>
    </cfRule>
    <cfRule type="containsText" dxfId="2757" priority="5710" operator="containsText" text="いない">
      <formula>NOT(ISERROR(SEARCH("いない",AH510)))</formula>
    </cfRule>
  </conditionalFormatting>
  <conditionalFormatting sqref="AH515">
    <cfRule type="containsText" dxfId="2756" priority="5706" operator="containsText" text="いない">
      <formula>NOT(ISERROR(SEARCH("いない",AH515)))</formula>
    </cfRule>
    <cfRule type="cellIs" dxfId="2755" priority="5705" operator="equal">
      <formula>"いる・いない"</formula>
    </cfRule>
    <cfRule type="cellIs" dxfId="2754" priority="5704" operator="equal">
      <formula>"非該当"</formula>
    </cfRule>
    <cfRule type="cellIs" dxfId="2753" priority="5703" operator="equal">
      <formula>"いる"</formula>
    </cfRule>
  </conditionalFormatting>
  <conditionalFormatting sqref="AH520">
    <cfRule type="cellIs" dxfId="2752" priority="5699" operator="equal">
      <formula>"いる"</formula>
    </cfRule>
    <cfRule type="cellIs" dxfId="2751" priority="5700" operator="equal">
      <formula>"非該当"</formula>
    </cfRule>
    <cfRule type="cellIs" dxfId="2750" priority="5701" operator="equal">
      <formula>"いる・いない"</formula>
    </cfRule>
    <cfRule type="containsText" dxfId="2749" priority="5702" operator="containsText" text="いない">
      <formula>NOT(ISERROR(SEARCH("いない",AH520)))</formula>
    </cfRule>
  </conditionalFormatting>
  <conditionalFormatting sqref="AH523">
    <cfRule type="cellIs" dxfId="2748" priority="5695" operator="equal">
      <formula>"いる"</formula>
    </cfRule>
    <cfRule type="containsText" dxfId="2747" priority="5698" operator="containsText" text="いない">
      <formula>NOT(ISERROR(SEARCH("いない",AH523)))</formula>
    </cfRule>
    <cfRule type="cellIs" dxfId="2746" priority="5697" operator="equal">
      <formula>"いる・いない"</formula>
    </cfRule>
    <cfRule type="cellIs" dxfId="2745" priority="5696" operator="equal">
      <formula>"非該当"</formula>
    </cfRule>
  </conditionalFormatting>
  <conditionalFormatting sqref="AH528">
    <cfRule type="containsText" dxfId="2744" priority="5694" operator="containsText" text="いない">
      <formula>NOT(ISERROR(SEARCH("いない",AH528)))</formula>
    </cfRule>
    <cfRule type="cellIs" dxfId="2743" priority="5693" operator="equal">
      <formula>"いる・いない"</formula>
    </cfRule>
    <cfRule type="cellIs" dxfId="2742" priority="5692" operator="equal">
      <formula>"非該当"</formula>
    </cfRule>
    <cfRule type="cellIs" dxfId="2741" priority="5691" operator="equal">
      <formula>"いる"</formula>
    </cfRule>
  </conditionalFormatting>
  <conditionalFormatting sqref="AH531">
    <cfRule type="containsText" dxfId="2740" priority="5690" operator="containsText" text="いない">
      <formula>NOT(ISERROR(SEARCH("いない",AH531)))</formula>
    </cfRule>
    <cfRule type="cellIs" dxfId="2739" priority="5689" operator="equal">
      <formula>"いる・いない"</formula>
    </cfRule>
    <cfRule type="cellIs" dxfId="2738" priority="5688" operator="equal">
      <formula>"非該当"</formula>
    </cfRule>
    <cfRule type="cellIs" dxfId="2737" priority="5687" operator="equal">
      <formula>"いる"</formula>
    </cfRule>
  </conditionalFormatting>
  <conditionalFormatting sqref="AH554 AK554">
    <cfRule type="cellIs" dxfId="2736" priority="9259" operator="equal">
      <formula>"策定済・未策定"</formula>
    </cfRule>
  </conditionalFormatting>
  <conditionalFormatting sqref="AH562">
    <cfRule type="cellIs" dxfId="2735" priority="5686" operator="equal">
      <formula>"策定済・未策定"</formula>
    </cfRule>
  </conditionalFormatting>
  <conditionalFormatting sqref="AH572:AH573 AK572:AK573">
    <cfRule type="cellIs" dxfId="2734" priority="9250" operator="equal">
      <formula>"実施済・未実施"</formula>
    </cfRule>
  </conditionalFormatting>
  <conditionalFormatting sqref="AH575">
    <cfRule type="cellIs" dxfId="2733" priority="5683" operator="equal">
      <formula>"実施済・未実施"</formula>
    </cfRule>
  </conditionalFormatting>
  <conditionalFormatting sqref="AH581">
    <cfRule type="cellIs" dxfId="2732" priority="5679" operator="equal">
      <formula>"実施済・未実施"</formula>
    </cfRule>
  </conditionalFormatting>
  <conditionalFormatting sqref="AH585">
    <cfRule type="cellIs" dxfId="2731" priority="5675" operator="equal">
      <formula>"実施済・未実施"</formula>
    </cfRule>
  </conditionalFormatting>
  <conditionalFormatting sqref="AH590">
    <cfRule type="cellIs" dxfId="2730" priority="5668" operator="equal">
      <formula>"いる"</formula>
    </cfRule>
    <cfRule type="containsText" dxfId="2729" priority="5671" operator="containsText" text="いない">
      <formula>NOT(ISERROR(SEARCH("いない",AH590)))</formula>
    </cfRule>
    <cfRule type="cellIs" dxfId="2728" priority="5670" operator="equal">
      <formula>"いる・いない"</formula>
    </cfRule>
    <cfRule type="cellIs" dxfId="2727" priority="5669" operator="equal">
      <formula>"非該当"</formula>
    </cfRule>
  </conditionalFormatting>
  <conditionalFormatting sqref="AH654">
    <cfRule type="cellIs" dxfId="2726" priority="265" operator="equal">
      <formula>"いない"</formula>
    </cfRule>
    <cfRule type="cellIs" dxfId="2725" priority="266" operator="equal">
      <formula>"いる"</formula>
    </cfRule>
    <cfRule type="cellIs" dxfId="2724" priority="267" operator="equal">
      <formula>"非該当"</formula>
    </cfRule>
    <cfRule type="cellIs" dxfId="2723" priority="268" operator="equal">
      <formula>"いる・いない"</formula>
    </cfRule>
  </conditionalFormatting>
  <conditionalFormatting sqref="AH661">
    <cfRule type="cellIs" dxfId="2722" priority="5662" operator="equal">
      <formula>"いる・いない"</formula>
    </cfRule>
    <cfRule type="cellIs" dxfId="2721" priority="5660" operator="equal">
      <formula>"いる"</formula>
    </cfRule>
    <cfRule type="containsText" dxfId="2720" priority="5663" operator="containsText" text="いない">
      <formula>NOT(ISERROR(SEARCH("いない",AH661)))</formula>
    </cfRule>
    <cfRule type="cellIs" dxfId="2719" priority="5661" operator="equal">
      <formula>"非該当"</formula>
    </cfRule>
  </conditionalFormatting>
  <conditionalFormatting sqref="AH674">
    <cfRule type="containsText" dxfId="2718" priority="2360" operator="containsText" text="業務委託">
      <formula>NOT(ISERROR(SEARCH("業務委託",AH674)))</formula>
    </cfRule>
    <cfRule type="cellIs" dxfId="2717" priority="9224" operator="equal">
      <formula>"職員宿直"</formula>
    </cfRule>
    <cfRule type="containsText" dxfId="2716" priority="2361" operator="containsText" text="賃金雇用職員">
      <formula>NOT(ISERROR(SEARCH("賃金雇用職員",AH674)))</formula>
    </cfRule>
    <cfRule type="containsText" dxfId="2715" priority="2355" operator="containsText" text="職員宿直と賃金職員">
      <formula>NOT(ISERROR(SEARCH("職員宿直と賃金職員",AH674)))</formula>
    </cfRule>
    <cfRule type="cellIs" dxfId="2714" priority="9225" operator="equal">
      <formula>"管理宿直の形態"</formula>
    </cfRule>
  </conditionalFormatting>
  <conditionalFormatting sqref="AH681:AH696">
    <cfRule type="cellIs" dxfId="2713" priority="5596" operator="equal">
      <formula>"いる"</formula>
    </cfRule>
    <cfRule type="containsText" dxfId="2712" priority="5599" operator="containsText" text="いない">
      <formula>NOT(ISERROR(SEARCH("いない",AH681)))</formula>
    </cfRule>
    <cfRule type="cellIs" dxfId="2711" priority="5597" operator="equal">
      <formula>"非該当"</formula>
    </cfRule>
    <cfRule type="cellIs" dxfId="2710" priority="5598" operator="equal">
      <formula>"いる・いない"</formula>
    </cfRule>
  </conditionalFormatting>
  <conditionalFormatting sqref="AH702">
    <cfRule type="containsText" dxfId="2709" priority="5595" operator="containsText" text="いない">
      <formula>NOT(ISERROR(SEARCH("いない",AH702)))</formula>
    </cfRule>
    <cfRule type="cellIs" dxfId="2708" priority="5594" operator="equal">
      <formula>"いる・いない"</formula>
    </cfRule>
    <cfRule type="cellIs" dxfId="2707" priority="5593" operator="equal">
      <formula>"非該当"</formula>
    </cfRule>
    <cfRule type="cellIs" dxfId="2706" priority="5592" operator="equal">
      <formula>"いる"</formula>
    </cfRule>
  </conditionalFormatting>
  <conditionalFormatting sqref="AH709">
    <cfRule type="containsText" dxfId="2705" priority="5587" operator="containsText" text="いない">
      <formula>NOT(ISERROR(SEARCH("いない",AH709)))</formula>
    </cfRule>
    <cfRule type="cellIs" dxfId="2704" priority="5585" operator="equal">
      <formula>"非該当"</formula>
    </cfRule>
    <cfRule type="cellIs" dxfId="2703" priority="5584" operator="equal">
      <formula>"いる"</formula>
    </cfRule>
    <cfRule type="cellIs" dxfId="2702" priority="5586" operator="equal">
      <formula>"いる・いない"</formula>
    </cfRule>
  </conditionalFormatting>
  <conditionalFormatting sqref="AH713">
    <cfRule type="cellIs" dxfId="2701" priority="5582" operator="equal">
      <formula>"いる・いない"</formula>
    </cfRule>
    <cfRule type="containsText" dxfId="2700" priority="5583" operator="containsText" text="いない">
      <formula>NOT(ISERROR(SEARCH("いない",AH713)))</formula>
    </cfRule>
    <cfRule type="cellIs" dxfId="2699" priority="5580" operator="equal">
      <formula>"いる"</formula>
    </cfRule>
    <cfRule type="cellIs" dxfId="2698" priority="5581" operator="equal">
      <formula>"非該当"</formula>
    </cfRule>
  </conditionalFormatting>
  <conditionalFormatting sqref="AH715">
    <cfRule type="containsText" dxfId="2697" priority="5579" operator="containsText" text="いない">
      <formula>NOT(ISERROR(SEARCH("いない",AH715)))</formula>
    </cfRule>
    <cfRule type="cellIs" dxfId="2696" priority="5578" operator="equal">
      <formula>"いる・いない"</formula>
    </cfRule>
    <cfRule type="cellIs" dxfId="2695" priority="5577" operator="equal">
      <formula>"非該当"</formula>
    </cfRule>
    <cfRule type="cellIs" dxfId="2694" priority="5576" operator="equal">
      <formula>"いる"</formula>
    </cfRule>
  </conditionalFormatting>
  <conditionalFormatting sqref="AH718">
    <cfRule type="containsText" dxfId="2693" priority="5575" operator="containsText" text="いない">
      <formula>NOT(ISERROR(SEARCH("いない",AH718)))</formula>
    </cfRule>
    <cfRule type="cellIs" dxfId="2692" priority="5574" operator="equal">
      <formula>"いる・いない"</formula>
    </cfRule>
    <cfRule type="cellIs" dxfId="2691" priority="5573" operator="equal">
      <formula>"非該当"</formula>
    </cfRule>
    <cfRule type="cellIs" dxfId="2690" priority="5572" operator="equal">
      <formula>"いる"</formula>
    </cfRule>
  </conditionalFormatting>
  <conditionalFormatting sqref="AH721">
    <cfRule type="containsText" dxfId="2689" priority="5571" operator="containsText" text="いない">
      <formula>NOT(ISERROR(SEARCH("いない",AH721)))</formula>
    </cfRule>
    <cfRule type="cellIs" dxfId="2688" priority="5570" operator="equal">
      <formula>"いる・いない"</formula>
    </cfRule>
    <cfRule type="cellIs" dxfId="2687" priority="5569" operator="equal">
      <formula>"非該当"</formula>
    </cfRule>
    <cfRule type="cellIs" dxfId="2686" priority="5568" operator="equal">
      <formula>"いる"</formula>
    </cfRule>
  </conditionalFormatting>
  <conditionalFormatting sqref="AH723">
    <cfRule type="containsText" dxfId="2685" priority="5567" operator="containsText" text="いない">
      <formula>NOT(ISERROR(SEARCH("いない",AH723)))</formula>
    </cfRule>
    <cfRule type="cellIs" dxfId="2684" priority="5566" operator="equal">
      <formula>"いる・いない"</formula>
    </cfRule>
    <cfRule type="cellIs" dxfId="2683" priority="5564" operator="equal">
      <formula>"いる"</formula>
    </cfRule>
    <cfRule type="cellIs" dxfId="2682" priority="5565" operator="equal">
      <formula>"非該当"</formula>
    </cfRule>
  </conditionalFormatting>
  <conditionalFormatting sqref="AH728">
    <cfRule type="containsText" dxfId="2681" priority="5563" operator="containsText" text="いない">
      <formula>NOT(ISERROR(SEARCH("いない",AH728)))</formula>
    </cfRule>
    <cfRule type="cellIs" dxfId="2680" priority="5562" operator="equal">
      <formula>"いる・いない"</formula>
    </cfRule>
    <cfRule type="cellIs" dxfId="2679" priority="5561" operator="equal">
      <formula>"非該当"</formula>
    </cfRule>
    <cfRule type="cellIs" dxfId="2678" priority="5560" operator="equal">
      <formula>"いる"</formula>
    </cfRule>
  </conditionalFormatting>
  <conditionalFormatting sqref="AH732">
    <cfRule type="containsText" dxfId="2677" priority="5555" operator="containsText" text="いない">
      <formula>NOT(ISERROR(SEARCH("いない",AH732)))</formula>
    </cfRule>
    <cfRule type="cellIs" dxfId="2676" priority="5554" operator="equal">
      <formula>"いる・いない"</formula>
    </cfRule>
    <cfRule type="cellIs" dxfId="2675" priority="5553" operator="equal">
      <formula>"非該当"</formula>
    </cfRule>
    <cfRule type="cellIs" dxfId="2674" priority="5552" operator="equal">
      <formula>"いる"</formula>
    </cfRule>
  </conditionalFormatting>
  <conditionalFormatting sqref="AH734">
    <cfRule type="cellIs" dxfId="2673" priority="5548" operator="equal">
      <formula>"いる"</formula>
    </cfRule>
    <cfRule type="cellIs" dxfId="2672" priority="5549" operator="equal">
      <formula>"非該当"</formula>
    </cfRule>
    <cfRule type="cellIs" dxfId="2671" priority="5550" operator="equal">
      <formula>"いる・いない"</formula>
    </cfRule>
    <cfRule type="containsText" dxfId="2670" priority="5551" operator="containsText" text="いない">
      <formula>NOT(ISERROR(SEARCH("いない",AH734)))</formula>
    </cfRule>
  </conditionalFormatting>
  <conditionalFormatting sqref="AH737">
    <cfRule type="containsText" dxfId="2669" priority="5547" operator="containsText" text="いない">
      <formula>NOT(ISERROR(SEARCH("いない",AH737)))</formula>
    </cfRule>
    <cfRule type="cellIs" dxfId="2668" priority="5546" operator="equal">
      <formula>"いる・いない"</formula>
    </cfRule>
    <cfRule type="cellIs" dxfId="2667" priority="5544" operator="equal">
      <formula>"いる"</formula>
    </cfRule>
    <cfRule type="cellIs" dxfId="2666" priority="5545" operator="equal">
      <formula>"非該当"</formula>
    </cfRule>
  </conditionalFormatting>
  <conditionalFormatting sqref="AH740">
    <cfRule type="containsText" dxfId="2665" priority="5543" operator="containsText" text="いない">
      <formula>NOT(ISERROR(SEARCH("いない",AH740)))</formula>
    </cfRule>
    <cfRule type="cellIs" dxfId="2664" priority="5542" operator="equal">
      <formula>"いる・いない"</formula>
    </cfRule>
    <cfRule type="cellIs" dxfId="2663" priority="5541" operator="equal">
      <formula>"非該当"</formula>
    </cfRule>
    <cfRule type="cellIs" dxfId="2662" priority="5540" operator="equal">
      <formula>"いる"</formula>
    </cfRule>
  </conditionalFormatting>
  <conditionalFormatting sqref="AH742">
    <cfRule type="cellIs" dxfId="2661" priority="5537" operator="equal">
      <formula>"非該当"</formula>
    </cfRule>
    <cfRule type="cellIs" dxfId="2660" priority="5538" operator="equal">
      <formula>"いる・いない"</formula>
    </cfRule>
    <cfRule type="containsText" dxfId="2659" priority="5539" operator="containsText" text="いない">
      <formula>NOT(ISERROR(SEARCH("いない",AH742)))</formula>
    </cfRule>
    <cfRule type="cellIs" dxfId="2658" priority="5536" operator="equal">
      <formula>"いる"</formula>
    </cfRule>
  </conditionalFormatting>
  <conditionalFormatting sqref="AH744">
    <cfRule type="cellIs" dxfId="2657" priority="5532" operator="equal">
      <formula>"いる"</formula>
    </cfRule>
    <cfRule type="cellIs" dxfId="2656" priority="5534" operator="equal">
      <formula>"いる・いない"</formula>
    </cfRule>
    <cfRule type="containsText" dxfId="2655" priority="5535" operator="containsText" text="いない">
      <formula>NOT(ISERROR(SEARCH("いない",AH744)))</formula>
    </cfRule>
    <cfRule type="cellIs" dxfId="2654" priority="5533" operator="equal">
      <formula>"非該当"</formula>
    </cfRule>
  </conditionalFormatting>
  <conditionalFormatting sqref="AH747">
    <cfRule type="cellIs" dxfId="2653" priority="5529" operator="equal">
      <formula>"非該当"</formula>
    </cfRule>
    <cfRule type="containsText" dxfId="2652" priority="5531" operator="containsText" text="いない">
      <formula>NOT(ISERROR(SEARCH("いない",AH747)))</formula>
    </cfRule>
    <cfRule type="cellIs" dxfId="2651" priority="5530" operator="equal">
      <formula>"いる・いない"</formula>
    </cfRule>
    <cfRule type="cellIs" dxfId="2650" priority="5528" operator="equal">
      <formula>"いる"</formula>
    </cfRule>
  </conditionalFormatting>
  <conditionalFormatting sqref="AH750">
    <cfRule type="cellIs" dxfId="2649" priority="5525" operator="equal">
      <formula>"非該当"</formula>
    </cfRule>
    <cfRule type="cellIs" dxfId="2648" priority="5526" operator="equal">
      <formula>"いる・いない"</formula>
    </cfRule>
    <cfRule type="containsText" dxfId="2647" priority="5527" operator="containsText" text="いない">
      <formula>NOT(ISERROR(SEARCH("いない",AH750)))</formula>
    </cfRule>
    <cfRule type="cellIs" dxfId="2646" priority="5524" operator="equal">
      <formula>"いる"</formula>
    </cfRule>
  </conditionalFormatting>
  <conditionalFormatting sqref="AH752">
    <cfRule type="cellIs" dxfId="2645" priority="5520" operator="equal">
      <formula>"いる"</formula>
    </cfRule>
    <cfRule type="cellIs" dxfId="2644" priority="5521" operator="equal">
      <formula>"非該当"</formula>
    </cfRule>
    <cfRule type="cellIs" dxfId="2643" priority="5522" operator="equal">
      <formula>"いる・いない"</formula>
    </cfRule>
    <cfRule type="containsText" dxfId="2642" priority="5523" operator="containsText" text="いない">
      <formula>NOT(ISERROR(SEARCH("いない",AH752)))</formula>
    </cfRule>
  </conditionalFormatting>
  <conditionalFormatting sqref="AH754">
    <cfRule type="cellIs" dxfId="2641" priority="5517" operator="equal">
      <formula>"非該当"</formula>
    </cfRule>
    <cfRule type="containsText" dxfId="2640" priority="5519" operator="containsText" text="いない">
      <formula>NOT(ISERROR(SEARCH("いない",AH754)))</formula>
    </cfRule>
    <cfRule type="cellIs" dxfId="2639" priority="5516" operator="equal">
      <formula>"いる"</formula>
    </cfRule>
    <cfRule type="cellIs" dxfId="2638" priority="5518" operator="equal">
      <formula>"いる・いない"</formula>
    </cfRule>
  </conditionalFormatting>
  <conditionalFormatting sqref="AH756">
    <cfRule type="cellIs" dxfId="2637" priority="5512" operator="equal">
      <formula>"いる"</formula>
    </cfRule>
    <cfRule type="cellIs" dxfId="2636" priority="5513" operator="equal">
      <formula>"非該当"</formula>
    </cfRule>
    <cfRule type="cellIs" dxfId="2635" priority="5514" operator="equal">
      <formula>"いる・いない"</formula>
    </cfRule>
    <cfRule type="containsText" dxfId="2634" priority="5515" operator="containsText" text="いない">
      <formula>NOT(ISERROR(SEARCH("いない",AH756)))</formula>
    </cfRule>
  </conditionalFormatting>
  <conditionalFormatting sqref="AH758">
    <cfRule type="cellIs" dxfId="2633" priority="5509" operator="equal">
      <formula>"非該当"</formula>
    </cfRule>
    <cfRule type="containsText" dxfId="2632" priority="5511" operator="containsText" text="いない">
      <formula>NOT(ISERROR(SEARCH("いない",AH758)))</formula>
    </cfRule>
    <cfRule type="cellIs" dxfId="2631" priority="5510" operator="equal">
      <formula>"いる・いない"</formula>
    </cfRule>
    <cfRule type="cellIs" dxfId="2630" priority="5508" operator="equal">
      <formula>"いる"</formula>
    </cfRule>
  </conditionalFormatting>
  <conditionalFormatting sqref="AH760">
    <cfRule type="cellIs" dxfId="2629" priority="5506" operator="equal">
      <formula>"いる・いない"</formula>
    </cfRule>
    <cfRule type="cellIs" dxfId="2628" priority="5504" operator="equal">
      <formula>"いる"</formula>
    </cfRule>
    <cfRule type="cellIs" dxfId="2627" priority="5505" operator="equal">
      <formula>"非該当"</formula>
    </cfRule>
    <cfRule type="containsText" dxfId="2626" priority="5507" operator="containsText" text="いない">
      <formula>NOT(ISERROR(SEARCH("いない",AH760)))</formula>
    </cfRule>
  </conditionalFormatting>
  <conditionalFormatting sqref="AH763">
    <cfRule type="cellIs" dxfId="2625" priority="5502" operator="equal">
      <formula>"いる・いない"</formula>
    </cfRule>
    <cfRule type="cellIs" dxfId="2624" priority="5501" operator="equal">
      <formula>"非該当"</formula>
    </cfRule>
    <cfRule type="cellIs" dxfId="2623" priority="5500" operator="equal">
      <formula>"いる"</formula>
    </cfRule>
    <cfRule type="containsText" dxfId="2622" priority="5503" operator="containsText" text="いない">
      <formula>NOT(ISERROR(SEARCH("いない",AH763)))</formula>
    </cfRule>
  </conditionalFormatting>
  <conditionalFormatting sqref="AH770">
    <cfRule type="containsText" dxfId="2621" priority="5499" operator="containsText" text="いない">
      <formula>NOT(ISERROR(SEARCH("いない",AH770)))</formula>
    </cfRule>
    <cfRule type="cellIs" dxfId="2620" priority="5497" operator="equal">
      <formula>"非該当"</formula>
    </cfRule>
    <cfRule type="cellIs" dxfId="2619" priority="5498" operator="equal">
      <formula>"いる・いない"</formula>
    </cfRule>
    <cfRule type="cellIs" dxfId="2618" priority="5496" operator="equal">
      <formula>"いる"</formula>
    </cfRule>
  </conditionalFormatting>
  <conditionalFormatting sqref="AH773">
    <cfRule type="cellIs" dxfId="2617" priority="5492" operator="equal">
      <formula>"いる"</formula>
    </cfRule>
    <cfRule type="cellIs" dxfId="2616" priority="5493" operator="equal">
      <formula>"非該当"</formula>
    </cfRule>
    <cfRule type="cellIs" dxfId="2615" priority="5494" operator="equal">
      <formula>"いる・いない"</formula>
    </cfRule>
    <cfRule type="containsText" dxfId="2614" priority="5495" operator="containsText" text="いない">
      <formula>NOT(ISERROR(SEARCH("いない",AH773)))</formula>
    </cfRule>
  </conditionalFormatting>
  <conditionalFormatting sqref="AH777">
    <cfRule type="cellIs" dxfId="2613" priority="5488" operator="equal">
      <formula>"いる"</formula>
    </cfRule>
    <cfRule type="cellIs" dxfId="2612" priority="5489" operator="equal">
      <formula>"非該当"</formula>
    </cfRule>
    <cfRule type="cellIs" dxfId="2611" priority="5490" operator="equal">
      <formula>"いる・いない"</formula>
    </cfRule>
    <cfRule type="containsText" dxfId="2610" priority="5491" operator="containsText" text="いない">
      <formula>NOT(ISERROR(SEARCH("いない",AH777)))</formula>
    </cfRule>
  </conditionalFormatting>
  <conditionalFormatting sqref="AH779">
    <cfRule type="cellIs" dxfId="2609" priority="5486" operator="equal">
      <formula>"いる・いない"</formula>
    </cfRule>
    <cfRule type="cellIs" dxfId="2608" priority="5485" operator="equal">
      <formula>"非該当"</formula>
    </cfRule>
    <cfRule type="cellIs" dxfId="2607" priority="5484" operator="equal">
      <formula>"いる"</formula>
    </cfRule>
    <cfRule type="containsText" dxfId="2606" priority="5487" operator="containsText" text="いない">
      <formula>NOT(ISERROR(SEARCH("いない",AH779)))</formula>
    </cfRule>
  </conditionalFormatting>
  <conditionalFormatting sqref="AH781">
    <cfRule type="containsText" dxfId="2605" priority="5483" operator="containsText" text="いない">
      <formula>NOT(ISERROR(SEARCH("いない",AH781)))</formula>
    </cfRule>
    <cfRule type="cellIs" dxfId="2604" priority="5481" operator="equal">
      <formula>"非該当"</formula>
    </cfRule>
    <cfRule type="cellIs" dxfId="2603" priority="5480" operator="equal">
      <formula>"いる"</formula>
    </cfRule>
    <cfRule type="cellIs" dxfId="2602" priority="5482" operator="equal">
      <formula>"いる・いない"</formula>
    </cfRule>
  </conditionalFormatting>
  <conditionalFormatting sqref="AH783">
    <cfRule type="cellIs" dxfId="2601" priority="5477" operator="equal">
      <formula>"非該当"</formula>
    </cfRule>
    <cfRule type="cellIs" dxfId="2600" priority="5476" operator="equal">
      <formula>"いる"</formula>
    </cfRule>
    <cfRule type="containsText" dxfId="2599" priority="5479" operator="containsText" text="いない">
      <formula>NOT(ISERROR(SEARCH("いない",AH783)))</formula>
    </cfRule>
    <cfRule type="cellIs" dxfId="2598" priority="5478" operator="equal">
      <formula>"いる・いない"</formula>
    </cfRule>
  </conditionalFormatting>
  <conditionalFormatting sqref="AH785">
    <cfRule type="containsText" dxfId="2597" priority="5475" operator="containsText" text="いない">
      <formula>NOT(ISERROR(SEARCH("いない",AH785)))</formula>
    </cfRule>
    <cfRule type="cellIs" dxfId="2596" priority="5472" operator="equal">
      <formula>"いる"</formula>
    </cfRule>
    <cfRule type="cellIs" dxfId="2595" priority="5473" operator="equal">
      <formula>"非該当"</formula>
    </cfRule>
    <cfRule type="cellIs" dxfId="2594" priority="5474" operator="equal">
      <formula>"いる・いない"</formula>
    </cfRule>
  </conditionalFormatting>
  <conditionalFormatting sqref="AH788">
    <cfRule type="cellIs" dxfId="2593" priority="5469" operator="equal">
      <formula>"非該当"</formula>
    </cfRule>
    <cfRule type="cellIs" dxfId="2592" priority="5470" operator="equal">
      <formula>"いる・いない"</formula>
    </cfRule>
    <cfRule type="containsText" dxfId="2591" priority="5471" operator="containsText" text="いない">
      <formula>NOT(ISERROR(SEARCH("いない",AH788)))</formula>
    </cfRule>
    <cfRule type="cellIs" dxfId="2590" priority="5468" operator="equal">
      <formula>"いる"</formula>
    </cfRule>
  </conditionalFormatting>
  <conditionalFormatting sqref="AH805">
    <cfRule type="cellIs" dxfId="2589" priority="5460" operator="equal">
      <formula>"いる"</formula>
    </cfRule>
    <cfRule type="cellIs" dxfId="2588" priority="5461" operator="equal">
      <formula>"非該当"</formula>
    </cfRule>
    <cfRule type="cellIs" dxfId="2587" priority="5462" operator="equal">
      <formula>"いる・いない"</formula>
    </cfRule>
    <cfRule type="containsText" dxfId="2586" priority="5463" operator="containsText" text="いない">
      <formula>NOT(ISERROR(SEARCH("いない",AH805)))</formula>
    </cfRule>
  </conditionalFormatting>
  <conditionalFormatting sqref="AH811">
    <cfRule type="cellIs" dxfId="2585" priority="5457" operator="equal">
      <formula>"非該当"</formula>
    </cfRule>
    <cfRule type="cellIs" dxfId="2584" priority="5458" operator="equal">
      <formula>"いる・いない"</formula>
    </cfRule>
    <cfRule type="containsText" dxfId="2583" priority="5459" operator="containsText" text="いない">
      <formula>NOT(ISERROR(SEARCH("いない",AH811)))</formula>
    </cfRule>
    <cfRule type="cellIs" dxfId="2582" priority="5456" operator="equal">
      <formula>"いる"</formula>
    </cfRule>
  </conditionalFormatting>
  <conditionalFormatting sqref="AH813">
    <cfRule type="cellIs" dxfId="2581" priority="5452" operator="equal">
      <formula>"いる"</formula>
    </cfRule>
    <cfRule type="cellIs" dxfId="2580" priority="5453" operator="equal">
      <formula>"非該当"</formula>
    </cfRule>
    <cfRule type="containsText" dxfId="2579" priority="5455" operator="containsText" text="いない">
      <formula>NOT(ISERROR(SEARCH("いない",AH813)))</formula>
    </cfRule>
    <cfRule type="cellIs" dxfId="2578" priority="5454" operator="equal">
      <formula>"いる・いない"</formula>
    </cfRule>
  </conditionalFormatting>
  <conditionalFormatting sqref="AH815">
    <cfRule type="cellIs" dxfId="2577" priority="5449" operator="equal">
      <formula>"非該当"</formula>
    </cfRule>
    <cfRule type="cellIs" dxfId="2576" priority="5448" operator="equal">
      <formula>"いる"</formula>
    </cfRule>
    <cfRule type="cellIs" dxfId="2575" priority="5450" operator="equal">
      <formula>"いる・いない"</formula>
    </cfRule>
    <cfRule type="containsText" dxfId="2574" priority="5451" operator="containsText" text="いない">
      <formula>NOT(ISERROR(SEARCH("いない",AH815)))</formula>
    </cfRule>
  </conditionalFormatting>
  <conditionalFormatting sqref="AH817">
    <cfRule type="cellIs" dxfId="2573" priority="5444" operator="equal">
      <formula>"いる"</formula>
    </cfRule>
    <cfRule type="cellIs" dxfId="2572" priority="5445" operator="equal">
      <formula>"非該当"</formula>
    </cfRule>
    <cfRule type="cellIs" dxfId="2571" priority="5446" operator="equal">
      <formula>"いる・いない"</formula>
    </cfRule>
    <cfRule type="containsText" dxfId="2570" priority="5447" operator="containsText" text="いない">
      <formula>NOT(ISERROR(SEARCH("いない",AH817)))</formula>
    </cfRule>
  </conditionalFormatting>
  <conditionalFormatting sqref="AH822">
    <cfRule type="cellIs" dxfId="2569" priority="5440" operator="equal">
      <formula>"いる"</formula>
    </cfRule>
    <cfRule type="cellIs" dxfId="2568" priority="5441" operator="equal">
      <formula>"非該当"</formula>
    </cfRule>
    <cfRule type="cellIs" dxfId="2567" priority="5442" operator="equal">
      <formula>"いる・いない"</formula>
    </cfRule>
    <cfRule type="containsText" dxfId="2566" priority="5443" operator="containsText" text="いない">
      <formula>NOT(ISERROR(SEARCH("いない",AH822)))</formula>
    </cfRule>
  </conditionalFormatting>
  <conditionalFormatting sqref="AH825">
    <cfRule type="cellIs" dxfId="2565" priority="5438" operator="equal">
      <formula>"いる・いない"</formula>
    </cfRule>
    <cfRule type="cellIs" dxfId="2564" priority="5437" operator="equal">
      <formula>"非該当"</formula>
    </cfRule>
    <cfRule type="cellIs" dxfId="2563" priority="5436" operator="equal">
      <formula>"いる"</formula>
    </cfRule>
    <cfRule type="containsText" dxfId="2562" priority="5439" operator="containsText" text="いない">
      <formula>NOT(ISERROR(SEARCH("いない",AH825)))</formula>
    </cfRule>
  </conditionalFormatting>
  <conditionalFormatting sqref="AH827">
    <cfRule type="cellIs" dxfId="2561" priority="5433" operator="equal">
      <formula>"非該当"</formula>
    </cfRule>
    <cfRule type="cellIs" dxfId="2560" priority="5432" operator="equal">
      <formula>"いる"</formula>
    </cfRule>
    <cfRule type="cellIs" dxfId="2559" priority="5434" operator="equal">
      <formula>"いる・いない"</formula>
    </cfRule>
    <cfRule type="containsText" dxfId="2558" priority="5435" operator="containsText" text="いない">
      <formula>NOT(ISERROR(SEARCH("いない",AH827)))</formula>
    </cfRule>
  </conditionalFormatting>
  <conditionalFormatting sqref="AH830">
    <cfRule type="cellIs" dxfId="2557" priority="5430" operator="equal">
      <formula>"いる・いない"</formula>
    </cfRule>
    <cfRule type="cellIs" dxfId="2556" priority="5428" operator="equal">
      <formula>"いる"</formula>
    </cfRule>
    <cfRule type="containsText" dxfId="2555" priority="5431" operator="containsText" text="いない">
      <formula>NOT(ISERROR(SEARCH("いない",AH830)))</formula>
    </cfRule>
    <cfRule type="cellIs" dxfId="2554" priority="5429" operator="equal">
      <formula>"非該当"</formula>
    </cfRule>
  </conditionalFormatting>
  <conditionalFormatting sqref="AH833">
    <cfRule type="cellIs" dxfId="2553" priority="5424" operator="equal">
      <formula>"いる"</formula>
    </cfRule>
    <cfRule type="cellIs" dxfId="2552" priority="5425" operator="equal">
      <formula>"非該当"</formula>
    </cfRule>
    <cfRule type="cellIs" dxfId="2551" priority="5426" operator="equal">
      <formula>"いる・いない"</formula>
    </cfRule>
    <cfRule type="containsText" dxfId="2550" priority="5427" operator="containsText" text="いない">
      <formula>NOT(ISERROR(SEARCH("いない",AH833)))</formula>
    </cfRule>
  </conditionalFormatting>
  <conditionalFormatting sqref="AH837">
    <cfRule type="cellIs" dxfId="2549" priority="5421" operator="equal">
      <formula>"非該当"</formula>
    </cfRule>
    <cfRule type="cellIs" dxfId="2548" priority="5422" operator="equal">
      <formula>"いる・いない"</formula>
    </cfRule>
    <cfRule type="containsText" dxfId="2547" priority="5423" operator="containsText" text="いない">
      <formula>NOT(ISERROR(SEARCH("いない",AH837)))</formula>
    </cfRule>
    <cfRule type="cellIs" dxfId="2546" priority="5420" operator="equal">
      <formula>"いる"</formula>
    </cfRule>
  </conditionalFormatting>
  <conditionalFormatting sqref="AH841">
    <cfRule type="containsText" dxfId="2545" priority="5419" operator="containsText" text="いない">
      <formula>NOT(ISERROR(SEARCH("いない",AH841)))</formula>
    </cfRule>
    <cfRule type="cellIs" dxfId="2544" priority="5418" operator="equal">
      <formula>"いる・いない"</formula>
    </cfRule>
    <cfRule type="cellIs" dxfId="2543" priority="5417" operator="equal">
      <formula>"非該当"</formula>
    </cfRule>
    <cfRule type="cellIs" dxfId="2542" priority="5416" operator="equal">
      <formula>"いる"</formula>
    </cfRule>
  </conditionalFormatting>
  <conditionalFormatting sqref="AH845">
    <cfRule type="cellIs" dxfId="2541" priority="5412" operator="equal">
      <formula>"いる"</formula>
    </cfRule>
    <cfRule type="cellIs" dxfId="2540" priority="5413" operator="equal">
      <formula>"非該当"</formula>
    </cfRule>
    <cfRule type="cellIs" dxfId="2539" priority="5414" operator="equal">
      <formula>"いる・いない"</formula>
    </cfRule>
    <cfRule type="containsText" dxfId="2538" priority="5415" operator="containsText" text="いない">
      <formula>NOT(ISERROR(SEARCH("いない",AH845)))</formula>
    </cfRule>
  </conditionalFormatting>
  <conditionalFormatting sqref="AH847">
    <cfRule type="containsText" dxfId="2537" priority="5411" operator="containsText" text="いない">
      <formula>NOT(ISERROR(SEARCH("いない",AH847)))</formula>
    </cfRule>
    <cfRule type="cellIs" dxfId="2536" priority="5409" operator="equal">
      <formula>"非該当"</formula>
    </cfRule>
    <cfRule type="cellIs" dxfId="2535" priority="5408" operator="equal">
      <formula>"いる"</formula>
    </cfRule>
    <cfRule type="cellIs" dxfId="2534" priority="5410" operator="equal">
      <formula>"いる・いない"</formula>
    </cfRule>
  </conditionalFormatting>
  <conditionalFormatting sqref="AH860">
    <cfRule type="cellIs" dxfId="2533" priority="5405" operator="equal">
      <formula>"非該当"</formula>
    </cfRule>
    <cfRule type="cellIs" dxfId="2532" priority="5406" operator="equal">
      <formula>"いる・いない"</formula>
    </cfRule>
    <cfRule type="cellIs" dxfId="2531" priority="5404" operator="equal">
      <formula>"いる"</formula>
    </cfRule>
    <cfRule type="containsText" dxfId="2530" priority="5407" operator="containsText" text="いない">
      <formula>NOT(ISERROR(SEARCH("いない",AH860)))</formula>
    </cfRule>
  </conditionalFormatting>
  <conditionalFormatting sqref="AH863">
    <cfRule type="containsText" dxfId="2529" priority="5403" operator="containsText" text="いない">
      <formula>NOT(ISERROR(SEARCH("いない",AH863)))</formula>
    </cfRule>
    <cfRule type="cellIs" dxfId="2528" priority="5401" operator="equal">
      <formula>"非該当"</formula>
    </cfRule>
    <cfRule type="cellIs" dxfId="2527" priority="5400" operator="equal">
      <formula>"いる"</formula>
    </cfRule>
    <cfRule type="cellIs" dxfId="2526" priority="5402" operator="equal">
      <formula>"いる・いない"</formula>
    </cfRule>
  </conditionalFormatting>
  <conditionalFormatting sqref="AH866">
    <cfRule type="cellIs" dxfId="2525" priority="5396" operator="equal">
      <formula>"いる"</formula>
    </cfRule>
    <cfRule type="containsText" dxfId="2524" priority="5399" operator="containsText" text="いない">
      <formula>NOT(ISERROR(SEARCH("いない",AH866)))</formula>
    </cfRule>
    <cfRule type="cellIs" dxfId="2523" priority="5398" operator="equal">
      <formula>"いる・いない"</formula>
    </cfRule>
    <cfRule type="cellIs" dxfId="2522" priority="5397" operator="equal">
      <formula>"非該当"</formula>
    </cfRule>
  </conditionalFormatting>
  <conditionalFormatting sqref="AH869">
    <cfRule type="containsText" dxfId="2521" priority="5395" operator="containsText" text="いない">
      <formula>NOT(ISERROR(SEARCH("いない",AH869)))</formula>
    </cfRule>
    <cfRule type="cellIs" dxfId="2520" priority="5394" operator="equal">
      <formula>"いる・いない"</formula>
    </cfRule>
    <cfRule type="cellIs" dxfId="2519" priority="5393" operator="equal">
      <formula>"非該当"</formula>
    </cfRule>
    <cfRule type="cellIs" dxfId="2518" priority="5392" operator="equal">
      <formula>"いる"</formula>
    </cfRule>
  </conditionalFormatting>
  <conditionalFormatting sqref="AH875">
    <cfRule type="cellIs" dxfId="2517" priority="5390" operator="equal">
      <formula>"いる・いない"</formula>
    </cfRule>
    <cfRule type="cellIs" dxfId="2516" priority="5388" operator="equal">
      <formula>"いる"</formula>
    </cfRule>
    <cfRule type="cellIs" dxfId="2515" priority="5389" operator="equal">
      <formula>"非該当"</formula>
    </cfRule>
    <cfRule type="containsText" dxfId="2514" priority="5391" operator="containsText" text="いない">
      <formula>NOT(ISERROR(SEARCH("いない",AH875)))</formula>
    </cfRule>
  </conditionalFormatting>
  <conditionalFormatting sqref="AH880">
    <cfRule type="cellIs" dxfId="2513" priority="5386" operator="equal">
      <formula>"いる・いない"</formula>
    </cfRule>
    <cfRule type="cellIs" dxfId="2512" priority="5384" operator="equal">
      <formula>"いる"</formula>
    </cfRule>
    <cfRule type="cellIs" dxfId="2511" priority="5385" operator="equal">
      <formula>"非該当"</formula>
    </cfRule>
    <cfRule type="containsText" dxfId="2510" priority="5387" operator="containsText" text="いない">
      <formula>NOT(ISERROR(SEARCH("いない",AH880)))</formula>
    </cfRule>
  </conditionalFormatting>
  <conditionalFormatting sqref="AH885">
    <cfRule type="cellIs" dxfId="2509" priority="5380" operator="equal">
      <formula>"いる"</formula>
    </cfRule>
    <cfRule type="cellIs" dxfId="2508" priority="5381" operator="equal">
      <formula>"非該当"</formula>
    </cfRule>
    <cfRule type="cellIs" dxfId="2507" priority="5382" operator="equal">
      <formula>"いる・いない"</formula>
    </cfRule>
    <cfRule type="containsText" dxfId="2506" priority="5383" operator="containsText" text="いない">
      <formula>NOT(ISERROR(SEARCH("いない",AH885)))</formula>
    </cfRule>
  </conditionalFormatting>
  <conditionalFormatting sqref="AH893">
    <cfRule type="cellIs" dxfId="2505" priority="5378" operator="equal">
      <formula>"いる・いない"</formula>
    </cfRule>
    <cfRule type="containsText" dxfId="2504" priority="5379" operator="containsText" text="いない">
      <formula>NOT(ISERROR(SEARCH("いない",AH893)))</formula>
    </cfRule>
    <cfRule type="cellIs" dxfId="2503" priority="5376" operator="equal">
      <formula>"いる"</formula>
    </cfRule>
    <cfRule type="cellIs" dxfId="2502" priority="5377" operator="equal">
      <formula>"非該当"</formula>
    </cfRule>
  </conditionalFormatting>
  <conditionalFormatting sqref="AH916">
    <cfRule type="containsText" dxfId="2501" priority="5371" operator="containsText" text="いない">
      <formula>NOT(ISERROR(SEARCH("いない",AH916)))</formula>
    </cfRule>
    <cfRule type="cellIs" dxfId="2500" priority="5370" operator="equal">
      <formula>"いる・いない"</formula>
    </cfRule>
    <cfRule type="cellIs" dxfId="2499" priority="5369" operator="equal">
      <formula>"非該当"</formula>
    </cfRule>
    <cfRule type="cellIs" dxfId="2498" priority="5368" operator="equal">
      <formula>"いる"</formula>
    </cfRule>
  </conditionalFormatting>
  <conditionalFormatting sqref="AH922">
    <cfRule type="cellIs" dxfId="2497" priority="5365" operator="equal">
      <formula>"非該当"</formula>
    </cfRule>
    <cfRule type="cellIs" dxfId="2496" priority="5366" operator="equal">
      <formula>"いる・いない"</formula>
    </cfRule>
    <cfRule type="containsText" dxfId="2495" priority="5367" operator="containsText" text="いない">
      <formula>NOT(ISERROR(SEARCH("いない",AH922)))</formula>
    </cfRule>
    <cfRule type="cellIs" dxfId="2494" priority="5364" operator="equal">
      <formula>"いる"</formula>
    </cfRule>
  </conditionalFormatting>
  <conditionalFormatting sqref="AH928">
    <cfRule type="cellIs" dxfId="2493" priority="5361" operator="equal">
      <formula>"非該当"</formula>
    </cfRule>
    <cfRule type="cellIs" dxfId="2492" priority="5362" operator="equal">
      <formula>"いる・いない"</formula>
    </cfRule>
    <cfRule type="cellIs" dxfId="2491" priority="5360" operator="equal">
      <formula>"いる"</formula>
    </cfRule>
    <cfRule type="containsText" dxfId="2490" priority="5363" operator="containsText" text="いない">
      <formula>NOT(ISERROR(SEARCH("いない",AH928)))</formula>
    </cfRule>
  </conditionalFormatting>
  <conditionalFormatting sqref="AH937">
    <cfRule type="containsText" dxfId="2489" priority="5359" operator="containsText" text="いない">
      <formula>NOT(ISERROR(SEARCH("いない",AH937)))</formula>
    </cfRule>
    <cfRule type="cellIs" dxfId="2488" priority="5358" operator="equal">
      <formula>"いる・いない"</formula>
    </cfRule>
    <cfRule type="cellIs" dxfId="2487" priority="5357" operator="equal">
      <formula>"非該当"</formula>
    </cfRule>
    <cfRule type="cellIs" dxfId="2486" priority="5356" operator="equal">
      <formula>"いる"</formula>
    </cfRule>
  </conditionalFormatting>
  <conditionalFormatting sqref="AH941">
    <cfRule type="cellIs" dxfId="2485" priority="5352" operator="equal">
      <formula>"いる"</formula>
    </cfRule>
    <cfRule type="cellIs" dxfId="2484" priority="5353" operator="equal">
      <formula>"非該当"</formula>
    </cfRule>
    <cfRule type="cellIs" dxfId="2483" priority="5354" operator="equal">
      <formula>"いる・いない"</formula>
    </cfRule>
    <cfRule type="containsText" dxfId="2482" priority="5355" operator="containsText" text="いない">
      <formula>NOT(ISERROR(SEARCH("いない",AH941)))</formula>
    </cfRule>
  </conditionalFormatting>
  <conditionalFormatting sqref="AH944">
    <cfRule type="containsText" dxfId="2481" priority="5351" operator="containsText" text="いない">
      <formula>NOT(ISERROR(SEARCH("いない",AH944)))</formula>
    </cfRule>
    <cfRule type="cellIs" dxfId="2480" priority="5350" operator="equal">
      <formula>"いる・いない"</formula>
    </cfRule>
    <cfRule type="cellIs" dxfId="2479" priority="5349" operator="equal">
      <formula>"非該当"</formula>
    </cfRule>
    <cfRule type="cellIs" dxfId="2478" priority="5348" operator="equal">
      <formula>"いる"</formula>
    </cfRule>
  </conditionalFormatting>
  <conditionalFormatting sqref="AH947">
    <cfRule type="cellIs" dxfId="2477" priority="5346" operator="equal">
      <formula>"いる・いない"</formula>
    </cfRule>
    <cfRule type="containsText" dxfId="2476" priority="5347" operator="containsText" text="いない">
      <formula>NOT(ISERROR(SEARCH("いない",AH947)))</formula>
    </cfRule>
    <cfRule type="cellIs" dxfId="2475" priority="5345" operator="equal">
      <formula>"非該当"</formula>
    </cfRule>
    <cfRule type="cellIs" dxfId="2474" priority="5344" operator="equal">
      <formula>"いる"</formula>
    </cfRule>
  </conditionalFormatting>
  <conditionalFormatting sqref="AH951">
    <cfRule type="containsText" dxfId="2473" priority="5343" operator="containsText" text="いない">
      <formula>NOT(ISERROR(SEARCH("いない",AH951)))</formula>
    </cfRule>
    <cfRule type="cellIs" dxfId="2472" priority="5342" operator="equal">
      <formula>"いる・いない"</formula>
    </cfRule>
    <cfRule type="cellIs" dxfId="2471" priority="5340" operator="equal">
      <formula>"いる"</formula>
    </cfRule>
    <cfRule type="cellIs" dxfId="2470" priority="5341" operator="equal">
      <formula>"非該当"</formula>
    </cfRule>
  </conditionalFormatting>
  <conditionalFormatting sqref="AH954">
    <cfRule type="cellIs" dxfId="2469" priority="5338" operator="equal">
      <formula>"いる・いない"</formula>
    </cfRule>
    <cfRule type="cellIs" dxfId="2468" priority="5336" operator="equal">
      <formula>"いる"</formula>
    </cfRule>
    <cfRule type="cellIs" dxfId="2467" priority="5337" operator="equal">
      <formula>"非該当"</formula>
    </cfRule>
    <cfRule type="containsText" dxfId="2466" priority="5339" operator="containsText" text="いない">
      <formula>NOT(ISERROR(SEARCH("いない",AH954)))</formula>
    </cfRule>
  </conditionalFormatting>
  <conditionalFormatting sqref="AH958">
    <cfRule type="cellIs" dxfId="2465" priority="5332" operator="equal">
      <formula>"いる"</formula>
    </cfRule>
    <cfRule type="cellIs" dxfId="2464" priority="5333" operator="equal">
      <formula>"非該当"</formula>
    </cfRule>
    <cfRule type="cellIs" dxfId="2463" priority="5334" operator="equal">
      <formula>"いる・いない"</formula>
    </cfRule>
    <cfRule type="containsText" dxfId="2462" priority="5335" operator="containsText" text="いない">
      <formula>NOT(ISERROR(SEARCH("いない",AH958)))</formula>
    </cfRule>
  </conditionalFormatting>
  <conditionalFormatting sqref="AH969">
    <cfRule type="cellIs" dxfId="2461" priority="5330" operator="equal">
      <formula>"いる・いない"</formula>
    </cfRule>
    <cfRule type="cellIs" dxfId="2460" priority="5328" operator="equal">
      <formula>"いる"</formula>
    </cfRule>
    <cfRule type="cellIs" dxfId="2459" priority="5329" operator="equal">
      <formula>"非該当"</formula>
    </cfRule>
    <cfRule type="containsText" dxfId="2458" priority="5331" operator="containsText" text="いない">
      <formula>NOT(ISERROR(SEARCH("いない",AH969)))</formula>
    </cfRule>
  </conditionalFormatting>
  <conditionalFormatting sqref="AH973">
    <cfRule type="cellIs" dxfId="2457" priority="5324" operator="equal">
      <formula>"いる"</formula>
    </cfRule>
    <cfRule type="cellIs" dxfId="2456" priority="5325" operator="equal">
      <formula>"非該当"</formula>
    </cfRule>
    <cfRule type="cellIs" dxfId="2455" priority="5326" operator="equal">
      <formula>"いる・いない"</formula>
    </cfRule>
    <cfRule type="containsText" dxfId="2454" priority="5327" operator="containsText" text="いない">
      <formula>NOT(ISERROR(SEARCH("いない",AH973)))</formula>
    </cfRule>
  </conditionalFormatting>
  <conditionalFormatting sqref="AH975">
    <cfRule type="cellIs" dxfId="2453" priority="5320" operator="equal">
      <formula>"いる"</formula>
    </cfRule>
    <cfRule type="cellIs" dxfId="2452" priority="5321" operator="equal">
      <formula>"非該当"</formula>
    </cfRule>
    <cfRule type="cellIs" dxfId="2451" priority="5322" operator="equal">
      <formula>"いる・いない"</formula>
    </cfRule>
    <cfRule type="containsText" dxfId="2450" priority="5323" operator="containsText" text="いない">
      <formula>NOT(ISERROR(SEARCH("いない",AH975)))</formula>
    </cfRule>
  </conditionalFormatting>
  <conditionalFormatting sqref="AH976">
    <cfRule type="containsText" dxfId="2449" priority="7478" operator="containsText" text="いない">
      <formula>NOT(ISERROR(SEARCH("いない",AH976)))</formula>
    </cfRule>
    <cfRule type="cellIs" dxfId="2448" priority="7477" operator="equal">
      <formula>"いる・いない"</formula>
    </cfRule>
    <cfRule type="cellIs" dxfId="2447" priority="7476" operator="equal">
      <formula>"非該当"</formula>
    </cfRule>
    <cfRule type="cellIs" dxfId="2446" priority="7475" operator="equal">
      <formula>"いる"</formula>
    </cfRule>
  </conditionalFormatting>
  <conditionalFormatting sqref="AH978">
    <cfRule type="cellIs" dxfId="2445" priority="5317" operator="equal">
      <formula>"非該当"</formula>
    </cfRule>
    <cfRule type="cellIs" dxfId="2444" priority="5318" operator="equal">
      <formula>"いる・いない"</formula>
    </cfRule>
    <cfRule type="containsText" dxfId="2443" priority="5319" operator="containsText" text="いない">
      <formula>NOT(ISERROR(SEARCH("いない",AH978)))</formula>
    </cfRule>
    <cfRule type="cellIs" dxfId="2442" priority="5316" operator="equal">
      <formula>"いる"</formula>
    </cfRule>
  </conditionalFormatting>
  <conditionalFormatting sqref="AH981">
    <cfRule type="cellIs" dxfId="2441" priority="5313" operator="equal">
      <formula>"非該当"</formula>
    </cfRule>
    <cfRule type="cellIs" dxfId="2440" priority="5312" operator="equal">
      <formula>"いる"</formula>
    </cfRule>
    <cfRule type="containsText" dxfId="2439" priority="5315" operator="containsText" text="いない">
      <formula>NOT(ISERROR(SEARCH("いない",AH981)))</formula>
    </cfRule>
    <cfRule type="cellIs" dxfId="2438" priority="5314" operator="equal">
      <formula>"いる・いない"</formula>
    </cfRule>
  </conditionalFormatting>
  <conditionalFormatting sqref="AH983">
    <cfRule type="containsText" dxfId="2437" priority="5311" operator="containsText" text="いない">
      <formula>NOT(ISERROR(SEARCH("いない",AH983)))</formula>
    </cfRule>
    <cfRule type="cellIs" dxfId="2436" priority="5310" operator="equal">
      <formula>"いる・いない"</formula>
    </cfRule>
    <cfRule type="cellIs" dxfId="2435" priority="5309" operator="equal">
      <formula>"非該当"</formula>
    </cfRule>
    <cfRule type="cellIs" dxfId="2434" priority="5308" operator="equal">
      <formula>"いる"</formula>
    </cfRule>
  </conditionalFormatting>
  <conditionalFormatting sqref="AH986">
    <cfRule type="cellIs" dxfId="2433" priority="5305" operator="equal">
      <formula>"非該当"</formula>
    </cfRule>
    <cfRule type="containsText" dxfId="2432" priority="5307" operator="containsText" text="いない">
      <formula>NOT(ISERROR(SEARCH("いない",AH986)))</formula>
    </cfRule>
    <cfRule type="cellIs" dxfId="2431" priority="5306" operator="equal">
      <formula>"いる・いない"</formula>
    </cfRule>
    <cfRule type="cellIs" dxfId="2430" priority="5304" operator="equal">
      <formula>"いる"</formula>
    </cfRule>
  </conditionalFormatting>
  <conditionalFormatting sqref="AH990">
    <cfRule type="containsText" dxfId="2429" priority="5303" operator="containsText" text="いない">
      <formula>NOT(ISERROR(SEARCH("いない",AH990)))</formula>
    </cfRule>
    <cfRule type="cellIs" dxfId="2428" priority="5302" operator="equal">
      <formula>"いる・いない"</formula>
    </cfRule>
    <cfRule type="cellIs" dxfId="2427" priority="5301" operator="equal">
      <formula>"非該当"</formula>
    </cfRule>
    <cfRule type="cellIs" dxfId="2426" priority="5300" operator="equal">
      <formula>"いる"</formula>
    </cfRule>
  </conditionalFormatting>
  <conditionalFormatting sqref="AH999">
    <cfRule type="cellIs" dxfId="2425" priority="5296" operator="equal">
      <formula>"いる"</formula>
    </cfRule>
    <cfRule type="cellIs" dxfId="2424" priority="5297" operator="equal">
      <formula>"非該当"</formula>
    </cfRule>
    <cfRule type="cellIs" dxfId="2423" priority="5298" operator="equal">
      <formula>"いる・いない"</formula>
    </cfRule>
    <cfRule type="containsText" dxfId="2422" priority="5299" operator="containsText" text="いない">
      <formula>NOT(ISERROR(SEARCH("いない",AH999)))</formula>
    </cfRule>
  </conditionalFormatting>
  <conditionalFormatting sqref="AH1003">
    <cfRule type="containsText" dxfId="2421" priority="5295" operator="containsText" text="いない">
      <formula>NOT(ISERROR(SEARCH("いない",AH1003)))</formula>
    </cfRule>
    <cfRule type="cellIs" dxfId="2420" priority="5294" operator="equal">
      <formula>"いる・いない"</formula>
    </cfRule>
    <cfRule type="cellIs" dxfId="2419" priority="5293" operator="equal">
      <formula>"非該当"</formula>
    </cfRule>
    <cfRule type="cellIs" dxfId="2418" priority="5292" operator="equal">
      <formula>"いる"</formula>
    </cfRule>
  </conditionalFormatting>
  <conditionalFormatting sqref="AH1006">
    <cfRule type="cellIs" dxfId="2417" priority="5288" operator="equal">
      <formula>"いる"</formula>
    </cfRule>
    <cfRule type="cellIs" dxfId="2416" priority="5289" operator="equal">
      <formula>"非該当"</formula>
    </cfRule>
    <cfRule type="cellIs" dxfId="2415" priority="5290" operator="equal">
      <formula>"いる・いない"</formula>
    </cfRule>
    <cfRule type="containsText" dxfId="2414" priority="5291" operator="containsText" text="いない">
      <formula>NOT(ISERROR(SEARCH("いない",AH1006)))</formula>
    </cfRule>
  </conditionalFormatting>
  <conditionalFormatting sqref="AH1009">
    <cfRule type="cellIs" dxfId="2413" priority="5286" operator="equal">
      <formula>"いる・いない"</formula>
    </cfRule>
    <cfRule type="cellIs" dxfId="2412" priority="5284" operator="equal">
      <formula>"いる"</formula>
    </cfRule>
    <cfRule type="cellIs" dxfId="2411" priority="5285" operator="equal">
      <formula>"非該当"</formula>
    </cfRule>
    <cfRule type="containsText" dxfId="2410" priority="5287" operator="containsText" text="いない">
      <formula>NOT(ISERROR(SEARCH("いない",AH1009)))</formula>
    </cfRule>
  </conditionalFormatting>
  <conditionalFormatting sqref="AH1013">
    <cfRule type="cellIs" dxfId="2409" priority="5281" operator="equal">
      <formula>"非該当"</formula>
    </cfRule>
    <cfRule type="cellIs" dxfId="2408" priority="5282" operator="equal">
      <formula>"いる・いない"</formula>
    </cfRule>
    <cfRule type="containsText" dxfId="2407" priority="5283" operator="containsText" text="いない">
      <formula>NOT(ISERROR(SEARCH("いない",AH1013)))</formula>
    </cfRule>
    <cfRule type="cellIs" dxfId="2406" priority="5280" operator="equal">
      <formula>"いる"</formula>
    </cfRule>
  </conditionalFormatting>
  <conditionalFormatting sqref="AH1025">
    <cfRule type="cellIs" dxfId="2405" priority="5276" operator="equal">
      <formula>"いる"</formula>
    </cfRule>
    <cfRule type="cellIs" dxfId="2404" priority="5278" operator="equal">
      <formula>"いる・いない"</formula>
    </cfRule>
    <cfRule type="containsText" dxfId="2403" priority="5279" operator="containsText" text="いない">
      <formula>NOT(ISERROR(SEARCH("いない",AH1025)))</formula>
    </cfRule>
    <cfRule type="cellIs" dxfId="2402" priority="5277" operator="equal">
      <formula>"非該当"</formula>
    </cfRule>
  </conditionalFormatting>
  <conditionalFormatting sqref="AH1028">
    <cfRule type="containsText" dxfId="2401" priority="5275" operator="containsText" text="いない">
      <formula>NOT(ISERROR(SEARCH("いない",AH1028)))</formula>
    </cfRule>
    <cfRule type="cellIs" dxfId="2400" priority="5274" operator="equal">
      <formula>"いる・いない"</formula>
    </cfRule>
    <cfRule type="cellIs" dxfId="2399" priority="5273" operator="equal">
      <formula>"非該当"</formula>
    </cfRule>
    <cfRule type="cellIs" dxfId="2398" priority="5272" operator="equal">
      <formula>"いる"</formula>
    </cfRule>
  </conditionalFormatting>
  <conditionalFormatting sqref="AH1038">
    <cfRule type="cellIs" dxfId="2397" priority="5268" operator="equal">
      <formula>"いる"</formula>
    </cfRule>
    <cfRule type="containsText" dxfId="2396" priority="5271" operator="containsText" text="いない">
      <formula>NOT(ISERROR(SEARCH("いない",AH1038)))</formula>
    </cfRule>
    <cfRule type="cellIs" dxfId="2395" priority="5270" operator="equal">
      <formula>"いる・いない"</formula>
    </cfRule>
    <cfRule type="cellIs" dxfId="2394" priority="5269" operator="equal">
      <formula>"非該当"</formula>
    </cfRule>
  </conditionalFormatting>
  <conditionalFormatting sqref="AH1127">
    <cfRule type="cellIs" dxfId="2393" priority="5260" operator="equal">
      <formula>"いる"</formula>
    </cfRule>
    <cfRule type="cellIs" dxfId="2392" priority="5261" operator="equal">
      <formula>"非該当"</formula>
    </cfRule>
    <cfRule type="cellIs" dxfId="2391" priority="5262" operator="equal">
      <formula>"いる・いない"</formula>
    </cfRule>
    <cfRule type="containsText" dxfId="2390" priority="5263" operator="containsText" text="いない">
      <formula>NOT(ISERROR(SEARCH("いない",AH1127)))</formula>
    </cfRule>
  </conditionalFormatting>
  <conditionalFormatting sqref="AH1131">
    <cfRule type="cellIs" dxfId="2389" priority="5258" operator="equal">
      <formula>"いる・いない"</formula>
    </cfRule>
    <cfRule type="containsText" dxfId="2388" priority="5259" operator="containsText" text="いない">
      <formula>NOT(ISERROR(SEARCH("いない",AH1131)))</formula>
    </cfRule>
    <cfRule type="cellIs" dxfId="2387" priority="5257" operator="equal">
      <formula>"非該当"</formula>
    </cfRule>
    <cfRule type="cellIs" dxfId="2386" priority="5256" operator="equal">
      <formula>"いる"</formula>
    </cfRule>
  </conditionalFormatting>
  <conditionalFormatting sqref="AH1140">
    <cfRule type="cellIs" dxfId="2385" priority="5248" operator="equal">
      <formula>"いる"</formula>
    </cfRule>
    <cfRule type="cellIs" dxfId="2384" priority="5249" operator="equal">
      <formula>"非該当"</formula>
    </cfRule>
    <cfRule type="cellIs" dxfId="2383" priority="5250" operator="equal">
      <formula>"いる・いない"</formula>
    </cfRule>
    <cfRule type="containsText" dxfId="2382" priority="5251" operator="containsText" text="いない">
      <formula>NOT(ISERROR(SEARCH("いない",AH1140)))</formula>
    </cfRule>
  </conditionalFormatting>
  <conditionalFormatting sqref="AH1143">
    <cfRule type="cellIs" dxfId="2381" priority="5246" operator="equal">
      <formula>"いる・いない"</formula>
    </cfRule>
    <cfRule type="cellIs" dxfId="2380" priority="5244" operator="equal">
      <formula>"いる"</formula>
    </cfRule>
    <cfRule type="cellIs" dxfId="2379" priority="5245" operator="equal">
      <formula>"非該当"</formula>
    </cfRule>
    <cfRule type="containsText" dxfId="2378" priority="5247" operator="containsText" text="いない">
      <formula>NOT(ISERROR(SEARCH("いない",AH1143)))</formula>
    </cfRule>
  </conditionalFormatting>
  <conditionalFormatting sqref="AH1146">
    <cfRule type="cellIs" dxfId="2377" priority="5240" operator="equal">
      <formula>"いる"</formula>
    </cfRule>
    <cfRule type="cellIs" dxfId="2376" priority="5241" operator="equal">
      <formula>"非該当"</formula>
    </cfRule>
    <cfRule type="cellIs" dxfId="2375" priority="5242" operator="equal">
      <formula>"いる・いない"</formula>
    </cfRule>
    <cfRule type="containsText" dxfId="2374" priority="5243" operator="containsText" text="いない">
      <formula>NOT(ISERROR(SEARCH("いない",AH1146)))</formula>
    </cfRule>
  </conditionalFormatting>
  <conditionalFormatting sqref="AH1149">
    <cfRule type="containsText" dxfId="2373" priority="5239" operator="containsText" text="いない">
      <formula>NOT(ISERROR(SEARCH("いない",AH1149)))</formula>
    </cfRule>
    <cfRule type="cellIs" dxfId="2372" priority="5238" operator="equal">
      <formula>"いる・いない"</formula>
    </cfRule>
    <cfRule type="cellIs" dxfId="2371" priority="5236" operator="equal">
      <formula>"いる"</formula>
    </cfRule>
    <cfRule type="cellIs" dxfId="2370" priority="5237" operator="equal">
      <formula>"非該当"</formula>
    </cfRule>
  </conditionalFormatting>
  <conditionalFormatting sqref="AH1153">
    <cfRule type="cellIs" dxfId="2369" priority="5220" operator="equal">
      <formula>"いる"</formula>
    </cfRule>
    <cfRule type="cellIs" dxfId="2368" priority="5221" operator="equal">
      <formula>"非該当"</formula>
    </cfRule>
    <cfRule type="cellIs" dxfId="2367" priority="5222" operator="equal">
      <formula>"いる・いない"</formula>
    </cfRule>
    <cfRule type="containsText" dxfId="2366" priority="5223" operator="containsText" text="いない">
      <formula>NOT(ISERROR(SEARCH("いない",AH1153)))</formula>
    </cfRule>
  </conditionalFormatting>
  <conditionalFormatting sqref="AH1167">
    <cfRule type="cellIs" dxfId="2365" priority="5217" operator="equal">
      <formula>"非該当"</formula>
    </cfRule>
    <cfRule type="cellIs" dxfId="2364" priority="5218" operator="equal">
      <formula>"いる・いない"</formula>
    </cfRule>
    <cfRule type="containsText" dxfId="2363" priority="5219" operator="containsText" text="いない">
      <formula>NOT(ISERROR(SEARCH("いない",AH1167)))</formula>
    </cfRule>
    <cfRule type="cellIs" dxfId="2362" priority="5216" operator="equal">
      <formula>"いる"</formula>
    </cfRule>
  </conditionalFormatting>
  <conditionalFormatting sqref="AH1174">
    <cfRule type="cellIs" dxfId="2361" priority="5212" operator="equal">
      <formula>"いる"</formula>
    </cfRule>
    <cfRule type="cellIs" dxfId="2360" priority="5213" operator="equal">
      <formula>"非該当"</formula>
    </cfRule>
    <cfRule type="cellIs" dxfId="2359" priority="5214" operator="equal">
      <formula>"いる・いない"</formula>
    </cfRule>
    <cfRule type="containsText" dxfId="2358" priority="5215" operator="containsText" text="いない">
      <formula>NOT(ISERROR(SEARCH("いない",AH1174)))</formula>
    </cfRule>
  </conditionalFormatting>
  <conditionalFormatting sqref="AH1179">
    <cfRule type="cellIs" dxfId="2357" priority="5210" operator="equal">
      <formula>"いる・いない"</formula>
    </cfRule>
    <cfRule type="containsText" dxfId="2356" priority="5211" operator="containsText" text="いない">
      <formula>NOT(ISERROR(SEARCH("いない",AH1179)))</formula>
    </cfRule>
    <cfRule type="cellIs" dxfId="2355" priority="5209" operator="equal">
      <formula>"非該当"</formula>
    </cfRule>
    <cfRule type="cellIs" dxfId="2354" priority="5208" operator="equal">
      <formula>"いる"</formula>
    </cfRule>
  </conditionalFormatting>
  <conditionalFormatting sqref="AH1186">
    <cfRule type="cellIs" dxfId="2353" priority="5204" operator="equal">
      <formula>"いる"</formula>
    </cfRule>
    <cfRule type="cellIs" dxfId="2352" priority="5205" operator="equal">
      <formula>"非該当"</formula>
    </cfRule>
    <cfRule type="containsText" dxfId="2351" priority="5207" operator="containsText" text="いない">
      <formula>NOT(ISERROR(SEARCH("いない",AH1186)))</formula>
    </cfRule>
    <cfRule type="cellIs" dxfId="2350" priority="5206" operator="equal">
      <formula>"いる・いない"</formula>
    </cfRule>
  </conditionalFormatting>
  <conditionalFormatting sqref="AH1189">
    <cfRule type="cellIs" dxfId="2349" priority="5202" operator="equal">
      <formula>"いる・いない"</formula>
    </cfRule>
    <cfRule type="containsText" dxfId="2348" priority="5203" operator="containsText" text="いない">
      <formula>NOT(ISERROR(SEARCH("いない",AH1189)))</formula>
    </cfRule>
    <cfRule type="cellIs" dxfId="2347" priority="5201" operator="equal">
      <formula>"非該当"</formula>
    </cfRule>
    <cfRule type="cellIs" dxfId="2346" priority="5200" operator="equal">
      <formula>"いる"</formula>
    </cfRule>
  </conditionalFormatting>
  <conditionalFormatting sqref="AH1198">
    <cfRule type="containsText" dxfId="2345" priority="5199" operator="containsText" text="いない">
      <formula>NOT(ISERROR(SEARCH("いない",AH1198)))</formula>
    </cfRule>
    <cfRule type="cellIs" dxfId="2344" priority="5198" operator="equal">
      <formula>"いる・いない"</formula>
    </cfRule>
    <cfRule type="cellIs" dxfId="2343" priority="5197" operator="equal">
      <formula>"非該当"</formula>
    </cfRule>
    <cfRule type="cellIs" dxfId="2342" priority="5196" operator="equal">
      <formula>"いる"</formula>
    </cfRule>
  </conditionalFormatting>
  <conditionalFormatting sqref="AH1211">
    <cfRule type="containsText" dxfId="2341" priority="5195" operator="containsText" text="いない">
      <formula>NOT(ISERROR(SEARCH("いない",AH1211)))</formula>
    </cfRule>
    <cfRule type="cellIs" dxfId="2340" priority="5194" operator="equal">
      <formula>"いる・いない"</formula>
    </cfRule>
    <cfRule type="cellIs" dxfId="2339" priority="5192" operator="equal">
      <formula>"いる"</formula>
    </cfRule>
    <cfRule type="cellIs" dxfId="2338" priority="5193" operator="equal">
      <formula>"非該当"</formula>
    </cfRule>
  </conditionalFormatting>
  <conditionalFormatting sqref="AH1214">
    <cfRule type="cellIs" dxfId="2337" priority="5189" operator="equal">
      <formula>"非該当"</formula>
    </cfRule>
    <cfRule type="containsText" dxfId="2336" priority="5191" operator="containsText" text="いない">
      <formula>NOT(ISERROR(SEARCH("いない",AH1214)))</formula>
    </cfRule>
    <cfRule type="cellIs" dxfId="2335" priority="5188" operator="equal">
      <formula>"いる"</formula>
    </cfRule>
    <cfRule type="cellIs" dxfId="2334" priority="5190" operator="equal">
      <formula>"いる・いない"</formula>
    </cfRule>
  </conditionalFormatting>
  <conditionalFormatting sqref="AH1216">
    <cfRule type="containsText" dxfId="2333" priority="5187" operator="containsText" text="いない">
      <formula>NOT(ISERROR(SEARCH("いない",AH1216)))</formula>
    </cfRule>
    <cfRule type="cellIs" dxfId="2332" priority="5186" operator="equal">
      <formula>"いる・いない"</formula>
    </cfRule>
    <cfRule type="cellIs" dxfId="2331" priority="5185" operator="equal">
      <formula>"非該当"</formula>
    </cfRule>
    <cfRule type="cellIs" dxfId="2330" priority="5184" operator="equal">
      <formula>"いる"</formula>
    </cfRule>
  </conditionalFormatting>
  <conditionalFormatting sqref="AH1220">
    <cfRule type="cellIs" dxfId="2329" priority="5182" operator="equal">
      <formula>"いる・いない"</formula>
    </cfRule>
    <cfRule type="cellIs" dxfId="2328" priority="5181" operator="equal">
      <formula>"非該当"</formula>
    </cfRule>
    <cfRule type="cellIs" dxfId="2327" priority="5180" operator="equal">
      <formula>"いる"</formula>
    </cfRule>
    <cfRule type="containsText" dxfId="2326" priority="5183" operator="containsText" text="いない">
      <formula>NOT(ISERROR(SEARCH("いない",AH1220)))</formula>
    </cfRule>
  </conditionalFormatting>
  <conditionalFormatting sqref="AH1228">
    <cfRule type="cellIs" dxfId="2325" priority="5178" operator="equal">
      <formula>"いる・いない"</formula>
    </cfRule>
    <cfRule type="cellIs" dxfId="2324" priority="5177" operator="equal">
      <formula>"非該当"</formula>
    </cfRule>
    <cfRule type="cellIs" dxfId="2323" priority="5176" operator="equal">
      <formula>"いる"</formula>
    </cfRule>
    <cfRule type="containsText" dxfId="2322" priority="5179" operator="containsText" text="いない">
      <formula>NOT(ISERROR(SEARCH("いない",AH1228)))</formula>
    </cfRule>
  </conditionalFormatting>
  <conditionalFormatting sqref="AH1234">
    <cfRule type="cellIs" dxfId="2321" priority="5174" operator="equal">
      <formula>"いる・いない"</formula>
    </cfRule>
    <cfRule type="cellIs" dxfId="2320" priority="5173" operator="equal">
      <formula>"非該当"</formula>
    </cfRule>
    <cfRule type="cellIs" dxfId="2319" priority="5172" operator="equal">
      <formula>"いる"</formula>
    </cfRule>
    <cfRule type="containsText" dxfId="2318" priority="5175" operator="containsText" text="いない">
      <formula>NOT(ISERROR(SEARCH("いない",AH1234)))</formula>
    </cfRule>
  </conditionalFormatting>
  <conditionalFormatting sqref="AH1237">
    <cfRule type="cellIs" dxfId="2317" priority="5168" operator="equal">
      <formula>"いる"</formula>
    </cfRule>
    <cfRule type="containsText" dxfId="2316" priority="5171" operator="containsText" text="いない">
      <formula>NOT(ISERROR(SEARCH("いない",AH1237)))</formula>
    </cfRule>
    <cfRule type="cellIs" dxfId="2315" priority="5170" operator="equal">
      <formula>"いる・いない"</formula>
    </cfRule>
    <cfRule type="cellIs" dxfId="2314" priority="5169" operator="equal">
      <formula>"非該当"</formula>
    </cfRule>
  </conditionalFormatting>
  <conditionalFormatting sqref="AH1241">
    <cfRule type="cellIs" dxfId="2313" priority="5166" operator="equal">
      <formula>"いる・いない"</formula>
    </cfRule>
    <cfRule type="cellIs" dxfId="2312" priority="5165" operator="equal">
      <formula>"非該当"</formula>
    </cfRule>
    <cfRule type="cellIs" dxfId="2311" priority="5164" operator="equal">
      <formula>"いる"</formula>
    </cfRule>
    <cfRule type="containsText" dxfId="2310" priority="5167" operator="containsText" text="いない">
      <formula>NOT(ISERROR(SEARCH("いない",AH1241)))</formula>
    </cfRule>
  </conditionalFormatting>
  <conditionalFormatting sqref="AH1242">
    <cfRule type="cellIs" dxfId="2309" priority="7340" operator="equal">
      <formula>"非該当"</formula>
    </cfRule>
    <cfRule type="containsText" dxfId="2308" priority="7342" operator="containsText" text="いない">
      <formula>NOT(ISERROR(SEARCH("いない",AH1242)))</formula>
    </cfRule>
    <cfRule type="cellIs" dxfId="2307" priority="7339" operator="equal">
      <formula>"いる"</formula>
    </cfRule>
    <cfRule type="cellIs" dxfId="2306" priority="7341" operator="equal">
      <formula>"いる・いない"</formula>
    </cfRule>
  </conditionalFormatting>
  <conditionalFormatting sqref="AH1246">
    <cfRule type="containsText" dxfId="2305" priority="5163" operator="containsText" text="いない">
      <formula>NOT(ISERROR(SEARCH("いない",AH1246)))</formula>
    </cfRule>
    <cfRule type="cellIs" dxfId="2304" priority="5162" operator="equal">
      <formula>"いる・いない"</formula>
    </cfRule>
    <cfRule type="cellIs" dxfId="2303" priority="5161" operator="equal">
      <formula>"非該当"</formula>
    </cfRule>
    <cfRule type="cellIs" dxfId="2302" priority="5160" operator="equal">
      <formula>"いる"</formula>
    </cfRule>
  </conditionalFormatting>
  <conditionalFormatting sqref="AH1249">
    <cfRule type="containsText" dxfId="2301" priority="5159" operator="containsText" text="いない">
      <formula>NOT(ISERROR(SEARCH("いない",AH1249)))</formula>
    </cfRule>
    <cfRule type="cellIs" dxfId="2300" priority="5158" operator="equal">
      <formula>"いる・いない"</formula>
    </cfRule>
    <cfRule type="cellIs" dxfId="2299" priority="5157" operator="equal">
      <formula>"非該当"</formula>
    </cfRule>
    <cfRule type="cellIs" dxfId="2298" priority="5156" operator="equal">
      <formula>"いる"</formula>
    </cfRule>
  </conditionalFormatting>
  <conditionalFormatting sqref="AH1252">
    <cfRule type="containsText" dxfId="2297" priority="5155" operator="containsText" text="いない">
      <formula>NOT(ISERROR(SEARCH("いない",AH1252)))</formula>
    </cfRule>
    <cfRule type="cellIs" dxfId="2296" priority="5154" operator="equal">
      <formula>"いる・いない"</formula>
    </cfRule>
    <cfRule type="cellIs" dxfId="2295" priority="5153" operator="equal">
      <formula>"非該当"</formula>
    </cfRule>
    <cfRule type="cellIs" dxfId="2294" priority="5152" operator="equal">
      <formula>"いる"</formula>
    </cfRule>
  </conditionalFormatting>
  <conditionalFormatting sqref="AH1299">
    <cfRule type="containsText" dxfId="2293" priority="5151" operator="containsText" text="いない">
      <formula>NOT(ISERROR(SEARCH("いない",AH1299)))</formula>
    </cfRule>
    <cfRule type="cellIs" dxfId="2292" priority="5150" operator="equal">
      <formula>"いる・いない"</formula>
    </cfRule>
    <cfRule type="cellIs" dxfId="2291" priority="5149" operator="equal">
      <formula>"非該当"</formula>
    </cfRule>
    <cfRule type="cellIs" dxfId="2290" priority="5148" operator="equal">
      <formula>"いる"</formula>
    </cfRule>
  </conditionalFormatting>
  <conditionalFormatting sqref="AH1310">
    <cfRule type="cellIs" dxfId="2289" priority="5145" operator="equal">
      <formula>"非該当"</formula>
    </cfRule>
    <cfRule type="cellIs" dxfId="2288" priority="5144" operator="equal">
      <formula>"いる"</formula>
    </cfRule>
    <cfRule type="containsText" dxfId="2287" priority="5147" operator="containsText" text="いない">
      <formula>NOT(ISERROR(SEARCH("いない",AH1310)))</formula>
    </cfRule>
    <cfRule type="cellIs" dxfId="2286" priority="5146" operator="equal">
      <formula>"いる・いない"</formula>
    </cfRule>
  </conditionalFormatting>
  <conditionalFormatting sqref="AH1313">
    <cfRule type="cellIs" dxfId="2285" priority="5141" operator="equal">
      <formula>"非該当"</formula>
    </cfRule>
    <cfRule type="cellIs" dxfId="2284" priority="5140" operator="equal">
      <formula>"いる"</formula>
    </cfRule>
    <cfRule type="cellIs" dxfId="2283" priority="5142" operator="equal">
      <formula>"いる・いない"</formula>
    </cfRule>
    <cfRule type="containsText" dxfId="2282" priority="5143" operator="containsText" text="いない">
      <formula>NOT(ISERROR(SEARCH("いない",AH1313)))</formula>
    </cfRule>
  </conditionalFormatting>
  <conditionalFormatting sqref="AH1315">
    <cfRule type="containsText" dxfId="2281" priority="5139" operator="containsText" text="いない">
      <formula>NOT(ISERROR(SEARCH("いない",AH1315)))</formula>
    </cfRule>
    <cfRule type="cellIs" dxfId="2280" priority="5137" operator="equal">
      <formula>"非該当"</formula>
    </cfRule>
    <cfRule type="cellIs" dxfId="2279" priority="5136" operator="equal">
      <formula>"いる"</formula>
    </cfRule>
    <cfRule type="cellIs" dxfId="2278" priority="5138" operator="equal">
      <formula>"いる・いない"</formula>
    </cfRule>
  </conditionalFormatting>
  <conditionalFormatting sqref="AH1317">
    <cfRule type="cellIs" dxfId="2277" priority="5133" operator="equal">
      <formula>"非該当"</formula>
    </cfRule>
    <cfRule type="containsText" dxfId="2276" priority="5135" operator="containsText" text="いない">
      <formula>NOT(ISERROR(SEARCH("いない",AH1317)))</formula>
    </cfRule>
    <cfRule type="cellIs" dxfId="2275" priority="5134" operator="equal">
      <formula>"いる・いない"</formula>
    </cfRule>
    <cfRule type="cellIs" dxfId="2274" priority="5132" operator="equal">
      <formula>"いる"</formula>
    </cfRule>
  </conditionalFormatting>
  <conditionalFormatting sqref="AH1320">
    <cfRule type="cellIs" dxfId="2273" priority="5130" operator="equal">
      <formula>"いる・いない"</formula>
    </cfRule>
    <cfRule type="cellIs" dxfId="2272" priority="5129" operator="equal">
      <formula>"非該当"</formula>
    </cfRule>
    <cfRule type="cellIs" dxfId="2271" priority="5128" operator="equal">
      <formula>"いる"</formula>
    </cfRule>
    <cfRule type="containsText" dxfId="2270" priority="5131" operator="containsText" text="いない">
      <formula>NOT(ISERROR(SEARCH("いない",AH1320)))</formula>
    </cfRule>
  </conditionalFormatting>
  <conditionalFormatting sqref="AH1322">
    <cfRule type="containsText" dxfId="2269" priority="5127" operator="containsText" text="いない">
      <formula>NOT(ISERROR(SEARCH("いない",AH1322)))</formula>
    </cfRule>
    <cfRule type="cellIs" dxfId="2268" priority="5126" operator="equal">
      <formula>"いる・いない"</formula>
    </cfRule>
    <cfRule type="cellIs" dxfId="2267" priority="5125" operator="equal">
      <formula>"非該当"</formula>
    </cfRule>
    <cfRule type="cellIs" dxfId="2266" priority="5124" operator="equal">
      <formula>"いる"</formula>
    </cfRule>
  </conditionalFormatting>
  <conditionalFormatting sqref="AH1338">
    <cfRule type="containsText" dxfId="2265" priority="5123" operator="containsText" text="いない">
      <formula>NOT(ISERROR(SEARCH("いない",AH1338)))</formula>
    </cfRule>
    <cfRule type="cellIs" dxfId="2264" priority="5120" operator="equal">
      <formula>"いる"</formula>
    </cfRule>
    <cfRule type="cellIs" dxfId="2263" priority="5121" operator="equal">
      <formula>"非該当"</formula>
    </cfRule>
    <cfRule type="cellIs" dxfId="2262" priority="5122" operator="equal">
      <formula>"いる・いない"</formula>
    </cfRule>
  </conditionalFormatting>
  <conditionalFormatting sqref="AH1341">
    <cfRule type="containsText" dxfId="2261" priority="5119" operator="containsText" text="いない">
      <formula>NOT(ISERROR(SEARCH("いない",AH1341)))</formula>
    </cfRule>
    <cfRule type="cellIs" dxfId="2260" priority="5118" operator="equal">
      <formula>"いる・いない"</formula>
    </cfRule>
    <cfRule type="cellIs" dxfId="2259" priority="5117" operator="equal">
      <formula>"非該当"</formula>
    </cfRule>
    <cfRule type="cellIs" dxfId="2258" priority="5116" operator="equal">
      <formula>"いる"</formula>
    </cfRule>
  </conditionalFormatting>
  <conditionalFormatting sqref="AH1355">
    <cfRule type="containsText" dxfId="2257" priority="5115" operator="containsText" text="いない">
      <formula>NOT(ISERROR(SEARCH("いない",AH1355)))</formula>
    </cfRule>
    <cfRule type="cellIs" dxfId="2256" priority="5114" operator="equal">
      <formula>"いる・いない"</formula>
    </cfRule>
    <cfRule type="cellIs" dxfId="2255" priority="5113" operator="equal">
      <formula>"非該当"</formula>
    </cfRule>
    <cfRule type="cellIs" dxfId="2254" priority="5112" operator="equal">
      <formula>"いる"</formula>
    </cfRule>
  </conditionalFormatting>
  <conditionalFormatting sqref="AH1386">
    <cfRule type="cellIs" dxfId="2253" priority="5110" operator="equal">
      <formula>"いる・いない"</formula>
    </cfRule>
    <cfRule type="cellIs" dxfId="2252" priority="5109" operator="equal">
      <formula>"非該当"</formula>
    </cfRule>
    <cfRule type="cellIs" dxfId="2251" priority="5108" operator="equal">
      <formula>"いる"</formula>
    </cfRule>
    <cfRule type="containsText" dxfId="2250" priority="5111" operator="containsText" text="いない">
      <formula>NOT(ISERROR(SEARCH("いない",AH1386)))</formula>
    </cfRule>
  </conditionalFormatting>
  <conditionalFormatting sqref="AH1398">
    <cfRule type="cellIs" dxfId="2249" priority="5104" operator="equal">
      <formula>"いる"</formula>
    </cfRule>
    <cfRule type="cellIs" dxfId="2248" priority="5105" operator="equal">
      <formula>"非該当"</formula>
    </cfRule>
    <cfRule type="cellIs" dxfId="2247" priority="5106" operator="equal">
      <formula>"いる・いない"</formula>
    </cfRule>
    <cfRule type="containsText" dxfId="2246" priority="5107" operator="containsText" text="いない">
      <formula>NOT(ISERROR(SEARCH("いない",AH1398)))</formula>
    </cfRule>
  </conditionalFormatting>
  <conditionalFormatting sqref="AH1408">
    <cfRule type="cellIs" dxfId="2245" priority="5102" operator="equal">
      <formula>"いる・いない"</formula>
    </cfRule>
    <cfRule type="cellIs" dxfId="2244" priority="5100" operator="equal">
      <formula>"いる"</formula>
    </cfRule>
    <cfRule type="cellIs" dxfId="2243" priority="5101" operator="equal">
      <formula>"非該当"</formula>
    </cfRule>
    <cfRule type="containsText" dxfId="2242" priority="5103" operator="containsText" text="いない">
      <formula>NOT(ISERROR(SEARCH("いない",AH1408)))</formula>
    </cfRule>
  </conditionalFormatting>
  <conditionalFormatting sqref="AH1418">
    <cfRule type="cellIs" dxfId="2241" priority="5098" operator="equal">
      <formula>"いる・いない"</formula>
    </cfRule>
    <cfRule type="cellIs" dxfId="2240" priority="5096" operator="equal">
      <formula>"いる"</formula>
    </cfRule>
    <cfRule type="cellIs" dxfId="2239" priority="5097" operator="equal">
      <formula>"非該当"</formula>
    </cfRule>
    <cfRule type="containsText" dxfId="2238" priority="5099" operator="containsText" text="いない">
      <formula>NOT(ISERROR(SEARCH("いない",AH1418)))</formula>
    </cfRule>
  </conditionalFormatting>
  <conditionalFormatting sqref="AH1422">
    <cfRule type="cellIs" dxfId="2237" priority="5092" operator="equal">
      <formula>"いる"</formula>
    </cfRule>
    <cfRule type="cellIs" dxfId="2236" priority="5093" operator="equal">
      <formula>"非該当"</formula>
    </cfRule>
    <cfRule type="cellIs" dxfId="2235" priority="5094" operator="equal">
      <formula>"いる・いない"</formula>
    </cfRule>
    <cfRule type="containsText" dxfId="2234" priority="5095" operator="containsText" text="いない">
      <formula>NOT(ISERROR(SEARCH("いない",AH1422)))</formula>
    </cfRule>
  </conditionalFormatting>
  <conditionalFormatting sqref="AH1437">
    <cfRule type="cellIs" dxfId="2233" priority="5088" operator="equal">
      <formula>"いる"</formula>
    </cfRule>
    <cfRule type="cellIs" dxfId="2232" priority="5089" operator="equal">
      <formula>"非該当"</formula>
    </cfRule>
    <cfRule type="cellIs" dxfId="2231" priority="5090" operator="equal">
      <formula>"いる・いない"</formula>
    </cfRule>
    <cfRule type="containsText" dxfId="2230" priority="5091" operator="containsText" text="いない">
      <formula>NOT(ISERROR(SEARCH("いない",AH1437)))</formula>
    </cfRule>
  </conditionalFormatting>
  <conditionalFormatting sqref="AH1444">
    <cfRule type="cellIs" dxfId="2229" priority="5086" operator="equal">
      <formula>"いる・いない"</formula>
    </cfRule>
    <cfRule type="containsText" dxfId="2228" priority="5087" operator="containsText" text="いない">
      <formula>NOT(ISERROR(SEARCH("いない",AH1444)))</formula>
    </cfRule>
    <cfRule type="cellIs" dxfId="2227" priority="5084" operator="equal">
      <formula>"いる"</formula>
    </cfRule>
    <cfRule type="cellIs" dxfId="2226" priority="5085" operator="equal">
      <formula>"非該当"</formula>
    </cfRule>
  </conditionalFormatting>
  <conditionalFormatting sqref="AH1447">
    <cfRule type="containsText" dxfId="2225" priority="5083" operator="containsText" text="いない">
      <formula>NOT(ISERROR(SEARCH("いない",AH1447)))</formula>
    </cfRule>
    <cfRule type="cellIs" dxfId="2224" priority="5082" operator="equal">
      <formula>"いる・いない"</formula>
    </cfRule>
    <cfRule type="cellIs" dxfId="2223" priority="5080" operator="equal">
      <formula>"いる"</formula>
    </cfRule>
    <cfRule type="cellIs" dxfId="2222" priority="5081" operator="equal">
      <formula>"非該当"</formula>
    </cfRule>
  </conditionalFormatting>
  <conditionalFormatting sqref="AH1451">
    <cfRule type="containsText" dxfId="2221" priority="5079" operator="containsText" text="いない">
      <formula>NOT(ISERROR(SEARCH("いない",AH1451)))</formula>
    </cfRule>
    <cfRule type="cellIs" dxfId="2220" priority="5078" operator="equal">
      <formula>"いる・いない"</formula>
    </cfRule>
    <cfRule type="cellIs" dxfId="2219" priority="5077" operator="equal">
      <formula>"非該当"</formula>
    </cfRule>
    <cfRule type="cellIs" dxfId="2218" priority="5076" operator="equal">
      <formula>"いる"</formula>
    </cfRule>
  </conditionalFormatting>
  <conditionalFormatting sqref="AH1471">
    <cfRule type="containsText" dxfId="2217" priority="5075" operator="containsText" text="いない">
      <formula>NOT(ISERROR(SEARCH("いない",AH1471)))</formula>
    </cfRule>
    <cfRule type="cellIs" dxfId="2216" priority="5074" operator="equal">
      <formula>"いる・いない"</formula>
    </cfRule>
    <cfRule type="cellIs" dxfId="2215" priority="5073" operator="equal">
      <formula>"非該当"</formula>
    </cfRule>
    <cfRule type="cellIs" dxfId="2214" priority="5072" operator="equal">
      <formula>"いる"</formula>
    </cfRule>
  </conditionalFormatting>
  <conditionalFormatting sqref="AH1511">
    <cfRule type="containsText" dxfId="2213" priority="5071" operator="containsText" text="いない">
      <formula>NOT(ISERROR(SEARCH("いない",AH1511)))</formula>
    </cfRule>
    <cfRule type="cellIs" dxfId="2212" priority="5070" operator="equal">
      <formula>"いる・いない"</formula>
    </cfRule>
    <cfRule type="cellIs" dxfId="2211" priority="5069" operator="equal">
      <formula>"非該当"</formula>
    </cfRule>
    <cfRule type="cellIs" dxfId="2210" priority="5068" operator="equal">
      <formula>"いる"</formula>
    </cfRule>
  </conditionalFormatting>
  <conditionalFormatting sqref="AH1514">
    <cfRule type="containsText" dxfId="2209" priority="5067" operator="containsText" text="いない">
      <formula>NOT(ISERROR(SEARCH("いない",AH1514)))</formula>
    </cfRule>
    <cfRule type="cellIs" dxfId="2208" priority="5066" operator="equal">
      <formula>"いる・いない"</formula>
    </cfRule>
    <cfRule type="cellIs" dxfId="2207" priority="5065" operator="equal">
      <formula>"非該当"</formula>
    </cfRule>
    <cfRule type="cellIs" dxfId="2206" priority="5064" operator="equal">
      <formula>"いる"</formula>
    </cfRule>
  </conditionalFormatting>
  <conditionalFormatting sqref="AH1528">
    <cfRule type="containsText" dxfId="2205" priority="5063" operator="containsText" text="いない">
      <formula>NOT(ISERROR(SEARCH("いない",AH1528)))</formula>
    </cfRule>
    <cfRule type="cellIs" dxfId="2204" priority="5062" operator="equal">
      <formula>"いる・いない"</formula>
    </cfRule>
    <cfRule type="cellIs" dxfId="2203" priority="5061" operator="equal">
      <formula>"非該当"</formula>
    </cfRule>
    <cfRule type="cellIs" dxfId="2202" priority="5060" operator="equal">
      <formula>"いる"</formula>
    </cfRule>
  </conditionalFormatting>
  <conditionalFormatting sqref="AH1532">
    <cfRule type="containsText" dxfId="2201" priority="5059" operator="containsText" text="いない">
      <formula>NOT(ISERROR(SEARCH("いない",AH1532)))</formula>
    </cfRule>
    <cfRule type="cellIs" dxfId="2200" priority="5058" operator="equal">
      <formula>"いる・いない"</formula>
    </cfRule>
    <cfRule type="cellIs" dxfId="2199" priority="5057" operator="equal">
      <formula>"非該当"</formula>
    </cfRule>
    <cfRule type="cellIs" dxfId="2198" priority="5056" operator="equal">
      <formula>"いる"</formula>
    </cfRule>
  </conditionalFormatting>
  <conditionalFormatting sqref="AH1549">
    <cfRule type="cellIs" dxfId="2197" priority="143" operator="equal">
      <formula>"いる"</formula>
    </cfRule>
    <cfRule type="cellIs" dxfId="2196" priority="144" operator="equal">
      <formula>"非該当"</formula>
    </cfRule>
    <cfRule type="cellIs" dxfId="2195" priority="145" operator="equal">
      <formula>"いる・いない"</formula>
    </cfRule>
    <cfRule type="containsText" dxfId="2194" priority="146" operator="containsText" text="いない">
      <formula>NOT(ISERROR(SEARCH("いない",AH1549)))</formula>
    </cfRule>
  </conditionalFormatting>
  <conditionalFormatting sqref="AH1598">
    <cfRule type="containsText" dxfId="2193" priority="5055" operator="containsText" text="いない">
      <formula>NOT(ISERROR(SEARCH("いない",AH1598)))</formula>
    </cfRule>
    <cfRule type="cellIs" dxfId="2192" priority="5054" operator="equal">
      <formula>"いる・いない"</formula>
    </cfRule>
    <cfRule type="cellIs" dxfId="2191" priority="5053" operator="equal">
      <formula>"非該当"</formula>
    </cfRule>
    <cfRule type="cellIs" dxfId="2190" priority="5052" operator="equal">
      <formula>"いる"</formula>
    </cfRule>
  </conditionalFormatting>
  <conditionalFormatting sqref="AH1634">
    <cfRule type="containsText" dxfId="2189" priority="5051" operator="containsText" text="いない">
      <formula>NOT(ISERROR(SEARCH("いない",AH1634)))</formula>
    </cfRule>
    <cfRule type="cellIs" dxfId="2188" priority="5050" operator="equal">
      <formula>"いる・いない"</formula>
    </cfRule>
    <cfRule type="cellIs" dxfId="2187" priority="5049" operator="equal">
      <formula>"非該当"</formula>
    </cfRule>
    <cfRule type="cellIs" dxfId="2186" priority="5048" operator="equal">
      <formula>"いる"</formula>
    </cfRule>
  </conditionalFormatting>
  <conditionalFormatting sqref="AH1637">
    <cfRule type="containsText" dxfId="2185" priority="5047" operator="containsText" text="いない">
      <formula>NOT(ISERROR(SEARCH("いない",AH1637)))</formula>
    </cfRule>
    <cfRule type="cellIs" dxfId="2184" priority="5046" operator="equal">
      <formula>"いる・いない"</formula>
    </cfRule>
    <cfRule type="cellIs" dxfId="2183" priority="5045" operator="equal">
      <formula>"非該当"</formula>
    </cfRule>
    <cfRule type="cellIs" dxfId="2182" priority="5044" operator="equal">
      <formula>"いる"</formula>
    </cfRule>
  </conditionalFormatting>
  <conditionalFormatting sqref="AH1640">
    <cfRule type="containsText" dxfId="2181" priority="5043" operator="containsText" text="いない">
      <formula>NOT(ISERROR(SEARCH("いない",AH1640)))</formula>
    </cfRule>
    <cfRule type="cellIs" dxfId="2180" priority="5042" operator="equal">
      <formula>"いる・いない"</formula>
    </cfRule>
    <cfRule type="cellIs" dxfId="2179" priority="5041" operator="equal">
      <formula>"非該当"</formula>
    </cfRule>
    <cfRule type="cellIs" dxfId="2178" priority="5040" operator="equal">
      <formula>"いる"</formula>
    </cfRule>
  </conditionalFormatting>
  <conditionalFormatting sqref="AH1654">
    <cfRule type="containsText" dxfId="2177" priority="5039" operator="containsText" text="いない">
      <formula>NOT(ISERROR(SEARCH("いない",AH1654)))</formula>
    </cfRule>
    <cfRule type="cellIs" dxfId="2176" priority="5038" operator="equal">
      <formula>"いる・いない"</formula>
    </cfRule>
    <cfRule type="cellIs" dxfId="2175" priority="5037" operator="equal">
      <formula>"非該当"</formula>
    </cfRule>
    <cfRule type="cellIs" dxfId="2174" priority="5036" operator="equal">
      <formula>"いる"</formula>
    </cfRule>
  </conditionalFormatting>
  <conditionalFormatting sqref="AH1674">
    <cfRule type="cellIs" dxfId="2173" priority="5034" operator="equal">
      <formula>"いる・いない"</formula>
    </cfRule>
    <cfRule type="cellIs" dxfId="2172" priority="5033" operator="equal">
      <formula>"非該当"</formula>
    </cfRule>
    <cfRule type="containsText" dxfId="2171" priority="5035" operator="containsText" text="いない">
      <formula>NOT(ISERROR(SEARCH("いない",AH1674)))</formula>
    </cfRule>
    <cfRule type="cellIs" dxfId="2170" priority="5032" operator="equal">
      <formula>"いる"</formula>
    </cfRule>
  </conditionalFormatting>
  <conditionalFormatting sqref="AH1677">
    <cfRule type="cellIs" dxfId="2169" priority="5030" operator="equal">
      <formula>"いる・いない"</formula>
    </cfRule>
    <cfRule type="cellIs" dxfId="2168" priority="5029" operator="equal">
      <formula>"非該当"</formula>
    </cfRule>
    <cfRule type="containsText" dxfId="2167" priority="5031" operator="containsText" text="いない">
      <formula>NOT(ISERROR(SEARCH("いない",AH1677)))</formula>
    </cfRule>
    <cfRule type="cellIs" dxfId="2166" priority="5028" operator="equal">
      <formula>"いる"</formula>
    </cfRule>
  </conditionalFormatting>
  <conditionalFormatting sqref="AH1690">
    <cfRule type="cellIs" dxfId="2165" priority="5025" operator="equal">
      <formula>"非該当"</formula>
    </cfRule>
    <cfRule type="cellIs" dxfId="2164" priority="5026" operator="equal">
      <formula>"いる・いない"</formula>
    </cfRule>
    <cfRule type="containsText" dxfId="2163" priority="5027" operator="containsText" text="いない">
      <formula>NOT(ISERROR(SEARCH("いない",AH1690)))</formula>
    </cfRule>
    <cfRule type="cellIs" dxfId="2162" priority="5024" operator="equal">
      <formula>"いる"</formula>
    </cfRule>
  </conditionalFormatting>
  <conditionalFormatting sqref="AH1718">
    <cfRule type="containsText" dxfId="2161" priority="5023" operator="containsText" text="いない">
      <formula>NOT(ISERROR(SEARCH("いない",AH1718)))</formula>
    </cfRule>
    <cfRule type="cellIs" dxfId="2160" priority="5021" operator="equal">
      <formula>"非該当"</formula>
    </cfRule>
    <cfRule type="cellIs" dxfId="2159" priority="5020" operator="equal">
      <formula>"いる"</formula>
    </cfRule>
    <cfRule type="cellIs" dxfId="2158" priority="5022" operator="equal">
      <formula>"いる・いない"</formula>
    </cfRule>
  </conditionalFormatting>
  <conditionalFormatting sqref="AH1741">
    <cfRule type="cellIs" dxfId="2157" priority="5016" operator="equal">
      <formula>"いる"</formula>
    </cfRule>
    <cfRule type="containsText" dxfId="2156" priority="5019" operator="containsText" text="いない">
      <formula>NOT(ISERROR(SEARCH("いない",AH1741)))</formula>
    </cfRule>
    <cfRule type="cellIs" dxfId="2155" priority="5018" operator="equal">
      <formula>"いる・いない"</formula>
    </cfRule>
    <cfRule type="cellIs" dxfId="2154" priority="5017" operator="equal">
      <formula>"非該当"</formula>
    </cfRule>
  </conditionalFormatting>
  <conditionalFormatting sqref="AH1757">
    <cfRule type="containsText" dxfId="2153" priority="5015" operator="containsText" text="いない">
      <formula>NOT(ISERROR(SEARCH("いない",AH1757)))</formula>
    </cfRule>
    <cfRule type="cellIs" dxfId="2152" priority="5014" operator="equal">
      <formula>"いる・いない"</formula>
    </cfRule>
    <cfRule type="cellIs" dxfId="2151" priority="5012" operator="equal">
      <formula>"いる"</formula>
    </cfRule>
    <cfRule type="cellIs" dxfId="2150" priority="5013" operator="equal">
      <formula>"非該当"</formula>
    </cfRule>
  </conditionalFormatting>
  <conditionalFormatting sqref="AH1768">
    <cfRule type="cellIs" dxfId="2149" priority="5008" operator="equal">
      <formula>"いる"</formula>
    </cfRule>
    <cfRule type="cellIs" dxfId="2148" priority="5009" operator="equal">
      <formula>"非該当"</formula>
    </cfRule>
    <cfRule type="cellIs" dxfId="2147" priority="5010" operator="equal">
      <formula>"いる・いない"</formula>
    </cfRule>
    <cfRule type="containsText" dxfId="2146" priority="5011" operator="containsText" text="いない">
      <formula>NOT(ISERROR(SEARCH("いない",AH1768)))</formula>
    </cfRule>
  </conditionalFormatting>
  <conditionalFormatting sqref="AH1787">
    <cfRule type="cellIs" dxfId="2145" priority="5004" operator="equal">
      <formula>"いる"</formula>
    </cfRule>
    <cfRule type="cellIs" dxfId="2144" priority="5005" operator="equal">
      <formula>"非該当"</formula>
    </cfRule>
    <cfRule type="cellIs" dxfId="2143" priority="5006" operator="equal">
      <formula>"いる・いない"</formula>
    </cfRule>
    <cfRule type="containsText" dxfId="2142" priority="5007" operator="containsText" text="いない">
      <formula>NOT(ISERROR(SEARCH("いない",AH1787)))</formula>
    </cfRule>
  </conditionalFormatting>
  <conditionalFormatting sqref="AH1790">
    <cfRule type="cellIs" dxfId="2141" priority="5001" operator="equal">
      <formula>"非該当"</formula>
    </cfRule>
    <cfRule type="cellIs" dxfId="2140" priority="5000" operator="equal">
      <formula>"いる"</formula>
    </cfRule>
    <cfRule type="containsText" dxfId="2139" priority="5003" operator="containsText" text="いない">
      <formula>NOT(ISERROR(SEARCH("いない",AH1790)))</formula>
    </cfRule>
    <cfRule type="cellIs" dxfId="2138" priority="5002" operator="equal">
      <formula>"いる・いない"</formula>
    </cfRule>
  </conditionalFormatting>
  <conditionalFormatting sqref="AH1809">
    <cfRule type="containsText" dxfId="2137" priority="4330" operator="containsText" text="いない">
      <formula>NOT(ISERROR(SEARCH("いない",AH1809)))</formula>
    </cfRule>
    <cfRule type="cellIs" dxfId="2136" priority="4329" operator="equal">
      <formula>"いる・いない"</formula>
    </cfRule>
    <cfRule type="cellIs" dxfId="2135" priority="4328" operator="equal">
      <formula>"非該当"</formula>
    </cfRule>
    <cfRule type="cellIs" dxfId="2134" priority="4327" operator="equal">
      <formula>"いる"</formula>
    </cfRule>
  </conditionalFormatting>
  <conditionalFormatting sqref="AH1811">
    <cfRule type="containsText" dxfId="2133" priority="4323" operator="containsText" text="いない">
      <formula>NOT(ISERROR(SEARCH("いない",AH1811)))</formula>
    </cfRule>
    <cfRule type="cellIs" dxfId="2132" priority="4322" operator="equal">
      <formula>"いる・いない"</formula>
    </cfRule>
    <cfRule type="cellIs" dxfId="2131" priority="4321" operator="equal">
      <formula>"非該当"</formula>
    </cfRule>
    <cfRule type="cellIs" dxfId="2130" priority="4320" operator="equal">
      <formula>"いる"</formula>
    </cfRule>
  </conditionalFormatting>
  <conditionalFormatting sqref="AH1813">
    <cfRule type="containsText" dxfId="2129" priority="4316" operator="containsText" text="いない">
      <formula>NOT(ISERROR(SEARCH("いない",AH1813)))</formula>
    </cfRule>
    <cfRule type="cellIs" dxfId="2128" priority="4315" operator="equal">
      <formula>"いる・いない"</formula>
    </cfRule>
    <cfRule type="cellIs" dxfId="2127" priority="4314" operator="equal">
      <formula>"非該当"</formula>
    </cfRule>
    <cfRule type="cellIs" dxfId="2126" priority="4313" operator="equal">
      <formula>"いる"</formula>
    </cfRule>
  </conditionalFormatting>
  <conditionalFormatting sqref="AH1817">
    <cfRule type="containsText" dxfId="2125" priority="4309" operator="containsText" text="いない">
      <formula>NOT(ISERROR(SEARCH("いない",AH1817)))</formula>
    </cfRule>
    <cfRule type="cellIs" dxfId="2124" priority="4308" operator="equal">
      <formula>"いる・いない"</formula>
    </cfRule>
    <cfRule type="cellIs" dxfId="2123" priority="4307" operator="equal">
      <formula>"非該当"</formula>
    </cfRule>
    <cfRule type="cellIs" dxfId="2122" priority="4306" operator="equal">
      <formula>"いる"</formula>
    </cfRule>
  </conditionalFormatting>
  <conditionalFormatting sqref="AH1820">
    <cfRule type="containsText" dxfId="2121" priority="4302" operator="containsText" text="いない">
      <formula>NOT(ISERROR(SEARCH("いない",AH1820)))</formula>
    </cfRule>
    <cfRule type="cellIs" dxfId="2120" priority="4301" operator="equal">
      <formula>"いる・いない"</formula>
    </cfRule>
    <cfRule type="cellIs" dxfId="2119" priority="4300" operator="equal">
      <formula>"非該当"</formula>
    </cfRule>
    <cfRule type="cellIs" dxfId="2118" priority="4299" operator="equal">
      <formula>"いる"</formula>
    </cfRule>
  </conditionalFormatting>
  <conditionalFormatting sqref="AH1825">
    <cfRule type="containsText" dxfId="2117" priority="4295" operator="containsText" text="いない">
      <formula>NOT(ISERROR(SEARCH("いない",AH1825)))</formula>
    </cfRule>
    <cfRule type="cellIs" dxfId="2116" priority="4294" operator="equal">
      <formula>"いる・いない"</formula>
    </cfRule>
    <cfRule type="cellIs" dxfId="2115" priority="4293" operator="equal">
      <formula>"非該当"</formula>
    </cfRule>
    <cfRule type="cellIs" dxfId="2114" priority="4292" operator="equal">
      <formula>"いる"</formula>
    </cfRule>
  </conditionalFormatting>
  <conditionalFormatting sqref="AH1828">
    <cfRule type="cellIs" dxfId="2113" priority="4287" operator="equal">
      <formula>"いる・いない"</formula>
    </cfRule>
    <cfRule type="cellIs" dxfId="2112" priority="4286" operator="equal">
      <formula>"非該当"</formula>
    </cfRule>
    <cfRule type="cellIs" dxfId="2111" priority="4285" operator="equal">
      <formula>"いる"</formula>
    </cfRule>
    <cfRule type="containsText" dxfId="2110" priority="4288" operator="containsText" text="いない">
      <formula>NOT(ISERROR(SEARCH("いない",AH1828)))</formula>
    </cfRule>
  </conditionalFormatting>
  <conditionalFormatting sqref="AH1853">
    <cfRule type="containsText" dxfId="2109" priority="4249" operator="containsText" text="いない">
      <formula>NOT(ISERROR(SEARCH("いない",AH1853)))</formula>
    </cfRule>
    <cfRule type="cellIs" dxfId="2108" priority="4248" operator="equal">
      <formula>"いる・いない"</formula>
    </cfRule>
    <cfRule type="cellIs" dxfId="2107" priority="4247" operator="equal">
      <formula>"非該当"</formula>
    </cfRule>
    <cfRule type="cellIs" dxfId="2106" priority="4246" operator="equal">
      <formula>"いる"</formula>
    </cfRule>
  </conditionalFormatting>
  <conditionalFormatting sqref="AH1857">
    <cfRule type="containsText" dxfId="2105" priority="4242" operator="containsText" text="いない">
      <formula>NOT(ISERROR(SEARCH("いない",AH1857)))</formula>
    </cfRule>
    <cfRule type="cellIs" dxfId="2104" priority="4241" operator="equal">
      <formula>"いる・いない"</formula>
    </cfRule>
    <cfRule type="cellIs" dxfId="2103" priority="4240" operator="equal">
      <formula>"非該当"</formula>
    </cfRule>
    <cfRule type="cellIs" dxfId="2102" priority="4239" operator="equal">
      <formula>"いる"</formula>
    </cfRule>
  </conditionalFormatting>
  <conditionalFormatting sqref="AH1860">
    <cfRule type="containsText" dxfId="2101" priority="4235" operator="containsText" text="いない">
      <formula>NOT(ISERROR(SEARCH("いない",AH1860)))</formula>
    </cfRule>
    <cfRule type="cellIs" dxfId="2100" priority="4234" operator="equal">
      <formula>"いる・いない"</formula>
    </cfRule>
    <cfRule type="cellIs" dxfId="2099" priority="4233" operator="equal">
      <formula>"非該当"</formula>
    </cfRule>
    <cfRule type="cellIs" dxfId="2098" priority="4232" operator="equal">
      <formula>"いる"</formula>
    </cfRule>
  </conditionalFormatting>
  <conditionalFormatting sqref="AH1863">
    <cfRule type="cellIs" dxfId="2097" priority="4225" operator="equal">
      <formula>"いる"</formula>
    </cfRule>
    <cfRule type="containsText" dxfId="2096" priority="4228" operator="containsText" text="いない">
      <formula>NOT(ISERROR(SEARCH("いない",AH1863)))</formula>
    </cfRule>
    <cfRule type="cellIs" dxfId="2095" priority="4227" operator="equal">
      <formula>"いる・いない"</formula>
    </cfRule>
    <cfRule type="cellIs" dxfId="2094" priority="4226" operator="equal">
      <formula>"非該当"</formula>
    </cfRule>
  </conditionalFormatting>
  <conditionalFormatting sqref="AH1879">
    <cfRule type="cellIs" dxfId="2093" priority="4218" operator="equal">
      <formula>"いる"</formula>
    </cfRule>
    <cfRule type="cellIs" dxfId="2092" priority="4219" operator="equal">
      <formula>"非該当"</formula>
    </cfRule>
    <cfRule type="cellIs" dxfId="2091" priority="4220" operator="equal">
      <formula>"いる・いない"</formula>
    </cfRule>
    <cfRule type="containsText" dxfId="2090" priority="4221" operator="containsText" text="いない">
      <formula>NOT(ISERROR(SEARCH("いない",AH1879)))</formula>
    </cfRule>
  </conditionalFormatting>
  <conditionalFormatting sqref="AH1884">
    <cfRule type="containsText" dxfId="2089" priority="4214" operator="containsText" text="いない">
      <formula>NOT(ISERROR(SEARCH("いない",AH1884)))</formula>
    </cfRule>
    <cfRule type="cellIs" dxfId="2088" priority="4213" operator="equal">
      <formula>"いる・いない"</formula>
    </cfRule>
    <cfRule type="cellIs" dxfId="2087" priority="4212" operator="equal">
      <formula>"非該当"</formula>
    </cfRule>
    <cfRule type="cellIs" dxfId="2086" priority="4211" operator="equal">
      <formula>"いる"</formula>
    </cfRule>
  </conditionalFormatting>
  <conditionalFormatting sqref="AH1889">
    <cfRule type="containsText" dxfId="2085" priority="4207" operator="containsText" text="いない">
      <formula>NOT(ISERROR(SEARCH("いない",AH1889)))</formula>
    </cfRule>
    <cfRule type="cellIs" dxfId="2084" priority="4206" operator="equal">
      <formula>"いる・いない"</formula>
    </cfRule>
    <cfRule type="cellIs" dxfId="2083" priority="4205" operator="equal">
      <formula>"非該当"</formula>
    </cfRule>
    <cfRule type="cellIs" dxfId="2082" priority="4204" operator="equal">
      <formula>"いる"</formula>
    </cfRule>
  </conditionalFormatting>
  <conditionalFormatting sqref="AH1895">
    <cfRule type="cellIs" dxfId="2081" priority="4197" operator="equal">
      <formula>"いる"</formula>
    </cfRule>
    <cfRule type="containsText" dxfId="2080" priority="4200" operator="containsText" text="いない">
      <formula>NOT(ISERROR(SEARCH("いない",AH1895)))</formula>
    </cfRule>
    <cfRule type="cellIs" dxfId="2079" priority="4199" operator="equal">
      <formula>"いる・いない"</formula>
    </cfRule>
    <cfRule type="cellIs" dxfId="2078" priority="4198" operator="equal">
      <formula>"非該当"</formula>
    </cfRule>
  </conditionalFormatting>
  <conditionalFormatting sqref="AH1898">
    <cfRule type="containsText" dxfId="2077" priority="4193" operator="containsText" text="いない">
      <formula>NOT(ISERROR(SEARCH("いない",AH1898)))</formula>
    </cfRule>
    <cfRule type="cellIs" dxfId="2076" priority="4192" operator="equal">
      <formula>"いる・いない"</formula>
    </cfRule>
    <cfRule type="cellIs" dxfId="2075" priority="4191" operator="equal">
      <formula>"非該当"</formula>
    </cfRule>
    <cfRule type="cellIs" dxfId="2074" priority="4190" operator="equal">
      <formula>"いる"</formula>
    </cfRule>
  </conditionalFormatting>
  <conditionalFormatting sqref="AH1915">
    <cfRule type="cellIs" dxfId="2073" priority="4184" operator="equal">
      <formula>"非該当"</formula>
    </cfRule>
    <cfRule type="containsText" dxfId="2072" priority="4186" operator="containsText" text="いない">
      <formula>NOT(ISERROR(SEARCH("いない",AH1915)))</formula>
    </cfRule>
    <cfRule type="cellIs" dxfId="2071" priority="4185" operator="equal">
      <formula>"いる・いない"</formula>
    </cfRule>
    <cfRule type="cellIs" dxfId="2070" priority="4183" operator="equal">
      <formula>"いる"</formula>
    </cfRule>
  </conditionalFormatting>
  <conditionalFormatting sqref="AH1925">
    <cfRule type="containsText" dxfId="2069" priority="4179" operator="containsText" text="いない">
      <formula>NOT(ISERROR(SEARCH("いない",AH1925)))</formula>
    </cfRule>
    <cfRule type="cellIs" dxfId="2068" priority="4178" operator="equal">
      <formula>"いる・いない"</formula>
    </cfRule>
    <cfRule type="cellIs" dxfId="2067" priority="4177" operator="equal">
      <formula>"非該当"</formula>
    </cfRule>
    <cfRule type="cellIs" dxfId="2066" priority="4176" operator="equal">
      <formula>"いる"</formula>
    </cfRule>
  </conditionalFormatting>
  <conditionalFormatting sqref="AH1927">
    <cfRule type="cellIs" dxfId="2065" priority="4171" operator="equal">
      <formula>"いる・いない"</formula>
    </cfRule>
    <cfRule type="containsText" dxfId="2064" priority="4172" operator="containsText" text="いない">
      <formula>NOT(ISERROR(SEARCH("いない",AH1927)))</formula>
    </cfRule>
    <cfRule type="cellIs" dxfId="2063" priority="4170" operator="equal">
      <formula>"非該当"</formula>
    </cfRule>
    <cfRule type="cellIs" dxfId="2062" priority="4169" operator="equal">
      <formula>"いる"</formula>
    </cfRule>
  </conditionalFormatting>
  <conditionalFormatting sqref="AH1939">
    <cfRule type="cellIs" dxfId="2061" priority="4162" operator="equal">
      <formula>"いる"</formula>
    </cfRule>
    <cfRule type="containsText" dxfId="2060" priority="4165" operator="containsText" text="いない">
      <formula>NOT(ISERROR(SEARCH("いない",AH1939)))</formula>
    </cfRule>
    <cfRule type="cellIs" dxfId="2059" priority="4164" operator="equal">
      <formula>"いる・いない"</formula>
    </cfRule>
    <cfRule type="cellIs" dxfId="2058" priority="4163" operator="equal">
      <formula>"非該当"</formula>
    </cfRule>
  </conditionalFormatting>
  <conditionalFormatting sqref="AH1941">
    <cfRule type="containsText" dxfId="2057" priority="4151" operator="containsText" text="いない">
      <formula>NOT(ISERROR(SEARCH("いない",AH1941)))</formula>
    </cfRule>
    <cfRule type="cellIs" dxfId="2056" priority="4150" operator="equal">
      <formula>"いる・いない"</formula>
    </cfRule>
    <cfRule type="cellIs" dxfId="2055" priority="4149" operator="equal">
      <formula>"非該当"</formula>
    </cfRule>
    <cfRule type="cellIs" dxfId="2054" priority="4148" operator="equal">
      <formula>"いる"</formula>
    </cfRule>
  </conditionalFormatting>
  <conditionalFormatting sqref="AH1943">
    <cfRule type="cellIs" dxfId="2053" priority="4141" operator="equal">
      <formula>"いる"</formula>
    </cfRule>
    <cfRule type="containsText" dxfId="2052" priority="4144" operator="containsText" text="いない">
      <formula>NOT(ISERROR(SEARCH("いない",AH1943)))</formula>
    </cfRule>
    <cfRule type="cellIs" dxfId="2051" priority="4143" operator="equal">
      <formula>"いる・いない"</formula>
    </cfRule>
    <cfRule type="cellIs" dxfId="2050" priority="4142" operator="equal">
      <formula>"非該当"</formula>
    </cfRule>
  </conditionalFormatting>
  <conditionalFormatting sqref="AH1945">
    <cfRule type="containsText" dxfId="2049" priority="4137" operator="containsText" text="いない">
      <formula>NOT(ISERROR(SEARCH("いない",AH1945)))</formula>
    </cfRule>
    <cfRule type="cellIs" dxfId="2048" priority="4136" operator="equal">
      <formula>"いる・いない"</formula>
    </cfRule>
    <cfRule type="cellIs" dxfId="2047" priority="4135" operator="equal">
      <formula>"非該当"</formula>
    </cfRule>
    <cfRule type="cellIs" dxfId="2046" priority="4134" operator="equal">
      <formula>"いる"</formula>
    </cfRule>
  </conditionalFormatting>
  <conditionalFormatting sqref="AH1953">
    <cfRule type="containsText" dxfId="2045" priority="4130" operator="containsText" text="いない">
      <formula>NOT(ISERROR(SEARCH("いない",AH1953)))</formula>
    </cfRule>
    <cfRule type="cellIs" dxfId="2044" priority="4129" operator="equal">
      <formula>"いる・いない"</formula>
    </cfRule>
    <cfRule type="cellIs" dxfId="2043" priority="4128" operator="equal">
      <formula>"非該当"</formula>
    </cfRule>
    <cfRule type="cellIs" dxfId="2042" priority="4127" operator="equal">
      <formula>"いる"</formula>
    </cfRule>
  </conditionalFormatting>
  <conditionalFormatting sqref="AH1958">
    <cfRule type="containsText" dxfId="2041" priority="4123" operator="containsText" text="いない">
      <formula>NOT(ISERROR(SEARCH("いない",AH1958)))</formula>
    </cfRule>
    <cfRule type="cellIs" dxfId="2040" priority="4122" operator="equal">
      <formula>"いる・いない"</formula>
    </cfRule>
    <cfRule type="cellIs" dxfId="2039" priority="4121" operator="equal">
      <formula>"非該当"</formula>
    </cfRule>
    <cfRule type="cellIs" dxfId="2038" priority="4120" operator="equal">
      <formula>"いる"</formula>
    </cfRule>
  </conditionalFormatting>
  <conditionalFormatting sqref="AH1975">
    <cfRule type="cellIs" dxfId="2037" priority="4109" operator="equal">
      <formula>"該当・非該当"</formula>
    </cfRule>
    <cfRule type="cellIs" dxfId="2036" priority="4108" operator="equal">
      <formula>"非該当"</formula>
    </cfRule>
    <cfRule type="cellIs" dxfId="2035" priority="4107" operator="equal">
      <formula>"該当"</formula>
    </cfRule>
  </conditionalFormatting>
  <conditionalFormatting sqref="AH1988">
    <cfRule type="cellIs" dxfId="2034" priority="2242" operator="equal">
      <formula>"いる"</formula>
    </cfRule>
    <cfRule type="cellIs" dxfId="2033" priority="2243" operator="equal">
      <formula>"非該当"</formula>
    </cfRule>
    <cfRule type="containsText" dxfId="2032" priority="2245" operator="containsText" text="いない">
      <formula>NOT(ISERROR(SEARCH("いない",AH1988)))</formula>
    </cfRule>
    <cfRule type="cellIs" dxfId="2031" priority="2244" operator="equal">
      <formula>"いる・いない"</formula>
    </cfRule>
  </conditionalFormatting>
  <conditionalFormatting sqref="AH1993">
    <cfRule type="containsText" dxfId="2030" priority="4099" operator="containsText" text="いない">
      <formula>NOT(ISERROR(SEARCH("いない",AH1993)))</formula>
    </cfRule>
    <cfRule type="cellIs" dxfId="2029" priority="4098" operator="equal">
      <formula>"いる・いない"</formula>
    </cfRule>
    <cfRule type="cellIs" dxfId="2028" priority="4097" operator="equal">
      <formula>"非該当"</formula>
    </cfRule>
    <cfRule type="cellIs" dxfId="2027" priority="4096" operator="equal">
      <formula>"いる"</formula>
    </cfRule>
  </conditionalFormatting>
  <conditionalFormatting sqref="AH1999">
    <cfRule type="cellIs" dxfId="2026" priority="4087" operator="equal">
      <formula>"いる"</formula>
    </cfRule>
    <cfRule type="containsText" dxfId="2025" priority="4090" operator="containsText" text="いない">
      <formula>NOT(ISERROR(SEARCH("いない",AH1999)))</formula>
    </cfRule>
    <cfRule type="cellIs" dxfId="2024" priority="4089" operator="equal">
      <formula>"いる・いない"</formula>
    </cfRule>
    <cfRule type="cellIs" dxfId="2023" priority="4088" operator="equal">
      <formula>"非該当"</formula>
    </cfRule>
  </conditionalFormatting>
  <conditionalFormatting sqref="AH2008">
    <cfRule type="cellIs" dxfId="2022" priority="4067" operator="equal">
      <formula>"いる"</formula>
    </cfRule>
    <cfRule type="containsText" dxfId="2021" priority="4070" operator="containsText" text="いない">
      <formula>NOT(ISERROR(SEARCH("いない",AH2008)))</formula>
    </cfRule>
    <cfRule type="cellIs" dxfId="2020" priority="4069" operator="equal">
      <formula>"いる・いない"</formula>
    </cfRule>
    <cfRule type="cellIs" dxfId="2019" priority="4068" operator="equal">
      <formula>"非該当"</formula>
    </cfRule>
  </conditionalFormatting>
  <conditionalFormatting sqref="AH2011">
    <cfRule type="containsText" dxfId="2018" priority="4063" operator="containsText" text="いない">
      <formula>NOT(ISERROR(SEARCH("いない",AH2011)))</formula>
    </cfRule>
    <cfRule type="cellIs" dxfId="2017" priority="4062" operator="equal">
      <formula>"いる・いない"</formula>
    </cfRule>
    <cfRule type="cellIs" dxfId="2016" priority="4061" operator="equal">
      <formula>"非該当"</formula>
    </cfRule>
    <cfRule type="cellIs" dxfId="2015" priority="4060" operator="equal">
      <formula>"いる"</formula>
    </cfRule>
  </conditionalFormatting>
  <conditionalFormatting sqref="AH2014">
    <cfRule type="containsText" dxfId="2014" priority="4056" operator="containsText" text="いない">
      <formula>NOT(ISERROR(SEARCH("いない",AH2014)))</formula>
    </cfRule>
    <cfRule type="cellIs" dxfId="2013" priority="4055" operator="equal">
      <formula>"いる・いない"</formula>
    </cfRule>
    <cfRule type="cellIs" dxfId="2012" priority="4054" operator="equal">
      <formula>"非該当"</formula>
    </cfRule>
    <cfRule type="cellIs" dxfId="2011" priority="4053" operator="equal">
      <formula>"いる"</formula>
    </cfRule>
  </conditionalFormatting>
  <conditionalFormatting sqref="AH2017">
    <cfRule type="cellIs" dxfId="2010" priority="4047" operator="equal">
      <formula>"非該当"</formula>
    </cfRule>
    <cfRule type="containsText" dxfId="2009" priority="4049" operator="containsText" text="いない">
      <formula>NOT(ISERROR(SEARCH("いない",AH2017)))</formula>
    </cfRule>
    <cfRule type="cellIs" dxfId="2008" priority="4048" operator="equal">
      <formula>"いる・いない"</formula>
    </cfRule>
    <cfRule type="cellIs" dxfId="2007" priority="4046" operator="equal">
      <formula>"いる"</formula>
    </cfRule>
  </conditionalFormatting>
  <conditionalFormatting sqref="AH2020">
    <cfRule type="containsText" dxfId="2006" priority="4042" operator="containsText" text="いない">
      <formula>NOT(ISERROR(SEARCH("いない",AH2020)))</formula>
    </cfRule>
    <cfRule type="cellIs" dxfId="2005" priority="4041" operator="equal">
      <formula>"いる・いない"</formula>
    </cfRule>
    <cfRule type="cellIs" dxfId="2004" priority="4040" operator="equal">
      <formula>"非該当"</formula>
    </cfRule>
    <cfRule type="cellIs" dxfId="2003" priority="4039" operator="equal">
      <formula>"いる"</formula>
    </cfRule>
  </conditionalFormatting>
  <conditionalFormatting sqref="AH2023">
    <cfRule type="containsText" dxfId="2002" priority="4035" operator="containsText" text="いない">
      <formula>NOT(ISERROR(SEARCH("いない",AH2023)))</formula>
    </cfRule>
    <cfRule type="cellIs" dxfId="2001" priority="4034" operator="equal">
      <formula>"いる・いない"</formula>
    </cfRule>
    <cfRule type="cellIs" dxfId="2000" priority="4033" operator="equal">
      <formula>"非該当"</formula>
    </cfRule>
    <cfRule type="cellIs" dxfId="1999" priority="4032" operator="equal">
      <formula>"いる"</formula>
    </cfRule>
  </conditionalFormatting>
  <conditionalFormatting sqref="AH2027">
    <cfRule type="cellIs" dxfId="1998" priority="4027" operator="equal">
      <formula>"いる・いない"</formula>
    </cfRule>
    <cfRule type="containsText" dxfId="1997" priority="4028" operator="containsText" text="いない">
      <formula>NOT(ISERROR(SEARCH("いない",AH2027)))</formula>
    </cfRule>
    <cfRule type="cellIs" dxfId="1996" priority="4026" operator="equal">
      <formula>"非該当"</formula>
    </cfRule>
    <cfRule type="cellIs" dxfId="1995" priority="4025" operator="equal">
      <formula>"いる"</formula>
    </cfRule>
  </conditionalFormatting>
  <conditionalFormatting sqref="AH2030">
    <cfRule type="cellIs" dxfId="1994" priority="4019" operator="equal">
      <formula>"非該当"</formula>
    </cfRule>
    <cfRule type="containsText" dxfId="1993" priority="4021" operator="containsText" text="いない">
      <formula>NOT(ISERROR(SEARCH("いない",AH2030)))</formula>
    </cfRule>
    <cfRule type="cellIs" dxfId="1992" priority="4020" operator="equal">
      <formula>"いる・いない"</formula>
    </cfRule>
    <cfRule type="cellIs" dxfId="1991" priority="4018" operator="equal">
      <formula>"いる"</formula>
    </cfRule>
  </conditionalFormatting>
  <conditionalFormatting sqref="AH2034">
    <cfRule type="containsText" dxfId="1990" priority="4014" operator="containsText" text="いない">
      <formula>NOT(ISERROR(SEARCH("いない",AH2034)))</formula>
    </cfRule>
    <cfRule type="cellIs" dxfId="1989" priority="4013" operator="equal">
      <formula>"いる・いない"</formula>
    </cfRule>
    <cfRule type="cellIs" dxfId="1988" priority="4012" operator="equal">
      <formula>"非該当"</formula>
    </cfRule>
    <cfRule type="cellIs" dxfId="1987" priority="4011" operator="equal">
      <formula>"いる"</formula>
    </cfRule>
  </conditionalFormatting>
  <conditionalFormatting sqref="AH2038">
    <cfRule type="containsText" dxfId="1986" priority="4007" operator="containsText" text="いない">
      <formula>NOT(ISERROR(SEARCH("いない",AH2038)))</formula>
    </cfRule>
    <cfRule type="cellIs" dxfId="1985" priority="4006" operator="equal">
      <formula>"いる・いない"</formula>
    </cfRule>
    <cfRule type="cellIs" dxfId="1984" priority="4005" operator="equal">
      <formula>"非該当"</formula>
    </cfRule>
    <cfRule type="cellIs" dxfId="1983" priority="4004" operator="equal">
      <formula>"いる"</formula>
    </cfRule>
  </conditionalFormatting>
  <conditionalFormatting sqref="AH2041">
    <cfRule type="containsText" dxfId="1982" priority="4000" operator="containsText" text="いない">
      <formula>NOT(ISERROR(SEARCH("いない",AH2041)))</formula>
    </cfRule>
    <cfRule type="cellIs" dxfId="1981" priority="3999" operator="equal">
      <formula>"いる・いない"</formula>
    </cfRule>
    <cfRule type="cellIs" dxfId="1980" priority="3998" operator="equal">
      <formula>"非該当"</formula>
    </cfRule>
    <cfRule type="cellIs" dxfId="1979" priority="3997" operator="equal">
      <formula>"いる"</formula>
    </cfRule>
  </conditionalFormatting>
  <conditionalFormatting sqref="AH2043">
    <cfRule type="cellIs" dxfId="1978" priority="3990" operator="equal">
      <formula>"いる"</formula>
    </cfRule>
    <cfRule type="containsText" dxfId="1977" priority="3993" operator="containsText" text="いない">
      <formula>NOT(ISERROR(SEARCH("いない",AH2043)))</formula>
    </cfRule>
    <cfRule type="cellIs" dxfId="1976" priority="3992" operator="equal">
      <formula>"いる・いない"</formula>
    </cfRule>
    <cfRule type="cellIs" dxfId="1975" priority="3991" operator="equal">
      <formula>"非該当"</formula>
    </cfRule>
  </conditionalFormatting>
  <conditionalFormatting sqref="AH2050">
    <cfRule type="cellIs" dxfId="1974" priority="2291" operator="equal">
      <formula>"いない（委託等）"</formula>
    </cfRule>
    <cfRule type="cellIs" dxfId="1973" priority="3983" operator="equal">
      <formula>"いる"</formula>
    </cfRule>
    <cfRule type="containsText" dxfId="1972" priority="3979" operator="containsText" text="いる・いない（委託等）">
      <formula>NOT(ISERROR(SEARCH("いる・いない（委託等）",AH2050)))</formula>
    </cfRule>
  </conditionalFormatting>
  <conditionalFormatting sqref="AH2053">
    <cfRule type="containsText" dxfId="1971" priority="3978" operator="containsText" text="いない">
      <formula>NOT(ISERROR(SEARCH("いない",AH2053)))</formula>
    </cfRule>
    <cfRule type="cellIs" dxfId="1970" priority="3977" operator="equal">
      <formula>"いる・いない"</formula>
    </cfRule>
    <cfRule type="cellIs" dxfId="1969" priority="3976" operator="equal">
      <formula>"非該当"</formula>
    </cfRule>
    <cfRule type="cellIs" dxfId="1968" priority="3975" operator="equal">
      <formula>"いる"</formula>
    </cfRule>
  </conditionalFormatting>
  <conditionalFormatting sqref="AH2058">
    <cfRule type="containsText" dxfId="1967" priority="3971" operator="containsText" text="いない">
      <formula>NOT(ISERROR(SEARCH("いない",AH2058)))</formula>
    </cfRule>
    <cfRule type="cellIs" dxfId="1966" priority="3970" operator="equal">
      <formula>"いる・いない"</formula>
    </cfRule>
    <cfRule type="cellIs" dxfId="1965" priority="3969" operator="equal">
      <formula>"非該当"</formula>
    </cfRule>
    <cfRule type="cellIs" dxfId="1964" priority="3968" operator="equal">
      <formula>"いる"</formula>
    </cfRule>
  </conditionalFormatting>
  <conditionalFormatting sqref="AH2062">
    <cfRule type="containsText" dxfId="1963" priority="3964" operator="containsText" text="いない">
      <formula>NOT(ISERROR(SEARCH("いない",AH2062)))</formula>
    </cfRule>
    <cfRule type="cellIs" dxfId="1962" priority="3963" operator="equal">
      <formula>"いる・いない"</formula>
    </cfRule>
    <cfRule type="cellIs" dxfId="1961" priority="3962" operator="equal">
      <formula>"非該当"</formula>
    </cfRule>
    <cfRule type="cellIs" dxfId="1960" priority="3961" operator="equal">
      <formula>"いる"</formula>
    </cfRule>
  </conditionalFormatting>
  <conditionalFormatting sqref="AH2065">
    <cfRule type="containsText" dxfId="1959" priority="3957" operator="containsText" text="いない">
      <formula>NOT(ISERROR(SEARCH("いない",AH2065)))</formula>
    </cfRule>
    <cfRule type="cellIs" dxfId="1958" priority="3956" operator="equal">
      <formula>"いる・いない"</formula>
    </cfRule>
    <cfRule type="cellIs" dxfId="1957" priority="3955" operator="equal">
      <formula>"非該当"</formula>
    </cfRule>
    <cfRule type="cellIs" dxfId="1956" priority="3954" operator="equal">
      <formula>"いる"</formula>
    </cfRule>
  </conditionalFormatting>
  <conditionalFormatting sqref="AH2074">
    <cfRule type="containsText" dxfId="1955" priority="3950" operator="containsText" text="いない">
      <formula>NOT(ISERROR(SEARCH("いない",AH2074)))</formula>
    </cfRule>
    <cfRule type="cellIs" dxfId="1954" priority="3949" operator="equal">
      <formula>"いる・いない"</formula>
    </cfRule>
    <cfRule type="cellIs" dxfId="1953" priority="3948" operator="equal">
      <formula>"非該当"</formula>
    </cfRule>
    <cfRule type="cellIs" dxfId="1952" priority="3947" operator="equal">
      <formula>"いる"</formula>
    </cfRule>
  </conditionalFormatting>
  <conditionalFormatting sqref="AH2079">
    <cfRule type="containsText" dxfId="1951" priority="3943" operator="containsText" text="いない">
      <formula>NOT(ISERROR(SEARCH("いない",AH2079)))</formula>
    </cfRule>
    <cfRule type="cellIs" dxfId="1950" priority="3942" operator="equal">
      <formula>"いる・いない"</formula>
    </cfRule>
    <cfRule type="cellIs" dxfId="1949" priority="3941" operator="equal">
      <formula>"非該当"</formula>
    </cfRule>
    <cfRule type="cellIs" dxfId="1948" priority="3940" operator="equal">
      <formula>"いる"</formula>
    </cfRule>
  </conditionalFormatting>
  <conditionalFormatting sqref="AH2082">
    <cfRule type="containsText" dxfId="1947" priority="3936" operator="containsText" text="いない">
      <formula>NOT(ISERROR(SEARCH("いない",AH2082)))</formula>
    </cfRule>
    <cfRule type="cellIs" dxfId="1946" priority="3935" operator="equal">
      <formula>"いる・いない"</formula>
    </cfRule>
    <cfRule type="cellIs" dxfId="1945" priority="3934" operator="equal">
      <formula>"非該当"</formula>
    </cfRule>
    <cfRule type="cellIs" dxfId="1944" priority="3933" operator="equal">
      <formula>"いる"</formula>
    </cfRule>
  </conditionalFormatting>
  <conditionalFormatting sqref="AH2086">
    <cfRule type="containsText" dxfId="1943" priority="3929" operator="containsText" text="いない">
      <formula>NOT(ISERROR(SEARCH("いない",AH2086)))</formula>
    </cfRule>
    <cfRule type="cellIs" dxfId="1942" priority="3928" operator="equal">
      <formula>"いる・いない"</formula>
    </cfRule>
    <cfRule type="cellIs" dxfId="1941" priority="3927" operator="equal">
      <formula>"非該当"</formula>
    </cfRule>
    <cfRule type="cellIs" dxfId="1940" priority="3926" operator="equal">
      <formula>"いる"</formula>
    </cfRule>
  </conditionalFormatting>
  <conditionalFormatting sqref="AH2089">
    <cfRule type="containsText" dxfId="1939" priority="3922" operator="containsText" text="いない">
      <formula>NOT(ISERROR(SEARCH("いない",AH2089)))</formula>
    </cfRule>
    <cfRule type="cellIs" dxfId="1938" priority="3921" operator="equal">
      <formula>"いる・いない"</formula>
    </cfRule>
    <cfRule type="cellIs" dxfId="1937" priority="3920" operator="equal">
      <formula>"非該当"</formula>
    </cfRule>
    <cfRule type="cellIs" dxfId="1936" priority="3919" operator="equal">
      <formula>"いる"</formula>
    </cfRule>
  </conditionalFormatting>
  <conditionalFormatting sqref="AH2095">
    <cfRule type="containsText" dxfId="1935" priority="3915" operator="containsText" text="いない">
      <formula>NOT(ISERROR(SEARCH("いない",AH2095)))</formula>
    </cfRule>
    <cfRule type="cellIs" dxfId="1934" priority="3914" operator="equal">
      <formula>"いる・いない"</formula>
    </cfRule>
    <cfRule type="cellIs" dxfId="1933" priority="3913" operator="equal">
      <formula>"非該当"</formula>
    </cfRule>
    <cfRule type="cellIs" dxfId="1932" priority="3912" operator="equal">
      <formula>"いる"</formula>
    </cfRule>
  </conditionalFormatting>
  <conditionalFormatting sqref="AH2108">
    <cfRule type="containsText" dxfId="1931" priority="3886" operator="containsText" text="いない">
      <formula>NOT(ISERROR(SEARCH("いない",AH2108)))</formula>
    </cfRule>
    <cfRule type="cellIs" dxfId="1930" priority="3885" operator="equal">
      <formula>"いる・いない"</formula>
    </cfRule>
    <cfRule type="cellIs" dxfId="1929" priority="3884" operator="equal">
      <formula>"非該当"</formula>
    </cfRule>
    <cfRule type="cellIs" dxfId="1928" priority="3883" operator="equal">
      <formula>"いる"</formula>
    </cfRule>
  </conditionalFormatting>
  <conditionalFormatting sqref="AH2115">
    <cfRule type="cellIs" dxfId="1927" priority="3878" operator="equal">
      <formula>"いる・いない"</formula>
    </cfRule>
    <cfRule type="containsText" dxfId="1926" priority="3879" operator="containsText" text="いない">
      <formula>NOT(ISERROR(SEARCH("いない",AH2115)))</formula>
    </cfRule>
    <cfRule type="cellIs" dxfId="1925" priority="3877" operator="equal">
      <formula>"非該当"</formula>
    </cfRule>
    <cfRule type="cellIs" dxfId="1924" priority="3876" operator="equal">
      <formula>"いる"</formula>
    </cfRule>
  </conditionalFormatting>
  <conditionalFormatting sqref="AH2117">
    <cfRule type="cellIs" dxfId="1923" priority="3870" operator="equal">
      <formula>"非該当"</formula>
    </cfRule>
    <cfRule type="cellIs" dxfId="1922" priority="3869" operator="equal">
      <formula>"いる"</formula>
    </cfRule>
    <cfRule type="cellIs" dxfId="1921" priority="3871" operator="equal">
      <formula>"いる・いない"</formula>
    </cfRule>
    <cfRule type="containsText" dxfId="1920" priority="3872" operator="containsText" text="いない">
      <formula>NOT(ISERROR(SEARCH("いない",AH2117)))</formula>
    </cfRule>
  </conditionalFormatting>
  <conditionalFormatting sqref="AH2122">
    <cfRule type="cellIs" dxfId="1919" priority="3863" operator="equal">
      <formula>"非該当"</formula>
    </cfRule>
    <cfRule type="containsText" dxfId="1918" priority="3865" operator="containsText" text="いない">
      <formula>NOT(ISERROR(SEARCH("いない",AH2122)))</formula>
    </cfRule>
    <cfRule type="cellIs" dxfId="1917" priority="3864" operator="equal">
      <formula>"いる・いない"</formula>
    </cfRule>
    <cfRule type="cellIs" dxfId="1916" priority="3862" operator="equal">
      <formula>"いる"</formula>
    </cfRule>
  </conditionalFormatting>
  <conditionalFormatting sqref="AH2129">
    <cfRule type="cellIs" dxfId="1915" priority="3857" operator="equal">
      <formula>"いる・いない"</formula>
    </cfRule>
    <cfRule type="containsText" dxfId="1914" priority="3858" operator="containsText" text="いない">
      <formula>NOT(ISERROR(SEARCH("いない",AH2129)))</formula>
    </cfRule>
    <cfRule type="cellIs" dxfId="1913" priority="3855" operator="equal">
      <formula>"いる"</formula>
    </cfRule>
    <cfRule type="cellIs" dxfId="1912" priority="3856" operator="equal">
      <formula>"非該当"</formula>
    </cfRule>
  </conditionalFormatting>
  <conditionalFormatting sqref="AH2131">
    <cfRule type="cellIs" dxfId="1911" priority="3849" operator="equal">
      <formula>"非該当"</formula>
    </cfRule>
    <cfRule type="cellIs" dxfId="1910" priority="3850" operator="equal">
      <formula>"いる・いない"</formula>
    </cfRule>
    <cfRule type="containsText" dxfId="1909" priority="3851" operator="containsText" text="いない">
      <formula>NOT(ISERROR(SEARCH("いない",AH2131)))</formula>
    </cfRule>
    <cfRule type="cellIs" dxfId="1908" priority="3848" operator="equal">
      <formula>"いる"</formula>
    </cfRule>
  </conditionalFormatting>
  <conditionalFormatting sqref="AH2140">
    <cfRule type="containsText" dxfId="1907" priority="3844" operator="containsText" text="いない">
      <formula>NOT(ISERROR(SEARCH("いない",AH2140)))</formula>
    </cfRule>
    <cfRule type="cellIs" dxfId="1906" priority="3841" operator="equal">
      <formula>"いる"</formula>
    </cfRule>
    <cfRule type="cellIs" dxfId="1905" priority="3842" operator="equal">
      <formula>"非該当"</formula>
    </cfRule>
    <cfRule type="cellIs" dxfId="1904" priority="3843" operator="equal">
      <formula>"いる・いない"</formula>
    </cfRule>
  </conditionalFormatting>
  <conditionalFormatting sqref="AH2143">
    <cfRule type="cellIs" dxfId="1903" priority="3834" operator="equal">
      <formula>"いる"</formula>
    </cfRule>
    <cfRule type="cellIs" dxfId="1902" priority="3835" operator="equal">
      <formula>"非該当"</formula>
    </cfRule>
    <cfRule type="cellIs" dxfId="1901" priority="3836" operator="equal">
      <formula>"いる・いない"</formula>
    </cfRule>
    <cfRule type="containsText" dxfId="1900" priority="3837" operator="containsText" text="いない">
      <formula>NOT(ISERROR(SEARCH("いない",AH2143)))</formula>
    </cfRule>
  </conditionalFormatting>
  <conditionalFormatting sqref="AH2148">
    <cfRule type="cellIs" dxfId="1899" priority="3829" operator="equal">
      <formula>"いる・いない"</formula>
    </cfRule>
    <cfRule type="containsText" dxfId="1898" priority="3830" operator="containsText" text="いない">
      <formula>NOT(ISERROR(SEARCH("いない",AH2148)))</formula>
    </cfRule>
    <cfRule type="cellIs" dxfId="1897" priority="3827" operator="equal">
      <formula>"いる"</formula>
    </cfRule>
    <cfRule type="cellIs" dxfId="1896" priority="3828" operator="equal">
      <formula>"非該当"</formula>
    </cfRule>
  </conditionalFormatting>
  <conditionalFormatting sqref="AH2177">
    <cfRule type="containsText" dxfId="1895" priority="3823" operator="containsText" text="いない">
      <formula>NOT(ISERROR(SEARCH("いない",AH2177)))</formula>
    </cfRule>
    <cfRule type="cellIs" dxfId="1894" priority="3822" operator="equal">
      <formula>"いる・いない"</formula>
    </cfRule>
    <cfRule type="cellIs" dxfId="1893" priority="3820" operator="equal">
      <formula>"いる"</formula>
    </cfRule>
    <cfRule type="cellIs" dxfId="1892" priority="3821" operator="equal">
      <formula>"非該当"</formula>
    </cfRule>
  </conditionalFormatting>
  <conditionalFormatting sqref="AH2180">
    <cfRule type="containsText" dxfId="1891" priority="3816" operator="containsText" text="いない">
      <formula>NOT(ISERROR(SEARCH("いない",AH2180)))</formula>
    </cfRule>
    <cfRule type="cellIs" dxfId="1890" priority="3814" operator="equal">
      <formula>"非該当"</formula>
    </cfRule>
    <cfRule type="cellIs" dxfId="1889" priority="3815" operator="equal">
      <formula>"いる・いない"</formula>
    </cfRule>
    <cfRule type="cellIs" dxfId="1888" priority="3813" operator="equal">
      <formula>"いる"</formula>
    </cfRule>
  </conditionalFormatting>
  <conditionalFormatting sqref="AH2192">
    <cfRule type="containsText" dxfId="1887" priority="3809" operator="containsText" text="いない">
      <formula>NOT(ISERROR(SEARCH("いない",AH2192)))</formula>
    </cfRule>
    <cfRule type="cellIs" dxfId="1886" priority="3807" operator="equal">
      <formula>"非該当"</formula>
    </cfRule>
    <cfRule type="cellIs" dxfId="1885" priority="3806" operator="equal">
      <formula>"いる"</formula>
    </cfRule>
    <cfRule type="cellIs" dxfId="1884" priority="3808" operator="equal">
      <formula>"いる・いない"</formula>
    </cfRule>
  </conditionalFormatting>
  <conditionalFormatting sqref="AH2198">
    <cfRule type="containsText" dxfId="1883" priority="232" operator="containsText" text="いない">
      <formula>NOT(ISERROR(SEARCH("いない",AH2198)))</formula>
    </cfRule>
    <cfRule type="cellIs" dxfId="1882" priority="231" operator="equal">
      <formula>"いる・いない"</formula>
    </cfRule>
    <cfRule type="cellIs" dxfId="1881" priority="229" operator="equal">
      <formula>"いる"</formula>
    </cfRule>
    <cfRule type="cellIs" dxfId="1880" priority="230" operator="equal">
      <formula>"非該当"</formula>
    </cfRule>
  </conditionalFormatting>
  <conditionalFormatting sqref="AH2202">
    <cfRule type="cellIs" dxfId="1879" priority="2281" operator="equal">
      <formula>"非該当"</formula>
    </cfRule>
    <cfRule type="cellIs" dxfId="1878" priority="2280" operator="equal">
      <formula>"いる"</formula>
    </cfRule>
    <cfRule type="containsText" dxfId="1877" priority="2283" operator="containsText" text="いない">
      <formula>NOT(ISERROR(SEARCH("いない",AH2202)))</formula>
    </cfRule>
    <cfRule type="cellIs" dxfId="1876" priority="2282" operator="equal">
      <formula>"いる・いない"</formula>
    </cfRule>
  </conditionalFormatting>
  <conditionalFormatting sqref="AH2215">
    <cfRule type="cellIs" dxfId="1875" priority="3799" operator="equal">
      <formula>"いる"</formula>
    </cfRule>
    <cfRule type="containsText" dxfId="1874" priority="3802" operator="containsText" text="いない">
      <formula>NOT(ISERROR(SEARCH("いない",AH2215)))</formula>
    </cfRule>
    <cfRule type="cellIs" dxfId="1873" priority="3801" operator="equal">
      <formula>"いる・いない"</formula>
    </cfRule>
    <cfRule type="cellIs" dxfId="1872" priority="3800" operator="equal">
      <formula>"非該当"</formula>
    </cfRule>
  </conditionalFormatting>
  <conditionalFormatting sqref="AH2219">
    <cfRule type="cellIs" dxfId="1871" priority="222" operator="equal">
      <formula>"いる"</formula>
    </cfRule>
    <cfRule type="cellIs" dxfId="1870" priority="223" operator="equal">
      <formula>"非該当"</formula>
    </cfRule>
    <cfRule type="cellIs" dxfId="1869" priority="224" operator="equal">
      <formula>"いる・いない"</formula>
    </cfRule>
    <cfRule type="containsText" dxfId="1868" priority="225" operator="containsText" text="いない">
      <formula>NOT(ISERROR(SEARCH("いない",AH2219)))</formula>
    </cfRule>
  </conditionalFormatting>
  <conditionalFormatting sqref="AH2223">
    <cfRule type="containsText" dxfId="1867" priority="3795" operator="containsText" text="いない">
      <formula>NOT(ISERROR(SEARCH("いない",AH2223)))</formula>
    </cfRule>
    <cfRule type="cellIs" dxfId="1866" priority="3793" operator="equal">
      <formula>"非該当"</formula>
    </cfRule>
    <cfRule type="cellIs" dxfId="1865" priority="3794" operator="equal">
      <formula>"いる・いない"</formula>
    </cfRule>
    <cfRule type="cellIs" dxfId="1864" priority="3792" operator="equal">
      <formula>"いる"</formula>
    </cfRule>
  </conditionalFormatting>
  <conditionalFormatting sqref="AH2226">
    <cfRule type="cellIs" dxfId="1863" priority="3785" operator="equal">
      <formula>"いる"</formula>
    </cfRule>
    <cfRule type="cellIs" dxfId="1862" priority="3786" operator="equal">
      <formula>"非該当"</formula>
    </cfRule>
    <cfRule type="cellIs" dxfId="1861" priority="3787" operator="equal">
      <formula>"いる・いない"</formula>
    </cfRule>
    <cfRule type="containsText" dxfId="1860" priority="3788" operator="containsText" text="いない">
      <formula>NOT(ISERROR(SEARCH("いない",AH2226)))</formula>
    </cfRule>
  </conditionalFormatting>
  <conditionalFormatting sqref="AH2229">
    <cfRule type="cellIs" dxfId="1859" priority="5" operator="equal">
      <formula>"非該当"</formula>
    </cfRule>
    <cfRule type="containsText" dxfId="1858" priority="7" operator="containsText" text="いない">
      <formula>NOT(ISERROR(SEARCH("いない",AH2229)))</formula>
    </cfRule>
    <cfRule type="cellIs" dxfId="1857" priority="6" operator="equal">
      <formula>"いる・いない"</formula>
    </cfRule>
    <cfRule type="cellIs" dxfId="1856" priority="4" operator="equal">
      <formula>"いる"</formula>
    </cfRule>
  </conditionalFormatting>
  <conditionalFormatting sqref="AH2238">
    <cfRule type="cellIs" dxfId="1855" priority="3779" operator="equal">
      <formula>"非該当"</formula>
    </cfRule>
    <cfRule type="containsText" dxfId="1854" priority="3781" operator="containsText" text="いない">
      <formula>NOT(ISERROR(SEARCH("いない",AH2238)))</formula>
    </cfRule>
    <cfRule type="cellIs" dxfId="1853" priority="3780" operator="equal">
      <formula>"いる・いない"</formula>
    </cfRule>
    <cfRule type="cellIs" dxfId="1852" priority="3778" operator="equal">
      <formula>"いる"</formula>
    </cfRule>
  </conditionalFormatting>
  <conditionalFormatting sqref="AH2244">
    <cfRule type="cellIs" dxfId="1851" priority="3771" operator="equal">
      <formula>"いる"</formula>
    </cfRule>
    <cfRule type="cellIs" dxfId="1850" priority="3772" operator="equal">
      <formula>"非該当"</formula>
    </cfRule>
    <cfRule type="cellIs" dxfId="1849" priority="3773" operator="equal">
      <formula>"いる・いない"</formula>
    </cfRule>
    <cfRule type="containsText" dxfId="1848" priority="3774" operator="containsText" text="いない">
      <formula>NOT(ISERROR(SEARCH("いない",AH2244)))</formula>
    </cfRule>
  </conditionalFormatting>
  <conditionalFormatting sqref="AH2248">
    <cfRule type="cellIs" dxfId="1847" priority="3764" operator="equal">
      <formula>"いる"</formula>
    </cfRule>
    <cfRule type="cellIs" dxfId="1846" priority="3765" operator="equal">
      <formula>"非該当"</formula>
    </cfRule>
    <cfRule type="containsText" dxfId="1845" priority="3767" operator="containsText" text="いない">
      <formula>NOT(ISERROR(SEARCH("いない",AH2248)))</formula>
    </cfRule>
    <cfRule type="cellIs" dxfId="1844" priority="3766" operator="equal">
      <formula>"いる・いない"</formula>
    </cfRule>
  </conditionalFormatting>
  <conditionalFormatting sqref="AH2250">
    <cfRule type="cellIs" dxfId="1843" priority="3757" operator="equal">
      <formula>"いる"</formula>
    </cfRule>
    <cfRule type="cellIs" dxfId="1842" priority="3758" operator="equal">
      <formula>"非該当"</formula>
    </cfRule>
    <cfRule type="cellIs" dxfId="1841" priority="3759" operator="equal">
      <formula>"いる・いない"</formula>
    </cfRule>
    <cfRule type="containsText" dxfId="1840" priority="3760" operator="containsText" text="いない">
      <formula>NOT(ISERROR(SEARCH("いない",AH2250)))</formula>
    </cfRule>
  </conditionalFormatting>
  <conditionalFormatting sqref="AH2254">
    <cfRule type="cellIs" dxfId="1839" priority="3752" operator="equal">
      <formula>"いる・いない"</formula>
    </cfRule>
    <cfRule type="cellIs" dxfId="1838" priority="3750" operator="equal">
      <formula>"いる"</formula>
    </cfRule>
    <cfRule type="containsText" dxfId="1837" priority="3753" operator="containsText" text="いない">
      <formula>NOT(ISERROR(SEARCH("いない",AH2254)))</formula>
    </cfRule>
    <cfRule type="cellIs" dxfId="1836" priority="3751" operator="equal">
      <formula>"非該当"</formula>
    </cfRule>
  </conditionalFormatting>
  <conditionalFormatting sqref="AH2259">
    <cfRule type="cellIs" dxfId="1835" priority="3745" operator="equal">
      <formula>"いる・いない"</formula>
    </cfRule>
    <cfRule type="containsText" dxfId="1834" priority="3746" operator="containsText" text="いない">
      <formula>NOT(ISERROR(SEARCH("いない",AH2259)))</formula>
    </cfRule>
    <cfRule type="cellIs" dxfId="1833" priority="3743" operator="equal">
      <formula>"いる"</formula>
    </cfRule>
    <cfRule type="cellIs" dxfId="1832" priority="3744" operator="equal">
      <formula>"非該当"</formula>
    </cfRule>
  </conditionalFormatting>
  <conditionalFormatting sqref="AH2267">
    <cfRule type="cellIs" dxfId="1831" priority="3736" operator="equal">
      <formula>"いる"</formula>
    </cfRule>
    <cfRule type="cellIs" dxfId="1830" priority="3737" operator="equal">
      <formula>"非該当"</formula>
    </cfRule>
    <cfRule type="cellIs" dxfId="1829" priority="3738" operator="equal">
      <formula>"いる・いない"</formula>
    </cfRule>
    <cfRule type="containsText" dxfId="1828" priority="3739" operator="containsText" text="いない">
      <formula>NOT(ISERROR(SEARCH("いない",AH2267)))</formula>
    </cfRule>
  </conditionalFormatting>
  <conditionalFormatting sqref="AH2272">
    <cfRule type="cellIs" dxfId="1827" priority="209" operator="equal">
      <formula>"該当・非該当"</formula>
    </cfRule>
    <cfRule type="cellIs" dxfId="1826" priority="210" operator="equal">
      <formula>"該当"</formula>
    </cfRule>
    <cfRule type="cellIs" dxfId="1825" priority="211" operator="equal">
      <formula>"非該当"</formula>
    </cfRule>
  </conditionalFormatting>
  <conditionalFormatting sqref="AH2274">
    <cfRule type="cellIs" dxfId="1824" priority="208" operator="equal">
      <formula>"非該当"</formula>
    </cfRule>
    <cfRule type="cellIs" dxfId="1823" priority="206" operator="equal">
      <formula>"該当・非該当"</formula>
    </cfRule>
    <cfRule type="cellIs" dxfId="1822" priority="207" operator="equal">
      <formula>"該当"</formula>
    </cfRule>
  </conditionalFormatting>
  <conditionalFormatting sqref="AH2286">
    <cfRule type="cellIs" dxfId="1821" priority="204" operator="equal">
      <formula>"該当"</formula>
    </cfRule>
    <cfRule type="cellIs" dxfId="1820" priority="203" operator="equal">
      <formula>"該当・非該当"</formula>
    </cfRule>
    <cfRule type="cellIs" dxfId="1819" priority="205" operator="equal">
      <formula>"非該当"</formula>
    </cfRule>
  </conditionalFormatting>
  <conditionalFormatting sqref="AH2291:AH2293">
    <cfRule type="cellIs" dxfId="1818" priority="3730" operator="equal">
      <formula>"非該当"</formula>
    </cfRule>
    <cfRule type="cellIs" dxfId="1817" priority="3729" operator="equal">
      <formula>"いる"</formula>
    </cfRule>
    <cfRule type="cellIs" dxfId="1816" priority="3731" operator="equal">
      <formula>"いる・いない"</formula>
    </cfRule>
    <cfRule type="containsText" dxfId="1815" priority="3732" operator="containsText" text="いない">
      <formula>NOT(ISERROR(SEARCH("いない",AH2291)))</formula>
    </cfRule>
  </conditionalFormatting>
  <conditionalFormatting sqref="AH2296">
    <cfRule type="cellIs" dxfId="1814" priority="3724" operator="equal">
      <formula>"いる・いない"</formula>
    </cfRule>
    <cfRule type="containsText" dxfId="1813" priority="3725" operator="containsText" text="いない">
      <formula>NOT(ISERROR(SEARCH("いない",AH2296)))</formula>
    </cfRule>
    <cfRule type="cellIs" dxfId="1812" priority="3723" operator="equal">
      <formula>"非該当"</formula>
    </cfRule>
    <cfRule type="cellIs" dxfId="1811" priority="3722" operator="equal">
      <formula>"いる"</formula>
    </cfRule>
  </conditionalFormatting>
  <conditionalFormatting sqref="AH2303">
    <cfRule type="containsText" dxfId="1810" priority="3718" operator="containsText" text="いない">
      <formula>NOT(ISERROR(SEARCH("いない",AH2303)))</formula>
    </cfRule>
    <cfRule type="cellIs" dxfId="1809" priority="3717" operator="equal">
      <formula>"いる・いない"</formula>
    </cfRule>
    <cfRule type="cellIs" dxfId="1808" priority="3715" operator="equal">
      <formula>"いる"</formula>
    </cfRule>
    <cfRule type="cellIs" dxfId="1807" priority="3716" operator="equal">
      <formula>"非該当"</formula>
    </cfRule>
  </conditionalFormatting>
  <conditionalFormatting sqref="AH2307">
    <cfRule type="cellIs" dxfId="1806" priority="3708" operator="equal">
      <formula>"いる"</formula>
    </cfRule>
    <cfRule type="cellIs" dxfId="1805" priority="3709" operator="equal">
      <formula>"非該当"</formula>
    </cfRule>
    <cfRule type="cellIs" dxfId="1804" priority="3710" operator="equal">
      <formula>"いる・いない"</formula>
    </cfRule>
    <cfRule type="containsText" dxfId="1803" priority="3711" operator="containsText" text="いない">
      <formula>NOT(ISERROR(SEARCH("いない",AH2307)))</formula>
    </cfRule>
  </conditionalFormatting>
  <conditionalFormatting sqref="AH2315">
    <cfRule type="cellIs" dxfId="1802" priority="3701" operator="equal">
      <formula>"いる"</formula>
    </cfRule>
    <cfRule type="cellIs" dxfId="1801" priority="3702" operator="equal">
      <formula>"非該当"</formula>
    </cfRule>
    <cfRule type="cellIs" dxfId="1800" priority="3703" operator="equal">
      <formula>"いる・いない"</formula>
    </cfRule>
    <cfRule type="containsText" dxfId="1799" priority="3704" operator="containsText" text="いない">
      <formula>NOT(ISERROR(SEARCH("いない",AH2315)))</formula>
    </cfRule>
  </conditionalFormatting>
  <conditionalFormatting sqref="AH2327">
    <cfRule type="containsText" dxfId="1798" priority="3697" operator="containsText" text="いない">
      <formula>NOT(ISERROR(SEARCH("いない",AH2327)))</formula>
    </cfRule>
    <cfRule type="cellIs" dxfId="1797" priority="3696" operator="equal">
      <formula>"いる・いない"</formula>
    </cfRule>
    <cfRule type="cellIs" dxfId="1796" priority="3695" operator="equal">
      <formula>"非該当"</formula>
    </cfRule>
    <cfRule type="cellIs" dxfId="1795" priority="3694" operator="equal">
      <formula>"いる"</formula>
    </cfRule>
  </conditionalFormatting>
  <conditionalFormatting sqref="AH2331">
    <cfRule type="cellIs" dxfId="1794" priority="3688" operator="equal">
      <formula>"非該当"</formula>
    </cfRule>
    <cfRule type="containsText" dxfId="1793" priority="3690" operator="containsText" text="いない">
      <formula>NOT(ISERROR(SEARCH("いない",AH2331)))</formula>
    </cfRule>
    <cfRule type="cellIs" dxfId="1792" priority="3689" operator="equal">
      <formula>"いる・いない"</formula>
    </cfRule>
    <cfRule type="cellIs" dxfId="1791" priority="3687" operator="equal">
      <formula>"いる"</formula>
    </cfRule>
  </conditionalFormatting>
  <conditionalFormatting sqref="AH2335">
    <cfRule type="cellIs" dxfId="1790" priority="3680" operator="equal">
      <formula>"いる"</formula>
    </cfRule>
    <cfRule type="cellIs" dxfId="1789" priority="3681" operator="equal">
      <formula>"非該当"</formula>
    </cfRule>
    <cfRule type="cellIs" dxfId="1788" priority="3682" operator="equal">
      <formula>"いる・いない"</formula>
    </cfRule>
    <cfRule type="containsText" dxfId="1787" priority="3683" operator="containsText" text="いない">
      <formula>NOT(ISERROR(SEARCH("いない",AH2335)))</formula>
    </cfRule>
  </conditionalFormatting>
  <conditionalFormatting sqref="AH2345">
    <cfRule type="cellIs" dxfId="1786" priority="3674" operator="equal">
      <formula>"非該当"</formula>
    </cfRule>
    <cfRule type="cellIs" dxfId="1785" priority="3675" operator="equal">
      <formula>"いる・いない"</formula>
    </cfRule>
    <cfRule type="containsText" dxfId="1784" priority="3676" operator="containsText" text="いない">
      <formula>NOT(ISERROR(SEARCH("いない",AH2345)))</formula>
    </cfRule>
    <cfRule type="cellIs" dxfId="1783" priority="3673" operator="equal">
      <formula>"いる"</formula>
    </cfRule>
  </conditionalFormatting>
  <conditionalFormatting sqref="AH2368">
    <cfRule type="cellIs" dxfId="1782" priority="3667" operator="equal">
      <formula>"非該当"</formula>
    </cfRule>
    <cfRule type="cellIs" dxfId="1781" priority="3666" operator="equal">
      <formula>"いる"</formula>
    </cfRule>
    <cfRule type="containsText" dxfId="1780" priority="3669" operator="containsText" text="いない">
      <formula>NOT(ISERROR(SEARCH("いない",AH2368)))</formula>
    </cfRule>
    <cfRule type="cellIs" dxfId="1779" priority="3668" operator="equal">
      <formula>"いる・いない"</formula>
    </cfRule>
  </conditionalFormatting>
  <conditionalFormatting sqref="AH2377">
    <cfRule type="containsText" dxfId="1778" priority="218" operator="containsText" text="いない">
      <formula>NOT(ISERROR(SEARCH("いない",AH2377)))</formula>
    </cfRule>
    <cfRule type="cellIs" dxfId="1777" priority="217" operator="equal">
      <formula>"いる・いない"</formula>
    </cfRule>
    <cfRule type="cellIs" dxfId="1776" priority="216" operator="equal">
      <formula>"非該当"</formula>
    </cfRule>
    <cfRule type="cellIs" dxfId="1775" priority="215" operator="equal">
      <formula>"いる"</formula>
    </cfRule>
  </conditionalFormatting>
  <conditionalFormatting sqref="AH2387">
    <cfRule type="cellIs" dxfId="1774" priority="3659" operator="equal">
      <formula>"いる"</formula>
    </cfRule>
    <cfRule type="cellIs" dxfId="1773" priority="3660" operator="equal">
      <formula>"非該当"</formula>
    </cfRule>
    <cfRule type="cellIs" dxfId="1772" priority="3661" operator="equal">
      <formula>"いる・いない"</formula>
    </cfRule>
    <cfRule type="containsText" dxfId="1771" priority="3662" operator="containsText" text="いない">
      <formula>NOT(ISERROR(SEARCH("いない",AH2387)))</formula>
    </cfRule>
  </conditionalFormatting>
  <conditionalFormatting sqref="AH2425">
    <cfRule type="cellIs" dxfId="1770" priority="3638" operator="equal">
      <formula>"いる"</formula>
    </cfRule>
    <cfRule type="cellIs" dxfId="1769" priority="3639" operator="equal">
      <formula>"非該当"</formula>
    </cfRule>
    <cfRule type="cellIs" dxfId="1768" priority="3640" operator="equal">
      <formula>"いる・いない"</formula>
    </cfRule>
    <cfRule type="containsText" dxfId="1767" priority="3641" operator="containsText" text="いない">
      <formula>NOT(ISERROR(SEARCH("いない",AH2425)))</formula>
    </cfRule>
  </conditionalFormatting>
  <conditionalFormatting sqref="AH2429">
    <cfRule type="cellIs" dxfId="1766" priority="3632" operator="equal">
      <formula>"非該当"</formula>
    </cfRule>
    <cfRule type="cellIs" dxfId="1765" priority="3631" operator="equal">
      <formula>"いる"</formula>
    </cfRule>
    <cfRule type="cellIs" dxfId="1764" priority="3633" operator="equal">
      <formula>"いる・いない"</formula>
    </cfRule>
    <cfRule type="containsText" dxfId="1763" priority="3634" operator="containsText" text="いない">
      <formula>NOT(ISERROR(SEARCH("いない",AH2429)))</formula>
    </cfRule>
  </conditionalFormatting>
  <conditionalFormatting sqref="AH2433">
    <cfRule type="containsText" dxfId="1762" priority="3627" operator="containsText" text="いない">
      <formula>NOT(ISERROR(SEARCH("いない",AH2433)))</formula>
    </cfRule>
    <cfRule type="cellIs" dxfId="1761" priority="3626" operator="equal">
      <formula>"いる・いない"</formula>
    </cfRule>
    <cfRule type="cellIs" dxfId="1760" priority="3625" operator="equal">
      <formula>"非該当"</formula>
    </cfRule>
    <cfRule type="cellIs" dxfId="1759" priority="3624" operator="equal">
      <formula>"いる"</formula>
    </cfRule>
  </conditionalFormatting>
  <conditionalFormatting sqref="AH2436">
    <cfRule type="cellIs" dxfId="1758" priority="3617" operator="equal">
      <formula>"いる"</formula>
    </cfRule>
    <cfRule type="containsText" dxfId="1757" priority="3620" operator="containsText" text="いない">
      <formula>NOT(ISERROR(SEARCH("いない",AH2436)))</formula>
    </cfRule>
    <cfRule type="cellIs" dxfId="1756" priority="3619" operator="equal">
      <formula>"いる・いない"</formula>
    </cfRule>
    <cfRule type="cellIs" dxfId="1755" priority="3618" operator="equal">
      <formula>"非該当"</formula>
    </cfRule>
  </conditionalFormatting>
  <conditionalFormatting sqref="AH2439">
    <cfRule type="cellIs" dxfId="1754" priority="3611" operator="equal">
      <formula>"非該当"</formula>
    </cfRule>
    <cfRule type="containsText" dxfId="1753" priority="3613" operator="containsText" text="いない">
      <formula>NOT(ISERROR(SEARCH("いない",AH2439)))</formula>
    </cfRule>
    <cfRule type="cellIs" dxfId="1752" priority="3610" operator="equal">
      <formula>"いる"</formula>
    </cfRule>
    <cfRule type="cellIs" dxfId="1751" priority="3612" operator="equal">
      <formula>"いる・いない"</formula>
    </cfRule>
  </conditionalFormatting>
  <conditionalFormatting sqref="AH2444">
    <cfRule type="cellIs" dxfId="1750" priority="3604" operator="equal">
      <formula>"非該当"</formula>
    </cfRule>
    <cfRule type="cellIs" dxfId="1749" priority="3603" operator="equal">
      <formula>"いる"</formula>
    </cfRule>
    <cfRule type="cellIs" dxfId="1748" priority="3605" operator="equal">
      <formula>"いる・いない"</formula>
    </cfRule>
    <cfRule type="containsText" dxfId="1747" priority="3606" operator="containsText" text="いない">
      <formula>NOT(ISERROR(SEARCH("いない",AH2444)))</formula>
    </cfRule>
  </conditionalFormatting>
  <conditionalFormatting sqref="AH2447">
    <cfRule type="cellIs" dxfId="1746" priority="3596" operator="equal">
      <formula>"いる"</formula>
    </cfRule>
    <cfRule type="cellIs" dxfId="1745" priority="3597" operator="equal">
      <formula>"非該当"</formula>
    </cfRule>
    <cfRule type="cellIs" dxfId="1744" priority="3598" operator="equal">
      <formula>"いる・いない"</formula>
    </cfRule>
    <cfRule type="containsText" dxfId="1743" priority="3599" operator="containsText" text="いない">
      <formula>NOT(ISERROR(SEARCH("いない",AH2447)))</formula>
    </cfRule>
  </conditionalFormatting>
  <conditionalFormatting sqref="AH2451">
    <cfRule type="cellIs" dxfId="1742" priority="3591" operator="equal">
      <formula>"いる・いない"</formula>
    </cfRule>
    <cfRule type="containsText" dxfId="1741" priority="3592" operator="containsText" text="いない">
      <formula>NOT(ISERROR(SEARCH("いない",AH2451)))</formula>
    </cfRule>
    <cfRule type="cellIs" dxfId="1740" priority="3590" operator="equal">
      <formula>"非該当"</formula>
    </cfRule>
    <cfRule type="cellIs" dxfId="1739" priority="3589" operator="equal">
      <formula>"いる"</formula>
    </cfRule>
  </conditionalFormatting>
  <conditionalFormatting sqref="AH2454">
    <cfRule type="containsText" dxfId="1738" priority="3585" operator="containsText" text="いない">
      <formula>NOT(ISERROR(SEARCH("いない",AH2454)))</formula>
    </cfRule>
    <cfRule type="cellIs" dxfId="1737" priority="3584" operator="equal">
      <formula>"いる・いない"</formula>
    </cfRule>
    <cfRule type="cellIs" dxfId="1736" priority="3583" operator="equal">
      <formula>"非該当"</formula>
    </cfRule>
    <cfRule type="cellIs" dxfId="1735" priority="3582" operator="equal">
      <formula>"いる"</formula>
    </cfRule>
  </conditionalFormatting>
  <conditionalFormatting sqref="AH2460">
    <cfRule type="cellIs" dxfId="1734" priority="3577" operator="equal">
      <formula>"いる・いない"</formula>
    </cfRule>
    <cfRule type="cellIs" dxfId="1733" priority="3576" operator="equal">
      <formula>"非該当"</formula>
    </cfRule>
    <cfRule type="cellIs" dxfId="1732" priority="3575" operator="equal">
      <formula>"いる"</formula>
    </cfRule>
    <cfRule type="containsText" dxfId="1731" priority="3578" operator="containsText" text="いない">
      <formula>NOT(ISERROR(SEARCH("いない",AH2460)))</formula>
    </cfRule>
  </conditionalFormatting>
  <conditionalFormatting sqref="AH2486">
    <cfRule type="cellIs" dxfId="1730" priority="3450" operator="equal">
      <formula>"いる"</formula>
    </cfRule>
    <cfRule type="cellIs" dxfId="1729" priority="3451" operator="equal">
      <formula>"非該当"</formula>
    </cfRule>
    <cfRule type="cellIs" dxfId="1728" priority="3452" operator="equal">
      <formula>"いる・いない"</formula>
    </cfRule>
    <cfRule type="containsText" dxfId="1727" priority="3453" operator="containsText" text="いない">
      <formula>NOT(ISERROR(SEARCH("いない",AH2486)))</formula>
    </cfRule>
  </conditionalFormatting>
  <conditionalFormatting sqref="AH2501">
    <cfRule type="containsText" dxfId="1726" priority="3446" operator="containsText" text="いない">
      <formula>NOT(ISERROR(SEARCH("いない",AH2501)))</formula>
    </cfRule>
    <cfRule type="cellIs" dxfId="1725" priority="3445" operator="equal">
      <formula>"いる・いない"</formula>
    </cfRule>
    <cfRule type="cellIs" dxfId="1724" priority="3443" operator="equal">
      <formula>"いる"</formula>
    </cfRule>
    <cfRule type="cellIs" dxfId="1723" priority="3444" operator="equal">
      <formula>"非該当"</formula>
    </cfRule>
  </conditionalFormatting>
  <conditionalFormatting sqref="AH2506">
    <cfRule type="containsText" dxfId="1722" priority="3439" operator="containsText" text="いない">
      <formula>NOT(ISERROR(SEARCH("いない",AH2506)))</formula>
    </cfRule>
    <cfRule type="cellIs" dxfId="1721" priority="3437" operator="equal">
      <formula>"非該当"</formula>
    </cfRule>
    <cfRule type="cellIs" dxfId="1720" priority="3436" operator="equal">
      <formula>"いる"</formula>
    </cfRule>
    <cfRule type="cellIs" dxfId="1719" priority="3438" operator="equal">
      <formula>"いる・いない"</formula>
    </cfRule>
  </conditionalFormatting>
  <conditionalFormatting sqref="AH2521">
    <cfRule type="containsText" dxfId="1718" priority="3432" operator="containsText" text="いない">
      <formula>NOT(ISERROR(SEARCH("いない",AH2521)))</formula>
    </cfRule>
    <cfRule type="cellIs" dxfId="1717" priority="3431" operator="equal">
      <formula>"いる・いない"</formula>
    </cfRule>
    <cfRule type="cellIs" dxfId="1716" priority="3430" operator="equal">
      <formula>"非該当"</formula>
    </cfRule>
    <cfRule type="cellIs" dxfId="1715" priority="3429" operator="equal">
      <formula>"いる"</formula>
    </cfRule>
  </conditionalFormatting>
  <conditionalFormatting sqref="AH2524">
    <cfRule type="cellIs" dxfId="1714" priority="3422" operator="equal">
      <formula>"いる"</formula>
    </cfRule>
    <cfRule type="cellIs" dxfId="1713" priority="3423" operator="equal">
      <formula>"非該当"</formula>
    </cfRule>
    <cfRule type="cellIs" dxfId="1712" priority="3424" operator="equal">
      <formula>"いる・いない"</formula>
    </cfRule>
    <cfRule type="containsText" dxfId="1711" priority="3425" operator="containsText" text="いない">
      <formula>NOT(ISERROR(SEARCH("いない",AH2524)))</formula>
    </cfRule>
  </conditionalFormatting>
  <conditionalFormatting sqref="AH2527">
    <cfRule type="cellIs" dxfId="1710" priority="3416" operator="equal">
      <formula>"非該当"</formula>
    </cfRule>
    <cfRule type="cellIs" dxfId="1709" priority="3415" operator="equal">
      <formula>"いる"</formula>
    </cfRule>
    <cfRule type="containsText" dxfId="1708" priority="3418" operator="containsText" text="いない">
      <formula>NOT(ISERROR(SEARCH("いない",AH2527)))</formula>
    </cfRule>
    <cfRule type="cellIs" dxfId="1707" priority="3417" operator="equal">
      <formula>"いる・いない"</formula>
    </cfRule>
  </conditionalFormatting>
  <conditionalFormatting sqref="AH2533">
    <cfRule type="containsText" dxfId="1706" priority="3411" operator="containsText" text="いない">
      <formula>NOT(ISERROR(SEARCH("いない",AH2533)))</formula>
    </cfRule>
    <cfRule type="cellIs" dxfId="1705" priority="3410" operator="equal">
      <formula>"いる・いない"</formula>
    </cfRule>
    <cfRule type="cellIs" dxfId="1704" priority="3408" operator="equal">
      <formula>"いる"</formula>
    </cfRule>
    <cfRule type="cellIs" dxfId="1703" priority="3409" operator="equal">
      <formula>"非該当"</formula>
    </cfRule>
  </conditionalFormatting>
  <conditionalFormatting sqref="AH2536">
    <cfRule type="cellIs" dxfId="1702" priority="3403" operator="equal">
      <formula>"いる・いない"</formula>
    </cfRule>
    <cfRule type="cellIs" dxfId="1701" priority="3401" operator="equal">
      <formula>"いる"</formula>
    </cfRule>
    <cfRule type="cellIs" dxfId="1700" priority="3402" operator="equal">
      <formula>"非該当"</formula>
    </cfRule>
    <cfRule type="containsText" dxfId="1699" priority="3404" operator="containsText" text="いない">
      <formula>NOT(ISERROR(SEARCH("いない",AH2536)))</formula>
    </cfRule>
  </conditionalFormatting>
  <conditionalFormatting sqref="AH2541">
    <cfRule type="cellIs" dxfId="1698" priority="3395" operator="equal">
      <formula>"非該当"</formula>
    </cfRule>
    <cfRule type="cellIs" dxfId="1697" priority="3396" operator="equal">
      <formula>"いる・いない"</formula>
    </cfRule>
    <cfRule type="containsText" dxfId="1696" priority="3397" operator="containsText" text="いない">
      <formula>NOT(ISERROR(SEARCH("いない",AH2541)))</formula>
    </cfRule>
    <cfRule type="cellIs" dxfId="1695" priority="3394" operator="equal">
      <formula>"いる"</formula>
    </cfRule>
  </conditionalFormatting>
  <conditionalFormatting sqref="AH2544">
    <cfRule type="cellIs" dxfId="1694" priority="3387" operator="equal">
      <formula>"いる"</formula>
    </cfRule>
    <cfRule type="cellIs" dxfId="1693" priority="3388" operator="equal">
      <formula>"非該当"</formula>
    </cfRule>
    <cfRule type="cellIs" dxfId="1692" priority="3389" operator="equal">
      <formula>"いる・いない"</formula>
    </cfRule>
    <cfRule type="containsText" dxfId="1691" priority="3390" operator="containsText" text="いない">
      <formula>NOT(ISERROR(SEARCH("いない",AH2544)))</formula>
    </cfRule>
  </conditionalFormatting>
  <conditionalFormatting sqref="AH2554">
    <cfRule type="cellIs" dxfId="1690" priority="3380" operator="equal">
      <formula>"いる"</formula>
    </cfRule>
    <cfRule type="cellIs" dxfId="1689" priority="3382" operator="equal">
      <formula>"いる・いない"</formula>
    </cfRule>
    <cfRule type="containsText" dxfId="1688" priority="3383" operator="containsText" text="いない">
      <formula>NOT(ISERROR(SEARCH("いない",AH2554)))</formula>
    </cfRule>
    <cfRule type="cellIs" dxfId="1687" priority="3381" operator="equal">
      <formula>"非該当"</formula>
    </cfRule>
  </conditionalFormatting>
  <conditionalFormatting sqref="AH2558">
    <cfRule type="cellIs" dxfId="1686" priority="3373" operator="equal">
      <formula>"いる"</formula>
    </cfRule>
    <cfRule type="containsText" dxfId="1685" priority="3376" operator="containsText" text="いない">
      <formula>NOT(ISERROR(SEARCH("いない",AH2558)))</formula>
    </cfRule>
    <cfRule type="cellIs" dxfId="1684" priority="3374" operator="equal">
      <formula>"非該当"</formula>
    </cfRule>
    <cfRule type="cellIs" dxfId="1683" priority="3375" operator="equal">
      <formula>"いる・いない"</formula>
    </cfRule>
  </conditionalFormatting>
  <conditionalFormatting sqref="AH2575">
    <cfRule type="containsText" dxfId="1682" priority="202" operator="containsText" text="いない">
      <formula>NOT(ISERROR(SEARCH("いない",AH2575)))</formula>
    </cfRule>
    <cfRule type="cellIs" dxfId="1681" priority="199" operator="equal">
      <formula>"いる"</formula>
    </cfRule>
    <cfRule type="cellIs" dxfId="1680" priority="200" operator="equal">
      <formula>"非該当"</formula>
    </cfRule>
    <cfRule type="cellIs" dxfId="1679" priority="201" operator="equal">
      <formula>"いる・いない"</formula>
    </cfRule>
  </conditionalFormatting>
  <conditionalFormatting sqref="AH2578">
    <cfRule type="cellIs" dxfId="1678" priority="192" operator="equal">
      <formula>"いる"</formula>
    </cfRule>
    <cfRule type="cellIs" dxfId="1677" priority="193" operator="equal">
      <formula>"非該当"</formula>
    </cfRule>
    <cfRule type="cellIs" dxfId="1676" priority="194" operator="equal">
      <formula>"いる・いない"</formula>
    </cfRule>
    <cfRule type="containsText" dxfId="1675" priority="195" operator="containsText" text="いない">
      <formula>NOT(ISERROR(SEARCH("いない",AH2578)))</formula>
    </cfRule>
  </conditionalFormatting>
  <conditionalFormatting sqref="AH2581">
    <cfRule type="cellIs" dxfId="1674" priority="185" operator="equal">
      <formula>"いる"</formula>
    </cfRule>
    <cfRule type="cellIs" dxfId="1673" priority="186" operator="equal">
      <formula>"非該当"</formula>
    </cfRule>
    <cfRule type="cellIs" dxfId="1672" priority="187" operator="equal">
      <formula>"いる・いない"</formula>
    </cfRule>
    <cfRule type="containsText" dxfId="1671" priority="188" operator="containsText" text="いない">
      <formula>NOT(ISERROR(SEARCH("いない",AH2581)))</formula>
    </cfRule>
  </conditionalFormatting>
  <conditionalFormatting sqref="AH2597">
    <cfRule type="cellIs" dxfId="1670" priority="178" operator="equal">
      <formula>"いる"</formula>
    </cfRule>
    <cfRule type="cellIs" dxfId="1669" priority="179" operator="equal">
      <formula>"非該当"</formula>
    </cfRule>
    <cfRule type="cellIs" dxfId="1668" priority="180" operator="equal">
      <formula>"いる・いない"</formula>
    </cfRule>
    <cfRule type="containsText" dxfId="1667" priority="181" operator="containsText" text="いない">
      <formula>NOT(ISERROR(SEARCH("いない",AH2597)))</formula>
    </cfRule>
  </conditionalFormatting>
  <conditionalFormatting sqref="AH2611">
    <cfRule type="cellIs" dxfId="1666" priority="171" operator="equal">
      <formula>"いる"</formula>
    </cfRule>
    <cfRule type="cellIs" dxfId="1665" priority="172" operator="equal">
      <formula>"非該当"</formula>
    </cfRule>
    <cfRule type="cellIs" dxfId="1664" priority="173" operator="equal">
      <formula>"いる・いない"</formula>
    </cfRule>
    <cfRule type="containsText" dxfId="1663" priority="174" operator="containsText" text="いない">
      <formula>NOT(ISERROR(SEARCH("いない",AH2611)))</formula>
    </cfRule>
  </conditionalFormatting>
  <conditionalFormatting sqref="AH2626">
    <cfRule type="cellIs" dxfId="1662" priority="164" operator="equal">
      <formula>"いる"</formula>
    </cfRule>
    <cfRule type="cellIs" dxfId="1661" priority="166" operator="equal">
      <formula>"いる・いない"</formula>
    </cfRule>
    <cfRule type="containsText" dxfId="1660" priority="167" operator="containsText" text="いない">
      <formula>NOT(ISERROR(SEARCH("いない",AH2626)))</formula>
    </cfRule>
    <cfRule type="cellIs" dxfId="1659" priority="165" operator="equal">
      <formula>"非該当"</formula>
    </cfRule>
  </conditionalFormatting>
  <conditionalFormatting sqref="AH2639">
    <cfRule type="cellIs" dxfId="1658" priority="3316" operator="equal">
      <formula>"非該当"</formula>
    </cfRule>
    <cfRule type="containsText" dxfId="1657" priority="3318" operator="containsText" text="いない">
      <formula>NOT(ISERROR(SEARCH("いない",AH2639)))</formula>
    </cfRule>
    <cfRule type="cellIs" dxfId="1656" priority="3317" operator="equal">
      <formula>"いる・いない"</formula>
    </cfRule>
    <cfRule type="cellIs" dxfId="1655" priority="3315" operator="equal">
      <formula>"いる"</formula>
    </cfRule>
  </conditionalFormatting>
  <conditionalFormatting sqref="AH2660">
    <cfRule type="containsText" dxfId="1654" priority="3311" operator="containsText" text="いない">
      <formula>NOT(ISERROR(SEARCH("いない",AH2660)))</formula>
    </cfRule>
    <cfRule type="cellIs" dxfId="1653" priority="3309" operator="equal">
      <formula>"非該当"</formula>
    </cfRule>
    <cfRule type="cellIs" dxfId="1652" priority="3308" operator="equal">
      <formula>"いる"</formula>
    </cfRule>
    <cfRule type="cellIs" dxfId="1651" priority="3310" operator="equal">
      <formula>"いる・いない"</formula>
    </cfRule>
  </conditionalFormatting>
  <conditionalFormatting sqref="AH2671">
    <cfRule type="cellIs" dxfId="1650" priority="3303" operator="equal">
      <formula>"いる・いない"</formula>
    </cfRule>
    <cfRule type="cellIs" dxfId="1649" priority="3302" operator="equal">
      <formula>"非該当"</formula>
    </cfRule>
    <cfRule type="containsText" dxfId="1648" priority="3304" operator="containsText" text="いない">
      <formula>NOT(ISERROR(SEARCH("いない",AH2671)))</formula>
    </cfRule>
    <cfRule type="cellIs" dxfId="1647" priority="3301" operator="equal">
      <formula>"いる"</formula>
    </cfRule>
  </conditionalFormatting>
  <conditionalFormatting sqref="AH2676">
    <cfRule type="cellIs" dxfId="1646" priority="3295" operator="equal">
      <formula>"非該当"</formula>
    </cfRule>
    <cfRule type="cellIs" dxfId="1645" priority="3294" operator="equal">
      <formula>"いる"</formula>
    </cfRule>
    <cfRule type="containsText" dxfId="1644" priority="3297" operator="containsText" text="いない">
      <formula>NOT(ISERROR(SEARCH("いない",AH2676)))</formula>
    </cfRule>
    <cfRule type="cellIs" dxfId="1643" priority="3296" operator="equal">
      <formula>"いる・いない"</formula>
    </cfRule>
  </conditionalFormatting>
  <conditionalFormatting sqref="AH2682">
    <cfRule type="cellIs" dxfId="1642" priority="150" operator="equal">
      <formula>"いる"</formula>
    </cfRule>
    <cfRule type="cellIs" dxfId="1641" priority="151" operator="equal">
      <formula>"非該当"</formula>
    </cfRule>
    <cfRule type="cellIs" dxfId="1640" priority="152" operator="equal">
      <formula>"いる・いない"</formula>
    </cfRule>
    <cfRule type="containsText" dxfId="1639" priority="153" operator="containsText" text="いない">
      <formula>NOT(ISERROR(SEARCH("いない",AH2682)))</formula>
    </cfRule>
  </conditionalFormatting>
  <conditionalFormatting sqref="AH2714">
    <cfRule type="cellIs" dxfId="1638" priority="3278" operator="equal">
      <formula>"非該当"</formula>
    </cfRule>
    <cfRule type="cellIs" dxfId="1637" priority="3279" operator="equal">
      <formula>"いる・いない"</formula>
    </cfRule>
    <cfRule type="containsText" dxfId="1636" priority="3280" operator="containsText" text="いない">
      <formula>NOT(ISERROR(SEARCH("いない",AH2714)))</formula>
    </cfRule>
    <cfRule type="cellIs" dxfId="1635" priority="3277" operator="equal">
      <formula>"いる"</formula>
    </cfRule>
  </conditionalFormatting>
  <conditionalFormatting sqref="AH2718">
    <cfRule type="cellIs" dxfId="1634" priority="3272" operator="equal">
      <formula>"いる・いない"</formula>
    </cfRule>
    <cfRule type="cellIs" dxfId="1633" priority="3271" operator="equal">
      <formula>"非該当"</formula>
    </cfRule>
    <cfRule type="containsText" dxfId="1632" priority="3273" operator="containsText" text="いない">
      <formula>NOT(ISERROR(SEARCH("いない",AH2718)))</formula>
    </cfRule>
    <cfRule type="cellIs" dxfId="1631" priority="3270" operator="equal">
      <formula>"いる"</formula>
    </cfRule>
  </conditionalFormatting>
  <conditionalFormatting sqref="AH2722">
    <cfRule type="cellIs" dxfId="1630" priority="3263" operator="equal">
      <formula>"いる"</formula>
    </cfRule>
    <cfRule type="containsText" dxfId="1629" priority="3266" operator="containsText" text="いない">
      <formula>NOT(ISERROR(SEARCH("いない",AH2722)))</formula>
    </cfRule>
    <cfRule type="cellIs" dxfId="1628" priority="3265" operator="equal">
      <formula>"いる・いない"</formula>
    </cfRule>
    <cfRule type="cellIs" dxfId="1627" priority="3264" operator="equal">
      <formula>"非該当"</formula>
    </cfRule>
  </conditionalFormatting>
  <conditionalFormatting sqref="AH2768">
    <cfRule type="cellIs" dxfId="1626" priority="3237" operator="equal">
      <formula>"いる・いない"</formula>
    </cfRule>
    <cfRule type="containsText" dxfId="1625" priority="3238" operator="containsText" text="いない">
      <formula>NOT(ISERROR(SEARCH("いない",AH2768)))</formula>
    </cfRule>
    <cfRule type="cellIs" dxfId="1624" priority="3235" operator="equal">
      <formula>"いる"</formula>
    </cfRule>
    <cfRule type="cellIs" dxfId="1623" priority="3236" operator="equal">
      <formula>"非該当"</formula>
    </cfRule>
  </conditionalFormatting>
  <conditionalFormatting sqref="AH2779">
    <cfRule type="containsText" dxfId="1622" priority="3231" operator="containsText" text="いない">
      <formula>NOT(ISERROR(SEARCH("いない",AH2779)))</formula>
    </cfRule>
    <cfRule type="cellIs" dxfId="1621" priority="3230" operator="equal">
      <formula>"いる・いない"</formula>
    </cfRule>
    <cfRule type="cellIs" dxfId="1620" priority="3229" operator="equal">
      <formula>"非該当"</formula>
    </cfRule>
    <cfRule type="cellIs" dxfId="1619" priority="3228" operator="equal">
      <formula>"いる"</formula>
    </cfRule>
  </conditionalFormatting>
  <conditionalFormatting sqref="AH2782">
    <cfRule type="cellIs" dxfId="1618" priority="3222" operator="equal">
      <formula>"非該当"</formula>
    </cfRule>
    <cfRule type="cellIs" dxfId="1617" priority="3221" operator="equal">
      <formula>"いる"</formula>
    </cfRule>
    <cfRule type="containsText" dxfId="1616" priority="3224" operator="containsText" text="いない">
      <formula>NOT(ISERROR(SEARCH("いない",AH2782)))</formula>
    </cfRule>
    <cfRule type="cellIs" dxfId="1615" priority="3223" operator="equal">
      <formula>"いる・いない"</formula>
    </cfRule>
  </conditionalFormatting>
  <conditionalFormatting sqref="AH2785">
    <cfRule type="cellIs" dxfId="1614" priority="3216" operator="equal">
      <formula>"いる・いない"</formula>
    </cfRule>
    <cfRule type="containsText" dxfId="1613" priority="3217" operator="containsText" text="いない">
      <formula>NOT(ISERROR(SEARCH("いない",AH2785)))</formula>
    </cfRule>
    <cfRule type="cellIs" dxfId="1612" priority="3215" operator="equal">
      <formula>"非該当"</formula>
    </cfRule>
    <cfRule type="cellIs" dxfId="1611" priority="3214" operator="equal">
      <formula>"いる"</formula>
    </cfRule>
  </conditionalFormatting>
  <conditionalFormatting sqref="AH2788">
    <cfRule type="containsText" dxfId="1610" priority="3210" operator="containsText" text="いない">
      <formula>NOT(ISERROR(SEARCH("いない",AH2788)))</formula>
    </cfRule>
    <cfRule type="cellIs" dxfId="1609" priority="3207" operator="equal">
      <formula>"いる"</formula>
    </cfRule>
    <cfRule type="cellIs" dxfId="1608" priority="3208" operator="equal">
      <formula>"非該当"</formula>
    </cfRule>
    <cfRule type="cellIs" dxfId="1607" priority="3209" operator="equal">
      <formula>"いる・いない"</formula>
    </cfRule>
  </conditionalFormatting>
  <conditionalFormatting sqref="AH2792">
    <cfRule type="cellIs" dxfId="1606" priority="3201" operator="equal">
      <formula>"非該当"</formula>
    </cfRule>
    <cfRule type="cellIs" dxfId="1605" priority="3202" operator="equal">
      <formula>"いる・いない"</formula>
    </cfRule>
    <cfRule type="cellIs" dxfId="1604" priority="3200" operator="equal">
      <formula>"いる"</formula>
    </cfRule>
    <cfRule type="containsText" dxfId="1603" priority="3203" operator="containsText" text="いない">
      <formula>NOT(ISERROR(SEARCH("いない",AH2792)))</formula>
    </cfRule>
  </conditionalFormatting>
  <conditionalFormatting sqref="AH2795">
    <cfRule type="cellIs" dxfId="1602" priority="3193" operator="equal">
      <formula>"いる"</formula>
    </cfRule>
    <cfRule type="cellIs" dxfId="1601" priority="3194" operator="equal">
      <formula>"非該当"</formula>
    </cfRule>
    <cfRule type="cellIs" dxfId="1600" priority="3195" operator="equal">
      <formula>"いる・いない"</formula>
    </cfRule>
    <cfRule type="containsText" dxfId="1599" priority="3196" operator="containsText" text="いない">
      <formula>NOT(ISERROR(SEARCH("いない",AH2795)))</formula>
    </cfRule>
  </conditionalFormatting>
  <conditionalFormatting sqref="AH2798">
    <cfRule type="cellIs" dxfId="1598" priority="3187" operator="equal">
      <formula>"非該当"</formula>
    </cfRule>
    <cfRule type="cellIs" dxfId="1597" priority="3186" operator="equal">
      <formula>"いる"</formula>
    </cfRule>
    <cfRule type="cellIs" dxfId="1596" priority="3188" operator="equal">
      <formula>"いる・いない"</formula>
    </cfRule>
    <cfRule type="containsText" dxfId="1595" priority="3189" operator="containsText" text="いない">
      <formula>NOT(ISERROR(SEARCH("いない",AH2798)))</formula>
    </cfRule>
  </conditionalFormatting>
  <conditionalFormatting sqref="AH2802">
    <cfRule type="containsText" dxfId="1594" priority="3182" operator="containsText" text="いない">
      <formula>NOT(ISERROR(SEARCH("いない",AH2802)))</formula>
    </cfRule>
    <cfRule type="cellIs" dxfId="1593" priority="3181" operator="equal">
      <formula>"いる・いない"</formula>
    </cfRule>
    <cfRule type="cellIs" dxfId="1592" priority="3180" operator="equal">
      <formula>"非該当"</formula>
    </cfRule>
    <cfRule type="cellIs" dxfId="1591" priority="3179" operator="equal">
      <formula>"いる"</formula>
    </cfRule>
  </conditionalFormatting>
  <conditionalFormatting sqref="AH2805">
    <cfRule type="containsText" dxfId="1590" priority="3175" operator="containsText" text="いない">
      <formula>NOT(ISERROR(SEARCH("いない",AH2805)))</formula>
    </cfRule>
    <cfRule type="cellIs" dxfId="1589" priority="3172" operator="equal">
      <formula>"いる"</formula>
    </cfRule>
    <cfRule type="cellIs" dxfId="1588" priority="3173" operator="equal">
      <formula>"非該当"</formula>
    </cfRule>
    <cfRule type="cellIs" dxfId="1587" priority="3174" operator="equal">
      <formula>"いる・いない"</formula>
    </cfRule>
  </conditionalFormatting>
  <conditionalFormatting sqref="AH2809">
    <cfRule type="containsText" dxfId="1586" priority="3168" operator="containsText" text="いない">
      <formula>NOT(ISERROR(SEARCH("いない",AH2809)))</formula>
    </cfRule>
    <cfRule type="cellIs" dxfId="1585" priority="3165" operator="equal">
      <formula>"いる"</formula>
    </cfRule>
    <cfRule type="cellIs" dxfId="1584" priority="3166" operator="equal">
      <formula>"非該当"</formula>
    </cfRule>
    <cfRule type="cellIs" dxfId="1583" priority="3167" operator="equal">
      <formula>"いる・いない"</formula>
    </cfRule>
  </conditionalFormatting>
  <conditionalFormatting sqref="AH2813">
    <cfRule type="cellIs" dxfId="1582" priority="3158" operator="equal">
      <formula>"いる"</formula>
    </cfRule>
    <cfRule type="cellIs" dxfId="1581" priority="3159" operator="equal">
      <formula>"非該当"</formula>
    </cfRule>
    <cfRule type="cellIs" dxfId="1580" priority="3160" operator="equal">
      <formula>"いる・いない"</formula>
    </cfRule>
    <cfRule type="containsText" dxfId="1579" priority="3161" operator="containsText" text="いない">
      <formula>NOT(ISERROR(SEARCH("いない",AH2813)))</formula>
    </cfRule>
  </conditionalFormatting>
  <conditionalFormatting sqref="AH2820">
    <cfRule type="containsText" dxfId="1578" priority="3154" operator="containsText" text="いない">
      <formula>NOT(ISERROR(SEARCH("いない",AH2820)))</formula>
    </cfRule>
    <cfRule type="cellIs" dxfId="1577" priority="3151" operator="equal">
      <formula>"いる"</formula>
    </cfRule>
    <cfRule type="cellIs" dxfId="1576" priority="3152" operator="equal">
      <formula>"非該当"</formula>
    </cfRule>
    <cfRule type="cellIs" dxfId="1575" priority="3153" operator="equal">
      <formula>"いる・いない"</formula>
    </cfRule>
  </conditionalFormatting>
  <conditionalFormatting sqref="AH2835">
    <cfRule type="cellIs" dxfId="1574" priority="3145" operator="equal">
      <formula>"非該当"</formula>
    </cfRule>
    <cfRule type="cellIs" dxfId="1573" priority="3146" operator="equal">
      <formula>"いる・いない"</formula>
    </cfRule>
    <cfRule type="containsText" dxfId="1572" priority="3147" operator="containsText" text="いない">
      <formula>NOT(ISERROR(SEARCH("いない",AH2835)))</formula>
    </cfRule>
    <cfRule type="cellIs" dxfId="1571" priority="3144" operator="equal">
      <formula>"いる"</formula>
    </cfRule>
  </conditionalFormatting>
  <conditionalFormatting sqref="AH2852">
    <cfRule type="containsText" dxfId="1570" priority="3140" operator="containsText" text="いない">
      <formula>NOT(ISERROR(SEARCH("いない",AH2852)))</formula>
    </cfRule>
    <cfRule type="cellIs" dxfId="1569" priority="3139" operator="equal">
      <formula>"いる・いない"</formula>
    </cfRule>
    <cfRule type="cellIs" dxfId="1568" priority="3138" operator="equal">
      <formula>"非該当"</formula>
    </cfRule>
    <cfRule type="cellIs" dxfId="1567" priority="3137" operator="equal">
      <formula>"いる"</formula>
    </cfRule>
  </conditionalFormatting>
  <conditionalFormatting sqref="AH2882">
    <cfRule type="containsText" dxfId="1566" priority="3097" operator="containsText" text="いない">
      <formula>NOT(ISERROR(SEARCH("いない",AH2882)))</formula>
    </cfRule>
    <cfRule type="cellIs" dxfId="1565" priority="3096" operator="equal">
      <formula>"いる・いない"</formula>
    </cfRule>
    <cfRule type="cellIs" dxfId="1564" priority="3095" operator="equal">
      <formula>"非該当"</formula>
    </cfRule>
    <cfRule type="cellIs" dxfId="1563" priority="3094" operator="equal">
      <formula>"いる"</formula>
    </cfRule>
  </conditionalFormatting>
  <conditionalFormatting sqref="AH2888">
    <cfRule type="cellIs" dxfId="1562" priority="3087" operator="equal">
      <formula>"いる"</formula>
    </cfRule>
    <cfRule type="cellIs" dxfId="1561" priority="3088" operator="equal">
      <formula>"非該当"</formula>
    </cfRule>
    <cfRule type="cellIs" dxfId="1560" priority="3089" operator="equal">
      <formula>"いる・いない"</formula>
    </cfRule>
    <cfRule type="containsText" dxfId="1559" priority="3090" operator="containsText" text="いない">
      <formula>NOT(ISERROR(SEARCH("いない",AH2888)))</formula>
    </cfRule>
  </conditionalFormatting>
  <conditionalFormatting sqref="AH2890">
    <cfRule type="cellIs" dxfId="1558" priority="3080" operator="equal">
      <formula>"いる"</formula>
    </cfRule>
    <cfRule type="cellIs" dxfId="1557" priority="3081" operator="equal">
      <formula>"非該当"</formula>
    </cfRule>
    <cfRule type="cellIs" dxfId="1556" priority="3082" operator="equal">
      <formula>"いる・いない"</formula>
    </cfRule>
    <cfRule type="containsText" dxfId="1555" priority="3083" operator="containsText" text="いない">
      <formula>NOT(ISERROR(SEARCH("いない",AH2890)))</formula>
    </cfRule>
  </conditionalFormatting>
  <conditionalFormatting sqref="AH2893">
    <cfRule type="cellIs" dxfId="1554" priority="3073" operator="equal">
      <formula>"いる"</formula>
    </cfRule>
    <cfRule type="containsText" dxfId="1553" priority="3076" operator="containsText" text="いない">
      <formula>NOT(ISERROR(SEARCH("いない",AH2893)))</formula>
    </cfRule>
    <cfRule type="cellIs" dxfId="1552" priority="3075" operator="equal">
      <formula>"いる・いない"</formula>
    </cfRule>
    <cfRule type="cellIs" dxfId="1551" priority="3074" operator="equal">
      <formula>"非該当"</formula>
    </cfRule>
  </conditionalFormatting>
  <conditionalFormatting sqref="AH2912">
    <cfRule type="cellIs" dxfId="1550" priority="3068" operator="equal">
      <formula>"いる・いない"</formula>
    </cfRule>
    <cfRule type="cellIs" dxfId="1549" priority="3066" operator="equal">
      <formula>"いる"</formula>
    </cfRule>
    <cfRule type="containsText" dxfId="1548" priority="3069" operator="containsText" text="いない">
      <formula>NOT(ISERROR(SEARCH("いない",AH2912)))</formula>
    </cfRule>
    <cfRule type="cellIs" dxfId="1547" priority="3067" operator="equal">
      <formula>"非該当"</formula>
    </cfRule>
  </conditionalFormatting>
  <conditionalFormatting sqref="AH2915">
    <cfRule type="containsText" dxfId="1546" priority="3062" operator="containsText" text="いない">
      <formula>NOT(ISERROR(SEARCH("いない",AH2915)))</formula>
    </cfRule>
    <cfRule type="cellIs" dxfId="1545" priority="3059" operator="equal">
      <formula>"いる"</formula>
    </cfRule>
    <cfRule type="cellIs" dxfId="1544" priority="3060" operator="equal">
      <formula>"非該当"</formula>
    </cfRule>
    <cfRule type="cellIs" dxfId="1543" priority="3061" operator="equal">
      <formula>"いる・いない"</formula>
    </cfRule>
  </conditionalFormatting>
  <conditionalFormatting sqref="AH2919">
    <cfRule type="cellIs" dxfId="1542" priority="3053" operator="equal">
      <formula>"非該当"</formula>
    </cfRule>
    <cfRule type="cellIs" dxfId="1541" priority="3054" operator="equal">
      <formula>"いる・いない"</formula>
    </cfRule>
    <cfRule type="containsText" dxfId="1540" priority="3055" operator="containsText" text="いない">
      <formula>NOT(ISERROR(SEARCH("いない",AH2919)))</formula>
    </cfRule>
    <cfRule type="cellIs" dxfId="1539" priority="3052" operator="equal">
      <formula>"いる"</formula>
    </cfRule>
  </conditionalFormatting>
  <conditionalFormatting sqref="AH2923">
    <cfRule type="cellIs" dxfId="1538" priority="3045" operator="equal">
      <formula>"いる"</formula>
    </cfRule>
    <cfRule type="cellIs" dxfId="1537" priority="3046" operator="equal">
      <formula>"非該当"</formula>
    </cfRule>
    <cfRule type="cellIs" dxfId="1536" priority="3047" operator="equal">
      <formula>"いる・いない"</formula>
    </cfRule>
    <cfRule type="containsText" dxfId="1535" priority="3048" operator="containsText" text="いない">
      <formula>NOT(ISERROR(SEARCH("いない",AH2923)))</formula>
    </cfRule>
  </conditionalFormatting>
  <conditionalFormatting sqref="AH2926">
    <cfRule type="cellIs" dxfId="1534" priority="3040" operator="equal">
      <formula>"いる・いない"</formula>
    </cfRule>
    <cfRule type="cellIs" dxfId="1533" priority="3039" operator="equal">
      <formula>"非該当"</formula>
    </cfRule>
    <cfRule type="containsText" dxfId="1532" priority="3041" operator="containsText" text="いない">
      <formula>NOT(ISERROR(SEARCH("いない",AH2926)))</formula>
    </cfRule>
    <cfRule type="cellIs" dxfId="1531" priority="3038" operator="equal">
      <formula>"いる"</formula>
    </cfRule>
  </conditionalFormatting>
  <conditionalFormatting sqref="AH2941">
    <cfRule type="cellIs" dxfId="1530" priority="3032" operator="equal">
      <formula>"非該当"</formula>
    </cfRule>
    <cfRule type="cellIs" dxfId="1529" priority="3031" operator="equal">
      <formula>"いる"</formula>
    </cfRule>
    <cfRule type="containsText" dxfId="1528" priority="3034" operator="containsText" text="いない">
      <formula>NOT(ISERROR(SEARCH("いない",AH2941)))</formula>
    </cfRule>
    <cfRule type="cellIs" dxfId="1527" priority="3033" operator="equal">
      <formula>"いる・いない"</formula>
    </cfRule>
  </conditionalFormatting>
  <conditionalFormatting sqref="AH2944">
    <cfRule type="cellIs" dxfId="1526" priority="3025" operator="equal">
      <formula>"非該当"</formula>
    </cfRule>
    <cfRule type="cellIs" dxfId="1525" priority="3026" operator="equal">
      <formula>"いる・いない"</formula>
    </cfRule>
    <cfRule type="containsText" dxfId="1524" priority="3027" operator="containsText" text="いない">
      <formula>NOT(ISERROR(SEARCH("いない",AH2944)))</formula>
    </cfRule>
    <cfRule type="cellIs" dxfId="1523" priority="3024" operator="equal">
      <formula>"いる"</formula>
    </cfRule>
  </conditionalFormatting>
  <conditionalFormatting sqref="AH2957">
    <cfRule type="containsText" dxfId="1522" priority="3020" operator="containsText" text="いない">
      <formula>NOT(ISERROR(SEARCH("いない",AH2957)))</formula>
    </cfRule>
    <cfRule type="cellIs" dxfId="1521" priority="3017" operator="equal">
      <formula>"いる"</formula>
    </cfRule>
    <cfRule type="cellIs" dxfId="1520" priority="3018" operator="equal">
      <formula>"非該当"</formula>
    </cfRule>
    <cfRule type="cellIs" dxfId="1519" priority="3019" operator="equal">
      <formula>"いる・いない"</formula>
    </cfRule>
  </conditionalFormatting>
  <conditionalFormatting sqref="AH2964">
    <cfRule type="cellIs" dxfId="1518" priority="3010" operator="equal">
      <formula>"いる"</formula>
    </cfRule>
    <cfRule type="cellIs" dxfId="1517" priority="3012" operator="equal">
      <formula>"いる・いない"</formula>
    </cfRule>
    <cfRule type="containsText" dxfId="1516" priority="3013" operator="containsText" text="いない">
      <formula>NOT(ISERROR(SEARCH("いない",AH2964)))</formula>
    </cfRule>
    <cfRule type="cellIs" dxfId="1515" priority="3011" operator="equal">
      <formula>"非該当"</formula>
    </cfRule>
  </conditionalFormatting>
  <conditionalFormatting sqref="AH2978">
    <cfRule type="cellIs" dxfId="1514" priority="3003" operator="equal">
      <formula>"いる・いない"</formula>
    </cfRule>
    <cfRule type="containsText" dxfId="1513" priority="3004" operator="containsText" text="いない">
      <formula>NOT(ISERROR(SEARCH("いない",AH2978)))</formula>
    </cfRule>
    <cfRule type="cellIs" dxfId="1512" priority="3001" operator="equal">
      <formula>"いる"</formula>
    </cfRule>
    <cfRule type="cellIs" dxfId="1511" priority="3002" operator="equal">
      <formula>"非該当"</formula>
    </cfRule>
  </conditionalFormatting>
  <conditionalFormatting sqref="AH2981">
    <cfRule type="cellIs" dxfId="1510" priority="2995" operator="equal">
      <formula>"非該当"</formula>
    </cfRule>
    <cfRule type="cellIs" dxfId="1509" priority="2994" operator="equal">
      <formula>"いる"</formula>
    </cfRule>
    <cfRule type="cellIs" dxfId="1508" priority="2996" operator="equal">
      <formula>"いる・いない"</formula>
    </cfRule>
    <cfRule type="containsText" dxfId="1507" priority="2997" operator="containsText" text="いない">
      <formula>NOT(ISERROR(SEARCH("いない",AH2981)))</formula>
    </cfRule>
  </conditionalFormatting>
  <conditionalFormatting sqref="AH2998">
    <cfRule type="cellIs" dxfId="1506" priority="2988" operator="equal">
      <formula>"非該当"</formula>
    </cfRule>
    <cfRule type="cellIs" dxfId="1505" priority="2989" operator="equal">
      <formula>"いる・いない"</formula>
    </cfRule>
    <cfRule type="cellIs" dxfId="1504" priority="2987" operator="equal">
      <formula>"いる"</formula>
    </cfRule>
    <cfRule type="containsText" dxfId="1503" priority="2990" operator="containsText" text="いない">
      <formula>NOT(ISERROR(SEARCH("いない",AH2998)))</formula>
    </cfRule>
  </conditionalFormatting>
  <conditionalFormatting sqref="AH3011">
    <cfRule type="cellIs" dxfId="1502" priority="2974" operator="equal">
      <formula>"いる"</formula>
    </cfRule>
    <cfRule type="containsText" dxfId="1501" priority="2977" operator="containsText" text="いない">
      <formula>NOT(ISERROR(SEARCH("いない",AH3011)))</formula>
    </cfRule>
    <cfRule type="cellIs" dxfId="1500" priority="2976" operator="equal">
      <formula>"いる・いない"</formula>
    </cfRule>
    <cfRule type="cellIs" dxfId="1499" priority="2975" operator="equal">
      <formula>"非該当"</formula>
    </cfRule>
  </conditionalFormatting>
  <conditionalFormatting sqref="AH3040">
    <cfRule type="cellIs" dxfId="1498" priority="2969" operator="equal">
      <formula>"いる・いない"</formula>
    </cfRule>
    <cfRule type="containsText" dxfId="1497" priority="2970" operator="containsText" text="いない">
      <formula>NOT(ISERROR(SEARCH("いない",AH3040)))</formula>
    </cfRule>
    <cfRule type="cellIs" dxfId="1496" priority="2968" operator="equal">
      <formula>"非該当"</formula>
    </cfRule>
    <cfRule type="cellIs" dxfId="1495" priority="2967" operator="equal">
      <formula>"いる"</formula>
    </cfRule>
  </conditionalFormatting>
  <conditionalFormatting sqref="AH3051">
    <cfRule type="cellIs" dxfId="1494" priority="2959" operator="equal">
      <formula>"いる・いない"</formula>
    </cfRule>
    <cfRule type="containsText" dxfId="1493" priority="2960" operator="containsText" text="いない">
      <formula>NOT(ISERROR(SEARCH("いない",AH3051)))</formula>
    </cfRule>
    <cfRule type="cellIs" dxfId="1492" priority="2958" operator="equal">
      <formula>"非該当"</formula>
    </cfRule>
    <cfRule type="cellIs" dxfId="1491" priority="2957" operator="equal">
      <formula>"いる"</formula>
    </cfRule>
  </conditionalFormatting>
  <conditionalFormatting sqref="AH84:AI84">
    <cfRule type="cellIs" dxfId="1490" priority="8712" operator="between">
      <formula>0.5</formula>
      <formula>44</formula>
    </cfRule>
  </conditionalFormatting>
  <conditionalFormatting sqref="AH84:AI85">
    <cfRule type="cellIs" dxfId="1489" priority="8711" operator="equal">
      <formula>"　"</formula>
    </cfRule>
  </conditionalFormatting>
  <conditionalFormatting sqref="AH85:AI85">
    <cfRule type="cellIs" dxfId="1488" priority="8710" operator="between">
      <formula>0.5</formula>
      <formula>200</formula>
    </cfRule>
  </conditionalFormatting>
  <conditionalFormatting sqref="AH94:AI94">
    <cfRule type="cellIs" dxfId="1487" priority="8612" operator="equal">
      <formula>"　"</formula>
    </cfRule>
    <cfRule type="cellIs" dxfId="1486" priority="8611" operator="between">
      <formula>0.5</formula>
      <formula>200</formula>
    </cfRule>
  </conditionalFormatting>
  <conditionalFormatting sqref="AH425:AJ425">
    <cfRule type="cellIs" dxfId="1485" priority="294" operator="equal">
      <formula>"非該当"</formula>
    </cfRule>
    <cfRule type="cellIs" dxfId="1484" priority="295" operator="equal">
      <formula>"いない"</formula>
    </cfRule>
    <cfRule type="cellIs" dxfId="1483" priority="296" operator="equal">
      <formula>"いる"</formula>
    </cfRule>
    <cfRule type="cellIs" dxfId="1482" priority="297" operator="equal">
      <formula>"いない・いる"</formula>
    </cfRule>
  </conditionalFormatting>
  <conditionalFormatting sqref="AH465:AJ465">
    <cfRule type="cellIs" dxfId="1481" priority="2367" operator="equal">
      <formula>"いる"</formula>
    </cfRule>
    <cfRule type="cellIs" dxfId="1480" priority="2366" operator="equal">
      <formula>"いない"</formula>
    </cfRule>
    <cfRule type="cellIs" dxfId="1479" priority="2368" operator="equal">
      <formula>"いない・いる"</formula>
    </cfRule>
    <cfRule type="cellIs" dxfId="1478" priority="2365" operator="equal">
      <formula>"非該当"</formula>
    </cfRule>
  </conditionalFormatting>
  <conditionalFormatting sqref="AH707:AJ707">
    <cfRule type="cellIs" dxfId="1477" priority="2359" operator="equal">
      <formula>"いない・いる"</formula>
    </cfRule>
    <cfRule type="cellIs" dxfId="1476" priority="2358" operator="equal">
      <formula>"いる"</formula>
    </cfRule>
    <cfRule type="cellIs" dxfId="1475" priority="2356" operator="equal">
      <formula>"非該当"</formula>
    </cfRule>
    <cfRule type="cellIs" dxfId="1474" priority="2357" operator="equal">
      <formula>"いない"</formula>
    </cfRule>
  </conditionalFormatting>
  <conditionalFormatting sqref="AH730:AJ730">
    <cfRule type="cellIs" dxfId="1473" priority="2345" operator="equal">
      <formula>"非該当"</formula>
    </cfRule>
    <cfRule type="cellIs" dxfId="1472" priority="2348" operator="equal">
      <formula>"いない・いる"</formula>
    </cfRule>
    <cfRule type="cellIs" dxfId="1471" priority="2347" operator="equal">
      <formula>"いる"</formula>
    </cfRule>
    <cfRule type="cellIs" dxfId="1470" priority="2346" operator="equal">
      <formula>"いない"</formula>
    </cfRule>
  </conditionalFormatting>
  <conditionalFormatting sqref="AH791:AJ791">
    <cfRule type="cellIs" dxfId="1469" priority="2341" operator="equal">
      <formula>"いない・いる"</formula>
    </cfRule>
    <cfRule type="cellIs" dxfId="1468" priority="2340" operator="equal">
      <formula>"いる"</formula>
    </cfRule>
    <cfRule type="cellIs" dxfId="1467" priority="2339" operator="equal">
      <formula>"いない"</formula>
    </cfRule>
    <cfRule type="cellIs" dxfId="1466" priority="2338" operator="equal">
      <formula>"非該当"</formula>
    </cfRule>
    <cfRule type="containsText" dxfId="1465" priority="2334" operator="containsText" text="いる（例外）">
      <formula>NOT(ISERROR(SEARCH("いる（例外）",AH791)))</formula>
    </cfRule>
  </conditionalFormatting>
  <conditionalFormatting sqref="AH843:AJ843">
    <cfRule type="cellIs" dxfId="1464" priority="9270" operator="equal">
      <formula>"いない・いる"</formula>
    </cfRule>
    <cfRule type="cellIs" dxfId="1463" priority="9269" operator="equal">
      <formula>"いる"</formula>
    </cfRule>
    <cfRule type="cellIs" dxfId="1462" priority="9268" operator="equal">
      <formula>"いない"</formula>
    </cfRule>
    <cfRule type="cellIs" dxfId="1461" priority="9267" operator="equal">
      <formula>"非該当"</formula>
    </cfRule>
  </conditionalFormatting>
  <conditionalFormatting sqref="AH907:AJ907">
    <cfRule type="cellIs" dxfId="1460" priority="2333" operator="equal">
      <formula>"いない・いる"</formula>
    </cfRule>
    <cfRule type="cellIs" dxfId="1459" priority="2332" operator="equal">
      <formula>"いる"</formula>
    </cfRule>
    <cfRule type="cellIs" dxfId="1458" priority="2331" operator="equal">
      <formula>"いない"</formula>
    </cfRule>
    <cfRule type="cellIs" dxfId="1457" priority="2330" operator="equal">
      <formula>"非該当"</formula>
    </cfRule>
  </conditionalFormatting>
  <conditionalFormatting sqref="AH971:AJ971">
    <cfRule type="containsText" dxfId="1456" priority="9202" operator="containsText" text="ない">
      <formula>NOT(ISERROR(SEARCH("ない",AH971)))</formula>
    </cfRule>
    <cfRule type="cellIs" dxfId="1455" priority="9201" operator="equal">
      <formula>"ある・ない"</formula>
    </cfRule>
    <cfRule type="cellIs" dxfId="1454" priority="9200" operator="equal">
      <formula>"非該当"</formula>
    </cfRule>
    <cfRule type="cellIs" dxfId="1453" priority="9199" operator="equal">
      <formula>"ある"</formula>
    </cfRule>
  </conditionalFormatting>
  <conditionalFormatting sqref="AH1045:AJ1045">
    <cfRule type="cellIs" dxfId="1452" priority="2324" operator="equal">
      <formula>"いない"</formula>
    </cfRule>
    <cfRule type="cellIs" dxfId="1451" priority="2325" operator="equal">
      <formula>"いる"</formula>
    </cfRule>
    <cfRule type="cellIs" dxfId="1450" priority="2326" operator="equal">
      <formula>"いない・いる"</formula>
    </cfRule>
    <cfRule type="cellIs" dxfId="1449" priority="2323" operator="equal">
      <formula>"非該当"</formula>
    </cfRule>
  </conditionalFormatting>
  <conditionalFormatting sqref="AH1050:AJ1050">
    <cfRule type="cellIs" dxfId="1448" priority="9082" operator="equal">
      <formula>"いる"</formula>
    </cfRule>
    <cfRule type="cellIs" dxfId="1447" priority="9081" operator="equal">
      <formula>"いない"</formula>
    </cfRule>
    <cfRule type="cellIs" dxfId="1446" priority="9083" operator="equal">
      <formula>"いない・いる"</formula>
    </cfRule>
    <cfRule type="cellIs" dxfId="1445" priority="9080" operator="equal">
      <formula>"非該当"</formula>
    </cfRule>
  </conditionalFormatting>
  <conditionalFormatting sqref="AH1134:AJ1134">
    <cfRule type="cellIs" dxfId="1444" priority="7322" operator="equal">
      <formula>"いない・いる"</formula>
    </cfRule>
    <cfRule type="cellIs" dxfId="1443" priority="7319" operator="equal">
      <formula>"非該当"</formula>
    </cfRule>
    <cfRule type="cellIs" dxfId="1442" priority="7320" operator="equal">
      <formula>"いない"</formula>
    </cfRule>
    <cfRule type="cellIs" dxfId="1441" priority="7321" operator="equal">
      <formula>"いる"</formula>
    </cfRule>
  </conditionalFormatting>
  <conditionalFormatting sqref="AH1137:AJ1137">
    <cfRule type="cellIs" dxfId="1440" priority="5254" operator="equal">
      <formula>"いる"</formula>
    </cfRule>
    <cfRule type="cellIs" dxfId="1439" priority="5255" operator="equal">
      <formula>"いない・いる"</formula>
    </cfRule>
    <cfRule type="cellIs" dxfId="1438" priority="5253" operator="equal">
      <formula>"いない"</formula>
    </cfRule>
    <cfRule type="cellIs" dxfId="1437" priority="5252" operator="equal">
      <formula>"非該当"</formula>
    </cfRule>
  </conditionalFormatting>
  <conditionalFormatting sqref="AH1156:AJ1156">
    <cfRule type="cellIs" dxfId="1436" priority="7288" operator="equal">
      <formula>"いない"</formula>
    </cfRule>
    <cfRule type="cellIs" dxfId="1435" priority="7290" operator="equal">
      <formula>"いない・いる"</formula>
    </cfRule>
    <cfRule type="cellIs" dxfId="1434" priority="7287" operator="equal">
      <formula>"非該当"</formula>
    </cfRule>
    <cfRule type="cellIs" dxfId="1433" priority="7289" operator="equal">
      <formula>"いる"</formula>
    </cfRule>
  </conditionalFormatting>
  <conditionalFormatting sqref="AH1159:AJ1159">
    <cfRule type="cellIs" dxfId="1432" priority="5230" operator="equal">
      <formula>"いる"</formula>
    </cfRule>
    <cfRule type="cellIs" dxfId="1431" priority="5229" operator="equal">
      <formula>"いない"</formula>
    </cfRule>
    <cfRule type="cellIs" dxfId="1430" priority="5228" operator="equal">
      <formula>"非該当"</formula>
    </cfRule>
    <cfRule type="cellIs" dxfId="1429" priority="5231" operator="equal">
      <formula>"いない・いる"</formula>
    </cfRule>
  </conditionalFormatting>
  <conditionalFormatting sqref="AH1163:AJ1163">
    <cfRule type="cellIs" dxfId="1428" priority="5227" operator="equal">
      <formula>"いない・いる"</formula>
    </cfRule>
    <cfRule type="cellIs" dxfId="1427" priority="5226" operator="equal">
      <formula>"いる"</formula>
    </cfRule>
    <cfRule type="cellIs" dxfId="1426" priority="5224" operator="equal">
      <formula>"非該当"</formula>
    </cfRule>
    <cfRule type="cellIs" dxfId="1425" priority="5225" operator="equal">
      <formula>"いない"</formula>
    </cfRule>
  </conditionalFormatting>
  <conditionalFormatting sqref="AH1171:AJ1171">
    <cfRule type="containsText" dxfId="1424" priority="2771" operator="containsText" text="ない・ある">
      <formula>NOT(ISERROR(SEARCH("ない・ある",AH1171)))</formula>
    </cfRule>
    <cfRule type="cellIs" dxfId="1423" priority="8937" operator="equal">
      <formula>"非該当"</formula>
    </cfRule>
    <cfRule type="cellIs" dxfId="1422" priority="8938" operator="equal">
      <formula>"ある"</formula>
    </cfRule>
    <cfRule type="cellIs" dxfId="1421" priority="8939" operator="equal">
      <formula>"ない"</formula>
    </cfRule>
    <cfRule type="cellIs" dxfId="1420" priority="8940" operator="equal">
      <formula>"いる"</formula>
    </cfRule>
    <cfRule type="cellIs" dxfId="1419" priority="8942" operator="equal">
      <formula>"いる・いない"</formula>
    </cfRule>
    <cfRule type="containsText" dxfId="1418" priority="8943" operator="containsText" text="いない">
      <formula>NOT(ISERROR(SEARCH("いない",AH1171)))</formula>
    </cfRule>
  </conditionalFormatting>
  <conditionalFormatting sqref="AH1260:AJ1260">
    <cfRule type="cellIs" dxfId="1417" priority="8818" operator="equal">
      <formula>"非該当"</formula>
    </cfRule>
    <cfRule type="cellIs" dxfId="1416" priority="8819" operator="equal">
      <formula>"いない"</formula>
    </cfRule>
    <cfRule type="cellIs" dxfId="1415" priority="8820" operator="equal">
      <formula>"いる"</formula>
    </cfRule>
    <cfRule type="cellIs" dxfId="1414" priority="8821" operator="equal">
      <formula>"いない・いる"</formula>
    </cfRule>
  </conditionalFormatting>
  <conditionalFormatting sqref="AH1970:AJ1970">
    <cfRule type="cellIs" dxfId="1413" priority="2319" operator="equal">
      <formula>"いない・いる"</formula>
    </cfRule>
    <cfRule type="cellIs" dxfId="1412" priority="2317" operator="equal">
      <formula>"いない"</formula>
    </cfRule>
    <cfRule type="cellIs" dxfId="1411" priority="2318" operator="equal">
      <formula>"いる"</formula>
    </cfRule>
    <cfRule type="cellIs" dxfId="1410" priority="2316" operator="equal">
      <formula>"非該当"</formula>
    </cfRule>
  </conditionalFormatting>
  <conditionalFormatting sqref="AH2101:AJ2101">
    <cfRule type="cellIs" dxfId="1409" priority="3898" operator="equal">
      <formula>"非該当"</formula>
    </cfRule>
    <cfRule type="cellIs" dxfId="1408" priority="3899" operator="equal">
      <formula>"いない"</formula>
    </cfRule>
    <cfRule type="cellIs" dxfId="1407" priority="3900" operator="equal">
      <formula>"いる"</formula>
    </cfRule>
    <cfRule type="cellIs" dxfId="1406" priority="3901" operator="equal">
      <formula>"いない・いる"</formula>
    </cfRule>
  </conditionalFormatting>
  <conditionalFormatting sqref="AH2396:AJ2396">
    <cfRule type="cellIs" dxfId="1405" priority="3648" operator="equal">
      <formula>"いない・いる"</formula>
    </cfRule>
    <cfRule type="cellIs" dxfId="1404" priority="3646" operator="equal">
      <formula>"いない"</formula>
    </cfRule>
    <cfRule type="cellIs" dxfId="1403" priority="3645" operator="equal">
      <formula>"非該当"</formula>
    </cfRule>
    <cfRule type="cellIs" dxfId="1402" priority="3647" operator="equal">
      <formula>"いる"</formula>
    </cfRule>
  </conditionalFormatting>
  <conditionalFormatting sqref="AH2710:AJ2710">
    <cfRule type="cellIs" dxfId="1401" priority="3282" operator="equal">
      <formula>"ある"</formula>
    </cfRule>
    <cfRule type="cellIs" dxfId="1400" priority="3283" operator="equal">
      <formula>"ない"</formula>
    </cfRule>
    <cfRule type="cellIs" dxfId="1399" priority="3281" operator="equal">
      <formula>"非該当"</formula>
    </cfRule>
    <cfRule type="containsText" dxfId="1398" priority="2949" operator="containsText" text="ない・ある">
      <formula>NOT(ISERROR(SEARCH("ない・ある",AH2710)))</formula>
    </cfRule>
  </conditionalFormatting>
  <conditionalFormatting sqref="AH2755:AJ2755">
    <cfRule type="cellIs" dxfId="1397" priority="2290" operator="equal">
      <formula>"いない・いる"</formula>
    </cfRule>
    <cfRule type="cellIs" dxfId="1396" priority="2289" operator="equal">
      <formula>"いる"</formula>
    </cfRule>
    <cfRule type="cellIs" dxfId="1395" priority="2288" operator="equal">
      <formula>"いない"</formula>
    </cfRule>
    <cfRule type="cellIs" dxfId="1394" priority="2287" operator="equal">
      <formula>"非該当"</formula>
    </cfRule>
  </conditionalFormatting>
  <conditionalFormatting sqref="AH2759:AJ2759">
    <cfRule type="cellIs" dxfId="1393" priority="3249" operator="equal">
      <formula>"非該当"</formula>
    </cfRule>
    <cfRule type="cellIs" dxfId="1392" priority="3250" operator="equal">
      <formula>"いない"</formula>
    </cfRule>
    <cfRule type="cellIs" dxfId="1391" priority="3251" operator="equal">
      <formula>"いる"</formula>
    </cfRule>
    <cfRule type="cellIs" dxfId="1390" priority="3252" operator="equal">
      <formula>"いない・いる"</formula>
    </cfRule>
  </conditionalFormatting>
  <conditionalFormatting sqref="AH2763:AJ2763">
    <cfRule type="cellIs" dxfId="1389" priority="3242" operator="equal">
      <formula>"非該当"</formula>
    </cfRule>
    <cfRule type="cellIs" dxfId="1388" priority="3243" operator="equal">
      <formula>"いない"</formula>
    </cfRule>
    <cfRule type="cellIs" dxfId="1387" priority="3244" operator="equal">
      <formula>"いる"</formula>
    </cfRule>
    <cfRule type="cellIs" dxfId="1386" priority="3245" operator="equal">
      <formula>"いない・いる"</formula>
    </cfRule>
  </conditionalFormatting>
  <conditionalFormatting sqref="AI1325">
    <cfRule type="cellIs" dxfId="1385" priority="624" operator="equal">
      <formula>1</formula>
    </cfRule>
  </conditionalFormatting>
  <conditionalFormatting sqref="AI1325:AI1330">
    <cfRule type="cellIs" dxfId="1384" priority="633" operator="equal">
      <formula>13</formula>
    </cfRule>
    <cfRule type="cellIs" dxfId="1383" priority="632" operator="equal">
      <formula>12</formula>
    </cfRule>
    <cfRule type="cellIs" dxfId="1382" priority="630" operator="equal">
      <formula>10</formula>
    </cfRule>
    <cfRule type="cellIs" dxfId="1381" priority="629" operator="equal">
      <formula>9</formula>
    </cfRule>
    <cfRule type="cellIs" dxfId="1380" priority="631" operator="equal">
      <formula>11</formula>
    </cfRule>
    <cfRule type="cellIs" dxfId="1379" priority="626" operator="equal">
      <formula>6</formula>
    </cfRule>
    <cfRule type="containsBlanks" dxfId="1378" priority="625">
      <formula>LEN(TRIM(AI1325))=0</formula>
    </cfRule>
    <cfRule type="cellIs" dxfId="1377" priority="645" operator="equal">
      <formula>2</formula>
    </cfRule>
    <cfRule type="cellIs" dxfId="1376" priority="644" operator="equal">
      <formula>3</formula>
    </cfRule>
    <cfRule type="cellIs" dxfId="1375" priority="643" operator="equal">
      <formula>4</formula>
    </cfRule>
    <cfRule type="cellIs" dxfId="1374" priority="642" operator="equal">
      <formula>5</formula>
    </cfRule>
    <cfRule type="cellIs" dxfId="1373" priority="641" operator="equal">
      <formula>0</formula>
    </cfRule>
    <cfRule type="cellIs" dxfId="1372" priority="640" operator="equal">
      <formula>20</formula>
    </cfRule>
    <cfRule type="cellIs" dxfId="1371" priority="639" operator="equal">
      <formula>19</formula>
    </cfRule>
    <cfRule type="cellIs" dxfId="1370" priority="638" operator="equal">
      <formula>18</formula>
    </cfRule>
    <cfRule type="cellIs" dxfId="1369" priority="637" operator="equal">
      <formula>17</formula>
    </cfRule>
    <cfRule type="cellIs" dxfId="1368" priority="636" operator="equal">
      <formula>16</formula>
    </cfRule>
    <cfRule type="cellIs" dxfId="1367" priority="635" operator="equal">
      <formula>15</formula>
    </cfRule>
    <cfRule type="cellIs" dxfId="1366" priority="634" operator="equal">
      <formula>14</formula>
    </cfRule>
    <cfRule type="cellIs" dxfId="1365" priority="628" operator="equal">
      <formula>8</formula>
    </cfRule>
    <cfRule type="cellIs" dxfId="1364" priority="627" operator="equal">
      <formula>7</formula>
    </cfRule>
  </conditionalFormatting>
  <conditionalFormatting sqref="AI1326:AI1330">
    <cfRule type="cellIs" dxfId="1363" priority="623" operator="equal">
      <formula>1</formula>
    </cfRule>
  </conditionalFormatting>
  <conditionalFormatting sqref="AI1335">
    <cfRule type="cellIs" dxfId="1362" priority="586" operator="equal">
      <formula>11</formula>
    </cfRule>
    <cfRule type="cellIs" dxfId="1361" priority="588" operator="equal">
      <formula>13</formula>
    </cfRule>
    <cfRule type="cellIs" dxfId="1360" priority="585" operator="equal">
      <formula>10</formula>
    </cfRule>
    <cfRule type="cellIs" dxfId="1359" priority="594" operator="equal">
      <formula>19</formula>
    </cfRule>
    <cfRule type="cellIs" dxfId="1358" priority="589" operator="equal">
      <formula>14</formula>
    </cfRule>
    <cfRule type="cellIs" dxfId="1357" priority="590" operator="equal">
      <formula>15</formula>
    </cfRule>
    <cfRule type="cellIs" dxfId="1356" priority="591" operator="equal">
      <formula>16</formula>
    </cfRule>
    <cfRule type="cellIs" dxfId="1355" priority="592" operator="equal">
      <formula>17</formula>
    </cfRule>
    <cfRule type="cellIs" dxfId="1354" priority="593" operator="equal">
      <formula>18</formula>
    </cfRule>
    <cfRule type="cellIs" dxfId="1353" priority="595" operator="equal">
      <formula>20</formula>
    </cfRule>
    <cfRule type="cellIs" dxfId="1352" priority="596" operator="equal">
      <formula>0</formula>
    </cfRule>
    <cfRule type="cellIs" dxfId="1351" priority="597" operator="equal">
      <formula>5</formula>
    </cfRule>
    <cfRule type="cellIs" dxfId="1350" priority="598" operator="equal">
      <formula>4</formula>
    </cfRule>
    <cfRule type="cellIs" dxfId="1349" priority="599" operator="equal">
      <formula>3</formula>
    </cfRule>
    <cfRule type="cellIs" dxfId="1348" priority="600" operator="equal">
      <formula>2</formula>
    </cfRule>
    <cfRule type="containsBlanks" dxfId="1347" priority="580">
      <formula>LEN(TRIM(AI1335))=0</formula>
    </cfRule>
    <cfRule type="cellIs" dxfId="1346" priority="587" operator="equal">
      <formula>12</formula>
    </cfRule>
    <cfRule type="cellIs" dxfId="1345" priority="581" operator="equal">
      <formula>6</formula>
    </cfRule>
    <cfRule type="cellIs" dxfId="1344" priority="582" operator="equal">
      <formula>7</formula>
    </cfRule>
    <cfRule type="cellIs" dxfId="1343" priority="579" operator="equal">
      <formula>1</formula>
    </cfRule>
    <cfRule type="cellIs" dxfId="1342" priority="583" operator="equal">
      <formula>8</formula>
    </cfRule>
    <cfRule type="cellIs" dxfId="1341" priority="584" operator="equal">
      <formula>9</formula>
    </cfRule>
  </conditionalFormatting>
  <conditionalFormatting sqref="AI1488">
    <cfRule type="cellIs" dxfId="1340" priority="534" operator="equal">
      <formula>1</formula>
    </cfRule>
  </conditionalFormatting>
  <conditionalFormatting sqref="AI1488:AI1493">
    <cfRule type="containsBlanks" dxfId="1339" priority="535">
      <formula>LEN(TRIM(AI1488))=0</formula>
    </cfRule>
    <cfRule type="cellIs" dxfId="1338" priority="537" operator="equal">
      <formula>7</formula>
    </cfRule>
    <cfRule type="cellIs" dxfId="1337" priority="538" operator="equal">
      <formula>8</formula>
    </cfRule>
    <cfRule type="cellIs" dxfId="1336" priority="539" operator="equal">
      <formula>9</formula>
    </cfRule>
    <cfRule type="cellIs" dxfId="1335" priority="540" operator="equal">
      <formula>10</formula>
    </cfRule>
    <cfRule type="cellIs" dxfId="1334" priority="541" operator="equal">
      <formula>11</formula>
    </cfRule>
    <cfRule type="cellIs" dxfId="1333" priority="542" operator="equal">
      <formula>12</formula>
    </cfRule>
    <cfRule type="cellIs" dxfId="1332" priority="546" operator="equal">
      <formula>16</formula>
    </cfRule>
    <cfRule type="cellIs" dxfId="1331" priority="545" operator="equal">
      <formula>15</formula>
    </cfRule>
    <cfRule type="cellIs" dxfId="1330" priority="544" operator="equal">
      <formula>14</formula>
    </cfRule>
    <cfRule type="cellIs" dxfId="1329" priority="550" operator="equal">
      <formula>20</formula>
    </cfRule>
    <cfRule type="cellIs" dxfId="1328" priority="543" operator="equal">
      <formula>13</formula>
    </cfRule>
    <cfRule type="cellIs" dxfId="1327" priority="555" operator="equal">
      <formula>2</formula>
    </cfRule>
    <cfRule type="cellIs" dxfId="1326" priority="551" operator="equal">
      <formula>0</formula>
    </cfRule>
    <cfRule type="cellIs" dxfId="1325" priority="549" operator="equal">
      <formula>19</formula>
    </cfRule>
    <cfRule type="cellIs" dxfId="1324" priority="548" operator="equal">
      <formula>18</formula>
    </cfRule>
    <cfRule type="cellIs" dxfId="1323" priority="547" operator="equal">
      <formula>17</formula>
    </cfRule>
    <cfRule type="cellIs" dxfId="1322" priority="536" operator="equal">
      <formula>6</formula>
    </cfRule>
    <cfRule type="cellIs" dxfId="1321" priority="554" operator="equal">
      <formula>3</formula>
    </cfRule>
    <cfRule type="cellIs" dxfId="1320" priority="552" operator="equal">
      <formula>5</formula>
    </cfRule>
    <cfRule type="cellIs" dxfId="1319" priority="553" operator="equal">
      <formula>4</formula>
    </cfRule>
  </conditionalFormatting>
  <conditionalFormatting sqref="AI1489:AI1493">
    <cfRule type="cellIs" dxfId="1318" priority="533" operator="equal">
      <formula>1</formula>
    </cfRule>
  </conditionalFormatting>
  <conditionalFormatting sqref="AI1498">
    <cfRule type="cellIs" dxfId="1317" priority="495" operator="equal">
      <formula>10</formula>
    </cfRule>
    <cfRule type="cellIs" dxfId="1316" priority="506" operator="equal">
      <formula>0</formula>
    </cfRule>
    <cfRule type="cellIs" dxfId="1315" priority="510" operator="equal">
      <formula>2</formula>
    </cfRule>
    <cfRule type="cellIs" dxfId="1314" priority="509" operator="equal">
      <formula>3</formula>
    </cfRule>
    <cfRule type="cellIs" dxfId="1313" priority="508" operator="equal">
      <formula>4</formula>
    </cfRule>
    <cfRule type="cellIs" dxfId="1312" priority="507" operator="equal">
      <formula>5</formula>
    </cfRule>
    <cfRule type="cellIs" dxfId="1311" priority="505" operator="equal">
      <formula>20</formula>
    </cfRule>
    <cfRule type="cellIs" dxfId="1310" priority="504" operator="equal">
      <formula>19</formula>
    </cfRule>
    <cfRule type="cellIs" dxfId="1309" priority="503" operator="equal">
      <formula>18</formula>
    </cfRule>
    <cfRule type="cellIs" dxfId="1308" priority="501" operator="equal">
      <formula>16</formula>
    </cfRule>
    <cfRule type="cellIs" dxfId="1307" priority="500" operator="equal">
      <formula>15</formula>
    </cfRule>
    <cfRule type="cellIs" dxfId="1306" priority="499" operator="equal">
      <formula>14</formula>
    </cfRule>
    <cfRule type="cellIs" dxfId="1305" priority="498" operator="equal">
      <formula>13</formula>
    </cfRule>
    <cfRule type="cellIs" dxfId="1304" priority="497" operator="equal">
      <formula>12</formula>
    </cfRule>
    <cfRule type="cellIs" dxfId="1303" priority="496" operator="equal">
      <formula>11</formula>
    </cfRule>
    <cfRule type="cellIs" dxfId="1302" priority="494" operator="equal">
      <formula>9</formula>
    </cfRule>
    <cfRule type="cellIs" dxfId="1301" priority="502" operator="equal">
      <formula>17</formula>
    </cfRule>
    <cfRule type="cellIs" dxfId="1300" priority="489" operator="equal">
      <formula>1</formula>
    </cfRule>
    <cfRule type="containsBlanks" dxfId="1299" priority="490">
      <formula>LEN(TRIM(AI1498))=0</formula>
    </cfRule>
    <cfRule type="cellIs" dxfId="1298" priority="491" operator="equal">
      <formula>6</formula>
    </cfRule>
    <cfRule type="cellIs" dxfId="1297" priority="492" operator="equal">
      <formula>7</formula>
    </cfRule>
    <cfRule type="cellIs" dxfId="1296" priority="493" operator="equal">
      <formula>8</formula>
    </cfRule>
  </conditionalFormatting>
  <conditionalFormatting sqref="AI1556:AI1557">
    <cfRule type="cellIs" dxfId="1295" priority="56" operator="equal">
      <formula>1</formula>
    </cfRule>
  </conditionalFormatting>
  <conditionalFormatting sqref="AI1556:AI1562">
    <cfRule type="containsBlanks" dxfId="1294" priority="57">
      <formula>LEN(TRIM(AI1556))=0</formula>
    </cfRule>
    <cfRule type="cellIs" dxfId="1293" priority="58" operator="equal">
      <formula>6</formula>
    </cfRule>
    <cfRule type="cellIs" dxfId="1292" priority="59" operator="equal">
      <formula>7</formula>
    </cfRule>
    <cfRule type="cellIs" dxfId="1291" priority="60" operator="equal">
      <formula>8</formula>
    </cfRule>
    <cfRule type="cellIs" dxfId="1290" priority="61" operator="equal">
      <formula>9</formula>
    </cfRule>
    <cfRule type="cellIs" dxfId="1289" priority="62" operator="equal">
      <formula>10</formula>
    </cfRule>
    <cfRule type="cellIs" dxfId="1288" priority="63" operator="equal">
      <formula>11</formula>
    </cfRule>
    <cfRule type="cellIs" dxfId="1287" priority="64" operator="equal">
      <formula>12</formula>
    </cfRule>
    <cfRule type="cellIs" dxfId="1286" priority="65" operator="equal">
      <formula>13</formula>
    </cfRule>
    <cfRule type="cellIs" dxfId="1285" priority="67" operator="equal">
      <formula>15</formula>
    </cfRule>
    <cfRule type="cellIs" dxfId="1284" priority="68" operator="equal">
      <formula>16</formula>
    </cfRule>
    <cfRule type="cellIs" dxfId="1283" priority="69" operator="equal">
      <formula>17</formula>
    </cfRule>
    <cfRule type="cellIs" dxfId="1282" priority="70" operator="equal">
      <formula>18</formula>
    </cfRule>
    <cfRule type="cellIs" dxfId="1281" priority="71" operator="equal">
      <formula>19</formula>
    </cfRule>
    <cfRule type="cellIs" dxfId="1280" priority="72" operator="equal">
      <formula>20</formula>
    </cfRule>
    <cfRule type="cellIs" dxfId="1279" priority="73" operator="equal">
      <formula>0</formula>
    </cfRule>
    <cfRule type="cellIs" dxfId="1278" priority="66" operator="equal">
      <formula>14</formula>
    </cfRule>
    <cfRule type="cellIs" dxfId="1277" priority="77" operator="equal">
      <formula>2</formula>
    </cfRule>
    <cfRule type="cellIs" dxfId="1276" priority="76" operator="equal">
      <formula>3</formula>
    </cfRule>
    <cfRule type="cellIs" dxfId="1275" priority="75" operator="equal">
      <formula>4</formula>
    </cfRule>
    <cfRule type="cellIs" dxfId="1274" priority="74" operator="equal">
      <formula>5</formula>
    </cfRule>
  </conditionalFormatting>
  <conditionalFormatting sqref="AI1557:AI1562">
    <cfRule type="cellIs" dxfId="1273" priority="55" operator="equal">
      <formula>1</formula>
    </cfRule>
  </conditionalFormatting>
  <conditionalFormatting sqref="AI2473">
    <cfRule type="cellIs" dxfId="1272" priority="444" operator="equal">
      <formula>1</formula>
    </cfRule>
  </conditionalFormatting>
  <conditionalFormatting sqref="AI2473:AI2478">
    <cfRule type="cellIs" dxfId="1271" priority="446" operator="equal">
      <formula>6</formula>
    </cfRule>
    <cfRule type="cellIs" dxfId="1270" priority="461" operator="equal">
      <formula>0</formula>
    </cfRule>
    <cfRule type="cellIs" dxfId="1269" priority="447" operator="equal">
      <formula>7</formula>
    </cfRule>
    <cfRule type="cellIs" dxfId="1268" priority="455" operator="equal">
      <formula>15</formula>
    </cfRule>
    <cfRule type="containsBlanks" dxfId="1267" priority="445">
      <formula>LEN(TRIM(AI2473))=0</formula>
    </cfRule>
    <cfRule type="cellIs" dxfId="1266" priority="451" operator="equal">
      <formula>11</formula>
    </cfRule>
    <cfRule type="cellIs" dxfId="1265" priority="454" operator="equal">
      <formula>14</formula>
    </cfRule>
    <cfRule type="cellIs" dxfId="1264" priority="448" operator="equal">
      <formula>8</formula>
    </cfRule>
    <cfRule type="cellIs" dxfId="1263" priority="465" operator="equal">
      <formula>2</formula>
    </cfRule>
    <cfRule type="cellIs" dxfId="1262" priority="449" operator="equal">
      <formula>9</formula>
    </cfRule>
    <cfRule type="cellIs" dxfId="1261" priority="460" operator="equal">
      <formula>20</formula>
    </cfRule>
    <cfRule type="cellIs" dxfId="1260" priority="450" operator="equal">
      <formula>10</formula>
    </cfRule>
    <cfRule type="cellIs" dxfId="1259" priority="459" operator="equal">
      <formula>19</formula>
    </cfRule>
    <cfRule type="cellIs" dxfId="1258" priority="458" operator="equal">
      <formula>18</formula>
    </cfRule>
    <cfRule type="cellIs" dxfId="1257" priority="453" operator="equal">
      <formula>13</formula>
    </cfRule>
    <cfRule type="cellIs" dxfId="1256" priority="457" operator="equal">
      <formula>17</formula>
    </cfRule>
    <cfRule type="cellIs" dxfId="1255" priority="464" operator="equal">
      <formula>3</formula>
    </cfRule>
    <cfRule type="cellIs" dxfId="1254" priority="463" operator="equal">
      <formula>4</formula>
    </cfRule>
    <cfRule type="cellIs" dxfId="1253" priority="462" operator="equal">
      <formula>5</formula>
    </cfRule>
    <cfRule type="cellIs" dxfId="1252" priority="456" operator="equal">
      <formula>16</formula>
    </cfRule>
    <cfRule type="cellIs" dxfId="1251" priority="452" operator="equal">
      <formula>12</formula>
    </cfRule>
  </conditionalFormatting>
  <conditionalFormatting sqref="AI2474:AI2478">
    <cfRule type="cellIs" dxfId="1250" priority="443" operator="equal">
      <formula>1</formula>
    </cfRule>
  </conditionalFormatting>
  <conditionalFormatting sqref="AI2483">
    <cfRule type="cellIs" dxfId="1249" priority="414" operator="equal">
      <formula>19</formula>
    </cfRule>
    <cfRule type="cellIs" dxfId="1248" priority="415" operator="equal">
      <formula>20</formula>
    </cfRule>
    <cfRule type="cellIs" dxfId="1247" priority="416" operator="equal">
      <formula>0</formula>
    </cfRule>
    <cfRule type="cellIs" dxfId="1246" priority="417" operator="equal">
      <formula>5</formula>
    </cfRule>
    <cfRule type="cellIs" dxfId="1245" priority="418" operator="equal">
      <formula>4</formula>
    </cfRule>
    <cfRule type="cellIs" dxfId="1244" priority="420" operator="equal">
      <formula>2</formula>
    </cfRule>
    <cfRule type="cellIs" dxfId="1243" priority="419" operator="equal">
      <formula>3</formula>
    </cfRule>
    <cfRule type="cellIs" dxfId="1242" priority="399" operator="equal">
      <formula>1</formula>
    </cfRule>
    <cfRule type="containsBlanks" dxfId="1241" priority="400">
      <formula>LEN(TRIM(AI2483))=0</formula>
    </cfRule>
    <cfRule type="cellIs" dxfId="1240" priority="401" operator="equal">
      <formula>6</formula>
    </cfRule>
    <cfRule type="cellIs" dxfId="1239" priority="402" operator="equal">
      <formula>7</formula>
    </cfRule>
    <cfRule type="cellIs" dxfId="1238" priority="403" operator="equal">
      <formula>8</formula>
    </cfRule>
    <cfRule type="cellIs" dxfId="1237" priority="404" operator="equal">
      <formula>9</formula>
    </cfRule>
    <cfRule type="cellIs" dxfId="1236" priority="405" operator="equal">
      <formula>10</formula>
    </cfRule>
    <cfRule type="cellIs" dxfId="1235" priority="406" operator="equal">
      <formula>11</formula>
    </cfRule>
    <cfRule type="cellIs" dxfId="1234" priority="407" operator="equal">
      <formula>12</formula>
    </cfRule>
    <cfRule type="cellIs" dxfId="1233" priority="408" operator="equal">
      <formula>13</formula>
    </cfRule>
    <cfRule type="cellIs" dxfId="1232" priority="409" operator="equal">
      <formula>14</formula>
    </cfRule>
    <cfRule type="cellIs" dxfId="1231" priority="410" operator="equal">
      <formula>15</formula>
    </cfRule>
    <cfRule type="cellIs" dxfId="1230" priority="411" operator="equal">
      <formula>16</formula>
    </cfRule>
    <cfRule type="cellIs" dxfId="1229" priority="412" operator="equal">
      <formula>17</formula>
    </cfRule>
    <cfRule type="cellIs" dxfId="1228" priority="413" operator="equal">
      <formula>18</formula>
    </cfRule>
  </conditionalFormatting>
  <conditionalFormatting sqref="AI2856">
    <cfRule type="cellIs" dxfId="1227" priority="354" operator="equal">
      <formula>1</formula>
    </cfRule>
  </conditionalFormatting>
  <conditionalFormatting sqref="AI2856:AI2861">
    <cfRule type="cellIs" dxfId="1226" priority="365" operator="equal">
      <formula>15</formula>
    </cfRule>
    <cfRule type="cellIs" dxfId="1225" priority="366" operator="equal">
      <formula>16</formula>
    </cfRule>
    <cfRule type="cellIs" dxfId="1224" priority="368" operator="equal">
      <formula>18</formula>
    </cfRule>
    <cfRule type="cellIs" dxfId="1223" priority="369" operator="equal">
      <formula>19</formula>
    </cfRule>
    <cfRule type="cellIs" dxfId="1222" priority="370" operator="equal">
      <formula>20</formula>
    </cfRule>
    <cfRule type="cellIs" dxfId="1221" priority="371" operator="equal">
      <formula>0</formula>
    </cfRule>
    <cfRule type="cellIs" dxfId="1220" priority="372" operator="equal">
      <formula>5</formula>
    </cfRule>
    <cfRule type="cellIs" dxfId="1219" priority="373" operator="equal">
      <formula>4</formula>
    </cfRule>
    <cfRule type="cellIs" dxfId="1218" priority="374" operator="equal">
      <formula>3</formula>
    </cfRule>
    <cfRule type="cellIs" dxfId="1217" priority="356" operator="equal">
      <formula>6</formula>
    </cfRule>
    <cfRule type="cellIs" dxfId="1216" priority="363" operator="equal">
      <formula>13</formula>
    </cfRule>
    <cfRule type="cellIs" dxfId="1215" priority="362" operator="equal">
      <formula>12</formula>
    </cfRule>
    <cfRule type="cellIs" dxfId="1214" priority="361" operator="equal">
      <formula>11</formula>
    </cfRule>
    <cfRule type="cellIs" dxfId="1213" priority="360" operator="equal">
      <formula>10</formula>
    </cfRule>
    <cfRule type="cellIs" dxfId="1212" priority="359" operator="equal">
      <formula>9</formula>
    </cfRule>
    <cfRule type="cellIs" dxfId="1211" priority="358" operator="equal">
      <formula>8</formula>
    </cfRule>
    <cfRule type="cellIs" dxfId="1210" priority="357" operator="equal">
      <formula>7</formula>
    </cfRule>
    <cfRule type="cellIs" dxfId="1209" priority="364" operator="equal">
      <formula>14</formula>
    </cfRule>
    <cfRule type="cellIs" dxfId="1208" priority="375" operator="equal">
      <formula>2</formula>
    </cfRule>
    <cfRule type="containsBlanks" dxfId="1207" priority="355">
      <formula>LEN(TRIM(AI2856))=0</formula>
    </cfRule>
    <cfRule type="cellIs" dxfId="1206" priority="367" operator="equal">
      <formula>17</formula>
    </cfRule>
  </conditionalFormatting>
  <conditionalFormatting sqref="AI2857:AI2861">
    <cfRule type="cellIs" dxfId="1205" priority="353" operator="equal">
      <formula>1</formula>
    </cfRule>
  </conditionalFormatting>
  <conditionalFormatting sqref="AI2866">
    <cfRule type="cellIs" dxfId="1204" priority="317" operator="equal">
      <formula>12</formula>
    </cfRule>
    <cfRule type="cellIs" dxfId="1203" priority="329" operator="equal">
      <formula>3</formula>
    </cfRule>
    <cfRule type="cellIs" dxfId="1202" priority="328" operator="equal">
      <formula>4</formula>
    </cfRule>
    <cfRule type="cellIs" dxfId="1201" priority="327" operator="equal">
      <formula>5</formula>
    </cfRule>
    <cfRule type="cellIs" dxfId="1200" priority="315" operator="equal">
      <formula>10</formula>
    </cfRule>
    <cfRule type="cellIs" dxfId="1199" priority="330" operator="equal">
      <formula>2</formula>
    </cfRule>
    <cfRule type="cellIs" dxfId="1198" priority="319" operator="equal">
      <formula>14</formula>
    </cfRule>
    <cfRule type="cellIs" dxfId="1197" priority="326" operator="equal">
      <formula>0</formula>
    </cfRule>
    <cfRule type="cellIs" dxfId="1196" priority="325" operator="equal">
      <formula>20</formula>
    </cfRule>
    <cfRule type="cellIs" dxfId="1195" priority="324" operator="equal">
      <formula>19</formula>
    </cfRule>
    <cfRule type="cellIs" dxfId="1194" priority="323" operator="equal">
      <formula>18</formula>
    </cfRule>
    <cfRule type="cellIs" dxfId="1193" priority="322" operator="equal">
      <formula>17</formula>
    </cfRule>
    <cfRule type="cellIs" dxfId="1192" priority="321" operator="equal">
      <formula>16</formula>
    </cfRule>
    <cfRule type="cellIs" dxfId="1191" priority="320" operator="equal">
      <formula>15</formula>
    </cfRule>
    <cfRule type="cellIs" dxfId="1190" priority="316" operator="equal">
      <formula>11</formula>
    </cfRule>
    <cfRule type="cellIs" dxfId="1189" priority="314" operator="equal">
      <formula>9</formula>
    </cfRule>
    <cfRule type="cellIs" dxfId="1188" priority="318" operator="equal">
      <formula>13</formula>
    </cfRule>
    <cfRule type="containsBlanks" dxfId="1187" priority="310">
      <formula>LEN(TRIM(AI2866))=0</formula>
    </cfRule>
    <cfRule type="cellIs" dxfId="1186" priority="309" operator="equal">
      <formula>1</formula>
    </cfRule>
    <cfRule type="cellIs" dxfId="1185" priority="311" operator="equal">
      <formula>6</formula>
    </cfRule>
    <cfRule type="cellIs" dxfId="1184" priority="312" operator="equal">
      <formula>7</formula>
    </cfRule>
    <cfRule type="cellIs" dxfId="1183" priority="313" operator="equal">
      <formula>8</formula>
    </cfRule>
  </conditionalFormatting>
  <conditionalFormatting sqref="AK554">
    <cfRule type="cellIs" dxfId="1182" priority="9258" operator="equal">
      <formula>"策定済"</formula>
    </cfRule>
    <cfRule type="cellIs" dxfId="1181" priority="9257" operator="equal">
      <formula>"未策定"</formula>
    </cfRule>
  </conditionalFormatting>
  <conditionalFormatting sqref="AK562">
    <cfRule type="cellIs" dxfId="1180" priority="7994" operator="equal">
      <formula>"策定済"</formula>
    </cfRule>
    <cfRule type="cellIs" dxfId="1179" priority="7993" operator="equal">
      <formula>"未策定"</formula>
    </cfRule>
    <cfRule type="cellIs" dxfId="1178" priority="7995" operator="equal">
      <formula>"策定済・未策定"</formula>
    </cfRule>
  </conditionalFormatting>
  <conditionalFormatting sqref="AK572:AK573">
    <cfRule type="cellIs" dxfId="1177" priority="9247" operator="equal">
      <formula>"未実施"</formula>
    </cfRule>
    <cfRule type="cellIs" dxfId="1176" priority="9248" operator="equal">
      <formula>"実施予定"</formula>
    </cfRule>
    <cfRule type="cellIs" dxfId="1175" priority="9249" operator="equal">
      <formula>"実施済"</formula>
    </cfRule>
  </conditionalFormatting>
  <conditionalFormatting sqref="AK575">
    <cfRule type="cellIs" dxfId="1174" priority="7198" operator="equal">
      <formula>"未実施"</formula>
    </cfRule>
    <cfRule type="cellIs" dxfId="1173" priority="7199" operator="equal">
      <formula>"実施予定"</formula>
    </cfRule>
    <cfRule type="cellIs" dxfId="1172" priority="7200" operator="equal">
      <formula>"実施済"</formula>
    </cfRule>
    <cfRule type="cellIs" dxfId="1171" priority="7201" operator="equal">
      <formula>"実施済・未実施"</formula>
    </cfRule>
  </conditionalFormatting>
  <conditionalFormatting sqref="AK581">
    <cfRule type="cellIs" dxfId="1170" priority="7979" operator="equal">
      <formula>"実施済・未実施"</formula>
    </cfRule>
    <cfRule type="cellIs" dxfId="1169" priority="7978" operator="equal">
      <formula>"実施済"</formula>
    </cfRule>
    <cfRule type="cellIs" dxfId="1168" priority="7977" operator="equal">
      <formula>"実施予定"</formula>
    </cfRule>
    <cfRule type="cellIs" dxfId="1167" priority="7976" operator="equal">
      <formula>"未実施"</formula>
    </cfRule>
  </conditionalFormatting>
  <conditionalFormatting sqref="AK585">
    <cfRule type="cellIs" dxfId="1166" priority="7974" operator="equal">
      <formula>"実施済"</formula>
    </cfRule>
    <cfRule type="cellIs" dxfId="1165" priority="7973" operator="equal">
      <formula>"実施予定"</formula>
    </cfRule>
    <cfRule type="cellIs" dxfId="1164" priority="7972" operator="equal">
      <formula>"未実施"</formula>
    </cfRule>
    <cfRule type="cellIs" dxfId="1163" priority="7975" operator="equal">
      <formula>"実施済・未実施"</formula>
    </cfRule>
  </conditionalFormatting>
  <conditionalFormatting sqref="AR7">
    <cfRule type="cellIs" dxfId="1162" priority="6811" operator="equal">
      <formula>0</formula>
    </cfRule>
    <cfRule type="containsText" dxfId="1161" priority="6812" operator="containsText" text="根拠法令等の記載内容を再度確認してください。">
      <formula>NOT(ISERROR(SEARCH("根拠法令等の記載内容を再度確認してください。",AR7)))</formula>
    </cfRule>
    <cfRule type="containsErrors" dxfId="1160" priority="6810">
      <formula>ISERROR(AR7)</formula>
    </cfRule>
  </conditionalFormatting>
  <conditionalFormatting sqref="AR9:AR13">
    <cfRule type="containsText" dxfId="1159" priority="10679" operator="containsText" text="自主点検のポイントの記載内容を再度確認してください。">
      <formula>NOT(ISERROR(SEARCH("自主点検のポイントの記載内容を再度確認してください。",AR9)))</formula>
    </cfRule>
  </conditionalFormatting>
  <conditionalFormatting sqref="AR9:AR14">
    <cfRule type="cellIs" dxfId="1158" priority="2230" operator="equal">
      <formula>0</formula>
    </cfRule>
    <cfRule type="containsErrors" dxfId="1157" priority="2229">
      <formula>ISERROR(AR9)</formula>
    </cfRule>
  </conditionalFormatting>
  <conditionalFormatting sqref="AR14">
    <cfRule type="containsText" dxfId="1156" priority="2231" operator="containsText" text="根拠法令等の記載内容を再度確認してください。">
      <formula>NOT(ISERROR(SEARCH("根拠法令等の記載内容を再度確認してください。",AR14)))</formula>
    </cfRule>
  </conditionalFormatting>
  <conditionalFormatting sqref="AR16:AR17">
    <cfRule type="containsText" dxfId="1155" priority="10676" operator="containsText" text="自主点検のポイントの記載内容を再度確認してください。">
      <formula>NOT(ISERROR(SEARCH("自主点検のポイントの記載内容を再度確認してください。",AR16)))</formula>
    </cfRule>
  </conditionalFormatting>
  <conditionalFormatting sqref="AR16:AR18">
    <cfRule type="containsErrors" dxfId="1154" priority="2226">
      <formula>ISERROR(AR16)</formula>
    </cfRule>
    <cfRule type="cellIs" dxfId="1153" priority="2227" operator="equal">
      <formula>0</formula>
    </cfRule>
  </conditionalFormatting>
  <conditionalFormatting sqref="AR18">
    <cfRule type="containsText" dxfId="1152" priority="2228" operator="containsText" text="根拠法令等の記載内容を再度確認してください。">
      <formula>NOT(ISERROR(SEARCH("根拠法令等の記載内容を再度確認してください。",AR18)))</formula>
    </cfRule>
  </conditionalFormatting>
  <conditionalFormatting sqref="AR22">
    <cfRule type="containsText" dxfId="1151" priority="10673" operator="containsText" text="自主点検のポイントの記載内容を再度確認してください。">
      <formula>NOT(ISERROR(SEARCH("自主点検のポイントの記載内容を再度確認してください。",AR22)))</formula>
    </cfRule>
  </conditionalFormatting>
  <conditionalFormatting sqref="AR22:AR23">
    <cfRule type="containsErrors" dxfId="1150" priority="2223">
      <formula>ISERROR(AR22)</formula>
    </cfRule>
    <cfRule type="cellIs" dxfId="1149" priority="2224" operator="equal">
      <formula>0</formula>
    </cfRule>
  </conditionalFormatting>
  <conditionalFormatting sqref="AR23">
    <cfRule type="containsText" dxfId="1148" priority="2225" operator="containsText" text="根拠法令等の記載内容を再度確認してください。">
      <formula>NOT(ISERROR(SEARCH("根拠法令等の記載内容を再度確認してください。",AR23)))</formula>
    </cfRule>
  </conditionalFormatting>
  <conditionalFormatting sqref="AR27">
    <cfRule type="containsErrors" dxfId="1147" priority="2220">
      <formula>ISERROR(AR27)</formula>
    </cfRule>
    <cfRule type="cellIs" dxfId="1146" priority="2221" operator="equal">
      <formula>0</formula>
    </cfRule>
    <cfRule type="containsText" dxfId="1145" priority="2222" operator="containsText" text="根拠法令等の記載内容を再度確認してください。">
      <formula>NOT(ISERROR(SEARCH("根拠法令等の記載内容を再度確認してください。",AR27)))</formula>
    </cfRule>
  </conditionalFormatting>
  <conditionalFormatting sqref="AR29:AR30">
    <cfRule type="containsText" dxfId="1144" priority="10667" operator="containsText" text="自主点検のポイントの記載内容を再度確認してください。">
      <formula>NOT(ISERROR(SEARCH("自主点検のポイントの記載内容を再度確認してください。",AR29)))</formula>
    </cfRule>
  </conditionalFormatting>
  <conditionalFormatting sqref="AR29:AR31">
    <cfRule type="cellIs" dxfId="1143" priority="2218" operator="equal">
      <formula>0</formula>
    </cfRule>
    <cfRule type="containsErrors" dxfId="1142" priority="2217">
      <formula>ISERROR(AR29)</formula>
    </cfRule>
  </conditionalFormatting>
  <conditionalFormatting sqref="AR31">
    <cfRule type="containsText" dxfId="1141" priority="2219" operator="containsText" text="根拠法令等の記載内容を再度確認してください。">
      <formula>NOT(ISERROR(SEARCH("根拠法令等の記載内容を再度確認してください。",AR31)))</formula>
    </cfRule>
  </conditionalFormatting>
  <conditionalFormatting sqref="AR42">
    <cfRule type="containsText" dxfId="1140" priority="2216" operator="containsText" text="根拠法令等の記載内容を再度確認してください。">
      <formula>NOT(ISERROR(SEARCH("根拠法令等の記載内容を再度確認してください。",AR42)))</formula>
    </cfRule>
    <cfRule type="cellIs" dxfId="1139" priority="2215" operator="equal">
      <formula>0</formula>
    </cfRule>
    <cfRule type="containsErrors" dxfId="1138" priority="2214">
      <formula>ISERROR(AR42)</formula>
    </cfRule>
  </conditionalFormatting>
  <conditionalFormatting sqref="AR45">
    <cfRule type="containsText" dxfId="1137" priority="2213" operator="containsText" text="根拠法令等の記載内容を再度確認してください。">
      <formula>NOT(ISERROR(SEARCH("根拠法令等の記載内容を再度確認してください。",AR45)))</formula>
    </cfRule>
    <cfRule type="cellIs" dxfId="1136" priority="2212" operator="equal">
      <formula>0</formula>
    </cfRule>
    <cfRule type="containsErrors" dxfId="1135" priority="2211">
      <formula>ISERROR(AR45)</formula>
    </cfRule>
  </conditionalFormatting>
  <conditionalFormatting sqref="AR82">
    <cfRule type="containsText" dxfId="1134" priority="2210" operator="containsText" text="根拠法令等の記載内容を再度確認してください。">
      <formula>NOT(ISERROR(SEARCH("根拠法令等の記載内容を再度確認してください。",AR82)))</formula>
    </cfRule>
    <cfRule type="cellIs" dxfId="1133" priority="2209" operator="equal">
      <formula>0</formula>
    </cfRule>
    <cfRule type="containsErrors" dxfId="1132" priority="2208">
      <formula>ISERROR(AR82)</formula>
    </cfRule>
  </conditionalFormatting>
  <conditionalFormatting sqref="AR87">
    <cfRule type="containsText" dxfId="1131" priority="2207" operator="containsText" text="根拠法令等の記載内容を再度確認してください。">
      <formula>NOT(ISERROR(SEARCH("根拠法令等の記載内容を再度確認してください。",AR87)))</formula>
    </cfRule>
    <cfRule type="cellIs" dxfId="1130" priority="2206" operator="equal">
      <formula>0</formula>
    </cfRule>
    <cfRule type="containsErrors" dxfId="1129" priority="2205">
      <formula>ISERROR(AR87)</formula>
    </cfRule>
  </conditionalFormatting>
  <conditionalFormatting sqref="AR91">
    <cfRule type="cellIs" dxfId="1128" priority="2203" operator="equal">
      <formula>0</formula>
    </cfRule>
    <cfRule type="containsErrors" dxfId="1127" priority="2202">
      <formula>ISERROR(AR91)</formula>
    </cfRule>
    <cfRule type="containsText" dxfId="1126" priority="2204" operator="containsText" text="根拠法令等の記載内容を再度確認してください。">
      <formula>NOT(ISERROR(SEARCH("根拠法令等の記載内容を再度確認してください。",AR91)))</formula>
    </cfRule>
  </conditionalFormatting>
  <conditionalFormatting sqref="AR99">
    <cfRule type="containsText" dxfId="1125" priority="2201" operator="containsText" text="根拠法令等の記載内容を再度確認してください。">
      <formula>NOT(ISERROR(SEARCH("根拠法令等の記載内容を再度確認してください。",AR99)))</formula>
    </cfRule>
    <cfRule type="cellIs" dxfId="1124" priority="2200" operator="equal">
      <formula>0</formula>
    </cfRule>
    <cfRule type="containsErrors" dxfId="1123" priority="2199">
      <formula>ISERROR(AR99)</formula>
    </cfRule>
  </conditionalFormatting>
  <conditionalFormatting sqref="AR101">
    <cfRule type="containsErrors" dxfId="1122" priority="2196">
      <formula>ISERROR(AR101)</formula>
    </cfRule>
    <cfRule type="containsText" dxfId="1121" priority="2198" operator="containsText" text="根拠法令等の記載内容を再度確認してください。">
      <formula>NOT(ISERROR(SEARCH("根拠法令等の記載内容を再度確認してください。",AR101)))</formula>
    </cfRule>
    <cfRule type="cellIs" dxfId="1120" priority="2197" operator="equal">
      <formula>0</formula>
    </cfRule>
  </conditionalFormatting>
  <conditionalFormatting sqref="AR105">
    <cfRule type="containsErrors" dxfId="1119" priority="2193">
      <formula>ISERROR(AR105)</formula>
    </cfRule>
    <cfRule type="cellIs" dxfId="1118" priority="2194" operator="equal">
      <formula>0</formula>
    </cfRule>
    <cfRule type="containsText" dxfId="1117" priority="2195" operator="containsText" text="根拠法令等の記載内容を再度確認してください。">
      <formula>NOT(ISERROR(SEARCH("根拠法令等の記載内容を再度確認してください。",AR105)))</formula>
    </cfRule>
  </conditionalFormatting>
  <conditionalFormatting sqref="AR108">
    <cfRule type="cellIs" dxfId="1116" priority="1175" operator="equal">
      <formula>0</formula>
    </cfRule>
    <cfRule type="containsText" dxfId="1115" priority="1176" operator="containsText" text="根拠法令等の記載内容を再度確認してください。">
      <formula>NOT(ISERROR(SEARCH("根拠法令等の記載内容を再度確認してください。",AR108)))</formula>
    </cfRule>
    <cfRule type="containsErrors" dxfId="1114" priority="1174">
      <formula>ISERROR(AR108)</formula>
    </cfRule>
  </conditionalFormatting>
  <conditionalFormatting sqref="AR158">
    <cfRule type="containsErrors" dxfId="1113" priority="2190">
      <formula>ISERROR(AR158)</formula>
    </cfRule>
    <cfRule type="cellIs" dxfId="1112" priority="2191" operator="equal">
      <formula>0</formula>
    </cfRule>
    <cfRule type="containsText" dxfId="1111" priority="2192" operator="containsText" text="根拠法令等の記載内容を再度確認してください。">
      <formula>NOT(ISERROR(SEARCH("根拠法令等の記載内容を再度確認してください。",AR158)))</formula>
    </cfRule>
  </conditionalFormatting>
  <conditionalFormatting sqref="AR170">
    <cfRule type="containsErrors" dxfId="1110" priority="2187">
      <formula>ISERROR(AR170)</formula>
    </cfRule>
    <cfRule type="cellIs" dxfId="1109" priority="2188" operator="equal">
      <formula>0</formula>
    </cfRule>
    <cfRule type="containsText" dxfId="1108" priority="2189" operator="containsText" text="根拠法令等の記載内容を再度確認してください。">
      <formula>NOT(ISERROR(SEARCH("根拠法令等の記載内容を再度確認してください。",AR170)))</formula>
    </cfRule>
  </conditionalFormatting>
  <conditionalFormatting sqref="AR172:AR175">
    <cfRule type="containsText" dxfId="1107" priority="10615" operator="containsText" text="自主点検のポイントの記載内容を再度確認してください。">
      <formula>NOT(ISERROR(SEARCH("自主点検のポイントの記載内容を再度確認してください。",AR172)))</formula>
    </cfRule>
  </conditionalFormatting>
  <conditionalFormatting sqref="AR172:AR176">
    <cfRule type="containsErrors" dxfId="1106" priority="2184">
      <formula>ISERROR(AR172)</formula>
    </cfRule>
    <cfRule type="cellIs" dxfId="1105" priority="2185" operator="equal">
      <formula>0</formula>
    </cfRule>
  </conditionalFormatting>
  <conditionalFormatting sqref="AR176">
    <cfRule type="containsText" dxfId="1104" priority="2186" operator="containsText" text="根拠法令等の記載内容を再度確認してください。">
      <formula>NOT(ISERROR(SEARCH("根拠法令等の記載内容を再度確認してください。",AR176)))</formula>
    </cfRule>
  </conditionalFormatting>
  <conditionalFormatting sqref="AR178:AR183">
    <cfRule type="containsErrors" dxfId="1103" priority="10610">
      <formula>ISERROR(AR178)</formula>
    </cfRule>
    <cfRule type="cellIs" dxfId="1102" priority="10611" operator="equal">
      <formula>0</formula>
    </cfRule>
    <cfRule type="containsText" dxfId="1101" priority="10612" operator="containsText" text="自主点検のポイントの記載内容を再度確認してください。">
      <formula>NOT(ISERROR(SEARCH("自主点検のポイントの記載内容を再度確認してください。",AR178)))</formula>
    </cfRule>
  </conditionalFormatting>
  <conditionalFormatting sqref="AR309">
    <cfRule type="cellIs" dxfId="1100" priority="2182" operator="equal">
      <formula>0</formula>
    </cfRule>
    <cfRule type="containsText" dxfId="1099" priority="2183" operator="containsText" text="根拠法令等の記載内容を再度確認してください。">
      <formula>NOT(ISERROR(SEARCH("根拠法令等の記載内容を再度確認してください。",AR309)))</formula>
    </cfRule>
    <cfRule type="containsErrors" dxfId="1098" priority="2181">
      <formula>ISERROR(AR309)</formula>
    </cfRule>
  </conditionalFormatting>
  <conditionalFormatting sqref="AR311">
    <cfRule type="containsText" dxfId="1097" priority="2180" operator="containsText" text="根拠法令等の記載内容を再度確認してください。">
      <formula>NOT(ISERROR(SEARCH("根拠法令等の記載内容を再度確認してください。",AR311)))</formula>
    </cfRule>
    <cfRule type="cellIs" dxfId="1096" priority="2179" operator="equal">
      <formula>0</formula>
    </cfRule>
    <cfRule type="containsErrors" dxfId="1095" priority="2178">
      <formula>ISERROR(AR311)</formula>
    </cfRule>
  </conditionalFormatting>
  <conditionalFormatting sqref="AR333">
    <cfRule type="containsErrors" dxfId="1094" priority="2175">
      <formula>ISERROR(AR333)</formula>
    </cfRule>
    <cfRule type="cellIs" dxfId="1093" priority="2176" operator="equal">
      <formula>0</formula>
    </cfRule>
    <cfRule type="containsText" dxfId="1092" priority="2177" operator="containsText" text="根拠法令等の記載内容を再度確認してください。">
      <formula>NOT(ISERROR(SEARCH("根拠法令等の記載内容を再度確認してください。",AR333)))</formula>
    </cfRule>
  </conditionalFormatting>
  <conditionalFormatting sqref="AR335">
    <cfRule type="cellIs" dxfId="1091" priority="2173" operator="equal">
      <formula>0</formula>
    </cfRule>
    <cfRule type="containsErrors" dxfId="1090" priority="2172">
      <formula>ISERROR(AR335)</formula>
    </cfRule>
    <cfRule type="containsText" dxfId="1089" priority="2174" operator="containsText" text="根拠法令等の記載内容を再度確認してください。">
      <formula>NOT(ISERROR(SEARCH("根拠法令等の記載内容を再度確認してください。",AR335)))</formula>
    </cfRule>
  </conditionalFormatting>
  <conditionalFormatting sqref="AR340">
    <cfRule type="containsErrors" dxfId="1088" priority="2169">
      <formula>ISERROR(AR340)</formula>
    </cfRule>
    <cfRule type="containsText" dxfId="1087" priority="2171" operator="containsText" text="根拠法令等の記載内容を再度確認してください。">
      <formula>NOT(ISERROR(SEARCH("根拠法令等の記載内容を再度確認してください。",AR340)))</formula>
    </cfRule>
    <cfRule type="cellIs" dxfId="1086" priority="2170" operator="equal">
      <formula>0</formula>
    </cfRule>
  </conditionalFormatting>
  <conditionalFormatting sqref="AR351">
    <cfRule type="cellIs" dxfId="1085" priority="2167" operator="equal">
      <formula>0</formula>
    </cfRule>
    <cfRule type="containsErrors" dxfId="1084" priority="2166">
      <formula>ISERROR(AR351)</formula>
    </cfRule>
    <cfRule type="containsText" dxfId="1083" priority="2168" operator="containsText" text="根拠法令等の記載内容を再度確認してください。">
      <formula>NOT(ISERROR(SEARCH("根拠法令等の記載内容を再度確認してください。",AR351)))</formula>
    </cfRule>
  </conditionalFormatting>
  <conditionalFormatting sqref="AR355">
    <cfRule type="containsText" dxfId="1082" priority="2165" operator="containsText" text="根拠法令等の記載内容を再度確認してください。">
      <formula>NOT(ISERROR(SEARCH("根拠法令等の記載内容を再度確認してください。",AR355)))</formula>
    </cfRule>
    <cfRule type="containsErrors" dxfId="1081" priority="2163">
      <formula>ISERROR(AR355)</formula>
    </cfRule>
    <cfRule type="cellIs" dxfId="1080" priority="2164" operator="equal">
      <formula>0</formula>
    </cfRule>
  </conditionalFormatting>
  <conditionalFormatting sqref="AR365">
    <cfRule type="containsErrors" dxfId="1079" priority="2160">
      <formula>ISERROR(AR365)</formula>
    </cfRule>
    <cfRule type="cellIs" dxfId="1078" priority="2161" operator="equal">
      <formula>0</formula>
    </cfRule>
    <cfRule type="containsText" dxfId="1077" priority="2162" operator="containsText" text="根拠法令等の記載内容を再度確認してください。">
      <formula>NOT(ISERROR(SEARCH("根拠法令等の記載内容を再度確認してください。",AR365)))</formula>
    </cfRule>
  </conditionalFormatting>
  <conditionalFormatting sqref="AR368">
    <cfRule type="containsErrors" dxfId="1076" priority="2157">
      <formula>ISERROR(AR368)</formula>
    </cfRule>
    <cfRule type="cellIs" dxfId="1075" priority="2158" operator="equal">
      <formula>0</formula>
    </cfRule>
    <cfRule type="containsText" dxfId="1074" priority="2159" operator="containsText" text="根拠法令等の記載内容を再度確認してください。">
      <formula>NOT(ISERROR(SEARCH("根拠法令等の記載内容を再度確認してください。",AR368)))</formula>
    </cfRule>
  </conditionalFormatting>
  <conditionalFormatting sqref="AR375">
    <cfRule type="containsErrors" dxfId="1073" priority="2154">
      <formula>ISERROR(AR375)</formula>
    </cfRule>
    <cfRule type="cellIs" dxfId="1072" priority="2155" operator="equal">
      <formula>0</formula>
    </cfRule>
    <cfRule type="containsText" dxfId="1071" priority="2156" operator="containsText" text="根拠法令等の記載内容を再度確認してください。">
      <formula>NOT(ISERROR(SEARCH("根拠法令等の記載内容を再度確認してください。",AR375)))</formula>
    </cfRule>
  </conditionalFormatting>
  <conditionalFormatting sqref="AR401">
    <cfRule type="cellIs" dxfId="1070" priority="2152" operator="equal">
      <formula>0</formula>
    </cfRule>
    <cfRule type="containsText" dxfId="1069" priority="2153" operator="containsText" text="根拠法令等の記載内容を再度確認してください。">
      <formula>NOT(ISERROR(SEARCH("根拠法令等の記載内容を再度確認してください。",AR401)))</formula>
    </cfRule>
    <cfRule type="containsErrors" dxfId="1068" priority="2151">
      <formula>ISERROR(AR401)</formula>
    </cfRule>
  </conditionalFormatting>
  <conditionalFormatting sqref="AR414">
    <cfRule type="containsText" dxfId="1067" priority="2150" operator="containsText" text="根拠法令等の記載内容を再度確認してください。">
      <formula>NOT(ISERROR(SEARCH("根拠法令等の記載内容を再度確認してください。",AR414)))</formula>
    </cfRule>
    <cfRule type="cellIs" dxfId="1066" priority="2149" operator="equal">
      <formula>0</formula>
    </cfRule>
    <cfRule type="containsErrors" dxfId="1065" priority="2148">
      <formula>ISERROR(AR414)</formula>
    </cfRule>
  </conditionalFormatting>
  <conditionalFormatting sqref="AR421">
    <cfRule type="containsErrors" dxfId="1064" priority="2145">
      <formula>ISERROR(AR421)</formula>
    </cfRule>
    <cfRule type="containsText" dxfId="1063" priority="2147" operator="containsText" text="根拠法令等の記載内容を再度確認してください。">
      <formula>NOT(ISERROR(SEARCH("根拠法令等の記載内容を再度確認してください。",AR421)))</formula>
    </cfRule>
    <cfRule type="cellIs" dxfId="1062" priority="2146" operator="equal">
      <formula>0</formula>
    </cfRule>
  </conditionalFormatting>
  <conditionalFormatting sqref="AR425">
    <cfRule type="containsText" dxfId="1061" priority="293" operator="containsText" text="根拠法令等の記載内容を再度確認してください。">
      <formula>NOT(ISERROR(SEARCH("根拠法令等の記載内容を再度確認してください。",AR425)))</formula>
    </cfRule>
    <cfRule type="cellIs" dxfId="1060" priority="292" operator="equal">
      <formula>0</formula>
    </cfRule>
    <cfRule type="containsErrors" dxfId="1059" priority="291">
      <formula>ISERROR(AR425)</formula>
    </cfRule>
  </conditionalFormatting>
  <conditionalFormatting sqref="AR429">
    <cfRule type="containsErrors" dxfId="1058" priority="2139">
      <formula>ISERROR(AR429)</formula>
    </cfRule>
    <cfRule type="cellIs" dxfId="1057" priority="2140" operator="equal">
      <formula>0</formula>
    </cfRule>
    <cfRule type="containsText" dxfId="1056" priority="2141" operator="containsText" text="根拠法令等の記載内容を再度確認してください。">
      <formula>NOT(ISERROR(SEARCH("根拠法令等の記載内容を再度確認してください。",AR429)))</formula>
    </cfRule>
  </conditionalFormatting>
  <conditionalFormatting sqref="AR445">
    <cfRule type="containsText" dxfId="1055" priority="2138" operator="containsText" text="根拠法令等の記載内容を再度確認してください。">
      <formula>NOT(ISERROR(SEARCH("根拠法令等の記載内容を再度確認してください。",AR445)))</formula>
    </cfRule>
    <cfRule type="cellIs" dxfId="1054" priority="2137" operator="equal">
      <formula>0</formula>
    </cfRule>
    <cfRule type="containsErrors" dxfId="1053" priority="2136">
      <formula>ISERROR(AR445)</formula>
    </cfRule>
  </conditionalFormatting>
  <conditionalFormatting sqref="AR457">
    <cfRule type="containsErrors" dxfId="1052" priority="2133">
      <formula>ISERROR(AR457)</formula>
    </cfRule>
    <cfRule type="containsText" dxfId="1051" priority="2135" operator="containsText" text="根拠法令等の記載内容を再度確認してください。">
      <formula>NOT(ISERROR(SEARCH("根拠法令等の記載内容を再度確認してください。",AR457)))</formula>
    </cfRule>
    <cfRule type="cellIs" dxfId="1050" priority="2134" operator="equal">
      <formula>0</formula>
    </cfRule>
  </conditionalFormatting>
  <conditionalFormatting sqref="AR465">
    <cfRule type="containsText" dxfId="1049" priority="2129" operator="containsText" text="根拠法令等の記載内容を再度確認してください。">
      <formula>NOT(ISERROR(SEARCH("根拠法令等の記載内容を再度確認してください。",AR465)))</formula>
    </cfRule>
    <cfRule type="containsErrors" dxfId="1048" priority="2127">
      <formula>ISERROR(AR465)</formula>
    </cfRule>
    <cfRule type="cellIs" dxfId="1047" priority="2128" operator="equal">
      <formula>0</formula>
    </cfRule>
  </conditionalFormatting>
  <conditionalFormatting sqref="AR479">
    <cfRule type="containsText" dxfId="1046" priority="2126" operator="containsText" text="根拠法令等の記載内容を再度確認してください。">
      <formula>NOT(ISERROR(SEARCH("根拠法令等の記載内容を再度確認してください。",AR479)))</formula>
    </cfRule>
    <cfRule type="cellIs" dxfId="1045" priority="2125" operator="equal">
      <formula>0</formula>
    </cfRule>
    <cfRule type="containsErrors" dxfId="1044" priority="2124">
      <formula>ISERROR(AR479)</formula>
    </cfRule>
  </conditionalFormatting>
  <conditionalFormatting sqref="AR482">
    <cfRule type="containsErrors" dxfId="1043" priority="2121">
      <formula>ISERROR(AR482)</formula>
    </cfRule>
    <cfRule type="cellIs" dxfId="1042" priority="2122" operator="equal">
      <formula>0</formula>
    </cfRule>
    <cfRule type="containsText" dxfId="1041" priority="2123" operator="containsText" text="根拠法令等の記載内容を再度確認してください。">
      <formula>NOT(ISERROR(SEARCH("根拠法令等の記載内容を再度確認してください。",AR482)))</formula>
    </cfRule>
  </conditionalFormatting>
  <conditionalFormatting sqref="AR485:AR486">
    <cfRule type="cellIs" dxfId="1040" priority="2119" operator="equal">
      <formula>0</formula>
    </cfRule>
    <cfRule type="containsText" dxfId="1039" priority="2120" operator="containsText" text="根拠法令等の記載内容を再度確認してください。">
      <formula>NOT(ISERROR(SEARCH("根拠法令等の記載内容を再度確認してください。",AR485)))</formula>
    </cfRule>
    <cfRule type="containsErrors" dxfId="1038" priority="2118">
      <formula>ISERROR(AR485)</formula>
    </cfRule>
  </conditionalFormatting>
  <conditionalFormatting sqref="AR493">
    <cfRule type="cellIs" dxfId="1037" priority="2116" operator="equal">
      <formula>0</formula>
    </cfRule>
    <cfRule type="containsText" dxfId="1036" priority="2117" operator="containsText" text="根拠法令等の記載内容を再度確認してください。">
      <formula>NOT(ISERROR(SEARCH("根拠法令等の記載内容を再度確認してください。",AR493)))</formula>
    </cfRule>
    <cfRule type="containsErrors" dxfId="1035" priority="2115">
      <formula>ISERROR(AR493)</formula>
    </cfRule>
  </conditionalFormatting>
  <conditionalFormatting sqref="AR495">
    <cfRule type="containsText" dxfId="1034" priority="2114" operator="containsText" text="根拠法令等の記載内容を再度確認してください。">
      <formula>NOT(ISERROR(SEARCH("根拠法令等の記載内容を再度確認してください。",AR495)))</formula>
    </cfRule>
    <cfRule type="cellIs" dxfId="1033" priority="2113" operator="equal">
      <formula>0</formula>
    </cfRule>
    <cfRule type="containsErrors" dxfId="1032" priority="2112">
      <formula>ISERROR(AR495)</formula>
    </cfRule>
  </conditionalFormatting>
  <conditionalFormatting sqref="AR498">
    <cfRule type="containsErrors" dxfId="1031" priority="2109">
      <formula>ISERROR(AR498)</formula>
    </cfRule>
    <cfRule type="containsText" dxfId="1030" priority="2111" operator="containsText" text="根拠法令等の記載内容を再度確認してください。">
      <formula>NOT(ISERROR(SEARCH("根拠法令等の記載内容を再度確認してください。",AR498)))</formula>
    </cfRule>
    <cfRule type="cellIs" dxfId="1029" priority="2110" operator="equal">
      <formula>0</formula>
    </cfRule>
  </conditionalFormatting>
  <conditionalFormatting sqref="AR501">
    <cfRule type="containsErrors" dxfId="1028" priority="2106">
      <formula>ISERROR(AR501)</formula>
    </cfRule>
    <cfRule type="cellIs" dxfId="1027" priority="2107" operator="equal">
      <formula>0</formula>
    </cfRule>
    <cfRule type="containsText" dxfId="1026" priority="2108" operator="containsText" text="根拠法令等の記載内容を再度確認してください。">
      <formula>NOT(ISERROR(SEARCH("根拠法令等の記載内容を再度確認してください。",AR501)))</formula>
    </cfRule>
  </conditionalFormatting>
  <conditionalFormatting sqref="AR504">
    <cfRule type="containsText" dxfId="1025" priority="2105" operator="containsText" text="根拠法令等の記載内容を再度確認してください。">
      <formula>NOT(ISERROR(SEARCH("根拠法令等の記載内容を再度確認してください。",AR504)))</formula>
    </cfRule>
    <cfRule type="cellIs" dxfId="1024" priority="2104" operator="equal">
      <formula>0</formula>
    </cfRule>
    <cfRule type="containsErrors" dxfId="1023" priority="2103">
      <formula>ISERROR(AR504)</formula>
    </cfRule>
  </conditionalFormatting>
  <conditionalFormatting sqref="AR507">
    <cfRule type="cellIs" dxfId="1022" priority="2101" operator="equal">
      <formula>0</formula>
    </cfRule>
    <cfRule type="containsText" dxfId="1021" priority="2102" operator="containsText" text="根拠法令等の記載内容を再度確認してください。">
      <formula>NOT(ISERROR(SEARCH("根拠法令等の記載内容を再度確認してください。",AR507)))</formula>
    </cfRule>
    <cfRule type="containsErrors" dxfId="1020" priority="2100">
      <formula>ISERROR(AR507)</formula>
    </cfRule>
  </conditionalFormatting>
  <conditionalFormatting sqref="AR510">
    <cfRule type="containsErrors" dxfId="1019" priority="2097">
      <formula>ISERROR(AR510)</formula>
    </cfRule>
    <cfRule type="containsText" dxfId="1018" priority="2099" operator="containsText" text="根拠法令等の記載内容を再度確認してください。">
      <formula>NOT(ISERROR(SEARCH("根拠法令等の記載内容を再度確認してください。",AR510)))</formula>
    </cfRule>
    <cfRule type="cellIs" dxfId="1017" priority="2098" operator="equal">
      <formula>0</formula>
    </cfRule>
  </conditionalFormatting>
  <conditionalFormatting sqref="AR515">
    <cfRule type="containsText" dxfId="1016" priority="2096" operator="containsText" text="根拠法令等の記載内容を再度確認してください。">
      <formula>NOT(ISERROR(SEARCH("根拠法令等の記載内容を再度確認してください。",AR515)))</formula>
    </cfRule>
    <cfRule type="containsErrors" dxfId="1015" priority="2094">
      <formula>ISERROR(AR515)</formula>
    </cfRule>
    <cfRule type="cellIs" dxfId="1014" priority="2095" operator="equal">
      <formula>0</formula>
    </cfRule>
  </conditionalFormatting>
  <conditionalFormatting sqref="AR520">
    <cfRule type="containsErrors" dxfId="1013" priority="2091">
      <formula>ISERROR(AR520)</formula>
    </cfRule>
    <cfRule type="cellIs" dxfId="1012" priority="2092" operator="equal">
      <formula>0</formula>
    </cfRule>
    <cfRule type="containsText" dxfId="1011" priority="2093" operator="containsText" text="根拠法令等の記載内容を再度確認してください。">
      <formula>NOT(ISERROR(SEARCH("根拠法令等の記載内容を再度確認してください。",AR520)))</formula>
    </cfRule>
  </conditionalFormatting>
  <conditionalFormatting sqref="AR523">
    <cfRule type="containsErrors" dxfId="1010" priority="2088">
      <formula>ISERROR(AR523)</formula>
    </cfRule>
    <cfRule type="cellIs" dxfId="1009" priority="2089" operator="equal">
      <formula>0</formula>
    </cfRule>
    <cfRule type="containsText" dxfId="1008" priority="2090" operator="containsText" text="根拠法令等の記載内容を再度確認してください。">
      <formula>NOT(ISERROR(SEARCH("根拠法令等の記載内容を再度確認してください。",AR523)))</formula>
    </cfRule>
  </conditionalFormatting>
  <conditionalFormatting sqref="AR528">
    <cfRule type="cellIs" dxfId="1007" priority="2086" operator="equal">
      <formula>0</formula>
    </cfRule>
    <cfRule type="containsText" dxfId="1006" priority="2087" operator="containsText" text="根拠法令等の記載内容を再度確認してください。">
      <formula>NOT(ISERROR(SEARCH("根拠法令等の記載内容を再度確認してください。",AR528)))</formula>
    </cfRule>
    <cfRule type="containsErrors" dxfId="1005" priority="2085">
      <formula>ISERROR(AR528)</formula>
    </cfRule>
  </conditionalFormatting>
  <conditionalFormatting sqref="AR531">
    <cfRule type="containsText" dxfId="1004" priority="2084" operator="containsText" text="根拠法令等の記載内容を再度確認してください。">
      <formula>NOT(ISERROR(SEARCH("根拠法令等の記載内容を再度確認してください。",AR531)))</formula>
    </cfRule>
    <cfRule type="cellIs" dxfId="1003" priority="2083" operator="equal">
      <formula>0</formula>
    </cfRule>
    <cfRule type="containsErrors" dxfId="1002" priority="2082">
      <formula>ISERROR(AR531)</formula>
    </cfRule>
  </conditionalFormatting>
  <conditionalFormatting sqref="AR554">
    <cfRule type="containsText" dxfId="1001" priority="10307" operator="containsText" text="計画策定に向けて取り組んでください。">
      <formula>NOT(ISERROR(SEARCH("計画策定に向けて取り組んでください。",AR554)))</formula>
    </cfRule>
    <cfRule type="cellIs" dxfId="1000" priority="10306" operator="equal">
      <formula>0</formula>
    </cfRule>
    <cfRule type="containsErrors" dxfId="999" priority="10305">
      <formula>ISERROR(AR554)</formula>
    </cfRule>
  </conditionalFormatting>
  <conditionalFormatting sqref="AR562">
    <cfRule type="containsErrors" dxfId="998" priority="7202">
      <formula>ISERROR(AR562)</formula>
    </cfRule>
    <cfRule type="cellIs" dxfId="997" priority="7203" operator="equal">
      <formula>0</formula>
    </cfRule>
    <cfRule type="containsText" dxfId="996" priority="7204" operator="containsText" text="計画策定に向けて取り組んでください。">
      <formula>NOT(ISERROR(SEARCH("計画策定に向けて取り組んでください。",AR562)))</formula>
    </cfRule>
  </conditionalFormatting>
  <conditionalFormatting sqref="AR572">
    <cfRule type="containsText" dxfId="995" priority="9232" operator="containsText" text="定期的に実施できるよう取り組んでください。">
      <formula>NOT(ISERROR(SEARCH("定期的に実施できるよう取り組んでください。",AR572)))</formula>
    </cfRule>
    <cfRule type="cellIs" dxfId="994" priority="9231" operator="equal">
      <formula>0</formula>
    </cfRule>
    <cfRule type="containsErrors" dxfId="993" priority="9230">
      <formula>ISERROR(AR572)</formula>
    </cfRule>
  </conditionalFormatting>
  <conditionalFormatting sqref="AR575">
    <cfRule type="containsErrors" dxfId="992" priority="7195">
      <formula>ISERROR(AR575)</formula>
    </cfRule>
    <cfRule type="containsText" dxfId="991" priority="7197" operator="containsText" text="定期的に実施できるよう取り組んでください。">
      <formula>NOT(ISERROR(SEARCH("定期的に実施できるよう取り組んでください。",AR575)))</formula>
    </cfRule>
    <cfRule type="cellIs" dxfId="990" priority="7196" operator="equal">
      <formula>0</formula>
    </cfRule>
  </conditionalFormatting>
  <conditionalFormatting sqref="AR581">
    <cfRule type="containsErrors" dxfId="989" priority="7966">
      <formula>ISERROR(AR581)</formula>
    </cfRule>
    <cfRule type="containsText" dxfId="988" priority="7968" operator="containsText" text="定期的に実施できるよう取り組んでください。">
      <formula>NOT(ISERROR(SEARCH("定期的に実施できるよう取り組んでください。",AR581)))</formula>
    </cfRule>
    <cfRule type="cellIs" dxfId="987" priority="7967" operator="equal">
      <formula>0</formula>
    </cfRule>
  </conditionalFormatting>
  <conditionalFormatting sqref="AR585">
    <cfRule type="containsText" dxfId="986" priority="7965" operator="containsText" text="定期的に実施できるよう取り組んでください。">
      <formula>NOT(ISERROR(SEARCH("定期的に実施できるよう取り組んでください。",AR585)))</formula>
    </cfRule>
    <cfRule type="cellIs" dxfId="985" priority="7964" operator="equal">
      <formula>0</formula>
    </cfRule>
    <cfRule type="containsErrors" dxfId="984" priority="7963">
      <formula>ISERROR(AR585)</formula>
    </cfRule>
  </conditionalFormatting>
  <conditionalFormatting sqref="AR590">
    <cfRule type="containsErrors" dxfId="983" priority="2079">
      <formula>ISERROR(AR590)</formula>
    </cfRule>
    <cfRule type="cellIs" dxfId="982" priority="2080" operator="equal">
      <formula>0</formula>
    </cfRule>
    <cfRule type="containsText" dxfId="981" priority="2081" operator="containsText" text="根拠法令等の記載内容を再度確認してください。">
      <formula>NOT(ISERROR(SEARCH("根拠法令等の記載内容を再度確認してください。",AR590)))</formula>
    </cfRule>
  </conditionalFormatting>
  <conditionalFormatting sqref="AR654">
    <cfRule type="cellIs" dxfId="980" priority="2077" operator="equal">
      <formula>0</formula>
    </cfRule>
    <cfRule type="containsErrors" dxfId="979" priority="2076">
      <formula>ISERROR(AR654)</formula>
    </cfRule>
    <cfRule type="containsText" dxfId="978" priority="2078" operator="containsText" text="根拠法令等の記載内容を再度確認してください。">
      <formula>NOT(ISERROR(SEARCH("根拠法令等の記載内容を再度確認してください。",AR654)))</formula>
    </cfRule>
  </conditionalFormatting>
  <conditionalFormatting sqref="AR661">
    <cfRule type="cellIs" dxfId="977" priority="2074" operator="equal">
      <formula>0</formula>
    </cfRule>
    <cfRule type="containsErrors" dxfId="976" priority="2073">
      <formula>ISERROR(AR661)</formula>
    </cfRule>
    <cfRule type="containsText" dxfId="975" priority="2075" operator="containsText" text="根拠法令等の記載内容を再度確認してください。">
      <formula>NOT(ISERROR(SEARCH("根拠法令等の記載内容を再度確認してください。",AR661)))</formula>
    </cfRule>
  </conditionalFormatting>
  <conditionalFormatting sqref="AR679">
    <cfRule type="cellIs" dxfId="974" priority="2071" operator="equal">
      <formula>0</formula>
    </cfRule>
    <cfRule type="containsText" dxfId="973" priority="2072" operator="containsText" text="根拠法令等の記載内容を再度確認してください。">
      <formula>NOT(ISERROR(SEARCH("根拠法令等の記載内容を再度確認してください。",AR679)))</formula>
    </cfRule>
    <cfRule type="containsErrors" dxfId="972" priority="2070">
      <formula>ISERROR(AR679)</formula>
    </cfRule>
  </conditionalFormatting>
  <conditionalFormatting sqref="AR681:AR694">
    <cfRule type="containsText" dxfId="971" priority="4787" operator="containsText" text="根拠法令等の記載内容を再度確認してください。">
      <formula>NOT(ISERROR(SEARCH("根拠法令等の記載内容を再度確認してください。",AR681)))</formula>
    </cfRule>
  </conditionalFormatting>
  <conditionalFormatting sqref="AR681:AR696">
    <cfRule type="cellIs" dxfId="970" priority="4783" operator="equal">
      <formula>0</formula>
    </cfRule>
    <cfRule type="containsErrors" dxfId="969" priority="4782">
      <formula>ISERROR(AR681)</formula>
    </cfRule>
  </conditionalFormatting>
  <conditionalFormatting sqref="AR694:AR695">
    <cfRule type="containsText" dxfId="968" priority="6605" operator="containsText" text="根拠法令の記載内容を再度確認してください。">
      <formula>NOT(ISERROR(SEARCH("根拠法令の記載内容を再度確認してください。",AR694)))</formula>
    </cfRule>
  </conditionalFormatting>
  <conditionalFormatting sqref="AR695:AR696">
    <cfRule type="containsText" dxfId="967" priority="2068" operator="containsText" text="根拠法令等の記載内容を再度確認してください。">
      <formula>NOT(ISERROR(SEARCH("根拠法令等の記載内容を再度確認してください。",AR695)))</formula>
    </cfRule>
  </conditionalFormatting>
  <conditionalFormatting sqref="AR696">
    <cfRule type="containsText" dxfId="966" priority="4784" operator="containsText" text="根拠法令等の記載内容を再度確認してください。">
      <formula>NOT(ISERROR(SEARCH("根拠法令等の記載内容を再度確認してください。",AR696)))</formula>
    </cfRule>
  </conditionalFormatting>
  <conditionalFormatting sqref="AR702">
    <cfRule type="containsErrors" dxfId="965" priority="2065">
      <formula>ISERROR(AR702)</formula>
    </cfRule>
    <cfRule type="containsText" dxfId="964" priority="2067" operator="containsText" text="根拠法令等の記載内容を再度確認してください。">
      <formula>NOT(ISERROR(SEARCH("根拠法令等の記載内容を再度確認してください。",AR702)))</formula>
    </cfRule>
    <cfRule type="cellIs" dxfId="963" priority="2066" operator="equal">
      <formula>0</formula>
    </cfRule>
  </conditionalFormatting>
  <conditionalFormatting sqref="AR705">
    <cfRule type="containsText" dxfId="962" priority="10202" operator="containsText" text="自主点検のポイントの記載内容を再度確認してください。">
      <formula>NOT(ISERROR(SEARCH("自主点検のポイントの記載内容を再度確認してください。",AR705)))</formula>
    </cfRule>
    <cfRule type="containsErrors" dxfId="961" priority="10200">
      <formula>ISERROR(AR705)</formula>
    </cfRule>
    <cfRule type="cellIs" dxfId="960" priority="10201" operator="equal">
      <formula>0</formula>
    </cfRule>
  </conditionalFormatting>
  <conditionalFormatting sqref="AR707">
    <cfRule type="cellIs" dxfId="959" priority="2350" operator="equal">
      <formula>0</formula>
    </cfRule>
    <cfRule type="containsText" dxfId="958" priority="2351" operator="containsText" text="根拠法令等の記載内容を再度確認してください。">
      <formula>NOT(ISERROR(SEARCH("根拠法令等の記載内容を再度確認してください。",AR707)))</formula>
    </cfRule>
    <cfRule type="containsErrors" dxfId="957" priority="2349">
      <formula>ISERROR(AR707)</formula>
    </cfRule>
  </conditionalFormatting>
  <conditionalFormatting sqref="AR709">
    <cfRule type="containsText" dxfId="956" priority="2064" operator="containsText" text="根拠法令等の記載内容を再度確認してください。">
      <formula>NOT(ISERROR(SEARCH("根拠法令等の記載内容を再度確認してください。",AR709)))</formula>
    </cfRule>
    <cfRule type="cellIs" dxfId="955" priority="2063" operator="equal">
      <formula>0</formula>
    </cfRule>
    <cfRule type="containsErrors" dxfId="954" priority="2062">
      <formula>ISERROR(AR709)</formula>
    </cfRule>
  </conditionalFormatting>
  <conditionalFormatting sqref="AR713">
    <cfRule type="cellIs" dxfId="953" priority="2060" operator="equal">
      <formula>0</formula>
    </cfRule>
    <cfRule type="containsText" dxfId="952" priority="2061" operator="containsText" text="根拠法令等の記載内容を再度確認してください。">
      <formula>NOT(ISERROR(SEARCH("根拠法令等の記載内容を再度確認してください。",AR713)))</formula>
    </cfRule>
    <cfRule type="containsErrors" dxfId="951" priority="2059">
      <formula>ISERROR(AR713)</formula>
    </cfRule>
  </conditionalFormatting>
  <conditionalFormatting sqref="AR715">
    <cfRule type="containsErrors" dxfId="950" priority="2056">
      <formula>ISERROR(AR715)</formula>
    </cfRule>
    <cfRule type="cellIs" dxfId="949" priority="2057" operator="equal">
      <formula>0</formula>
    </cfRule>
    <cfRule type="containsText" dxfId="948" priority="2058" operator="containsText" text="根拠法令等の記載内容を再度確認してください。">
      <formula>NOT(ISERROR(SEARCH("根拠法令等の記載内容を再度確認してください。",AR715)))</formula>
    </cfRule>
  </conditionalFormatting>
  <conditionalFormatting sqref="AR718">
    <cfRule type="cellIs" dxfId="947" priority="2054" operator="equal">
      <formula>0</formula>
    </cfRule>
    <cfRule type="containsErrors" dxfId="946" priority="2053">
      <formula>ISERROR(AR718)</formula>
    </cfRule>
    <cfRule type="containsText" dxfId="945" priority="2055" operator="containsText" text="根拠法令等の記載内容を再度確認してください。">
      <formula>NOT(ISERROR(SEARCH("根拠法令等の記載内容を再度確認してください。",AR718)))</formula>
    </cfRule>
  </conditionalFormatting>
  <conditionalFormatting sqref="AR721">
    <cfRule type="cellIs" dxfId="944" priority="2051" operator="equal">
      <formula>0</formula>
    </cfRule>
    <cfRule type="containsText" dxfId="943" priority="2052" operator="containsText" text="根拠法令等の記載内容を再度確認してください。">
      <formula>NOT(ISERROR(SEARCH("根拠法令等の記載内容を再度確認してください。",AR721)))</formula>
    </cfRule>
    <cfRule type="containsErrors" dxfId="942" priority="2050">
      <formula>ISERROR(AR721)</formula>
    </cfRule>
  </conditionalFormatting>
  <conditionalFormatting sqref="AR723">
    <cfRule type="containsText" dxfId="941" priority="2049" operator="containsText" text="根拠法令等の記載内容を再度確認してください。">
      <formula>NOT(ISERROR(SEARCH("根拠法令等の記載内容を再度確認してください。",AR723)))</formula>
    </cfRule>
    <cfRule type="cellIs" dxfId="940" priority="2048" operator="equal">
      <formula>0</formula>
    </cfRule>
    <cfRule type="containsErrors" dxfId="939" priority="2047">
      <formula>ISERROR(AR723)</formula>
    </cfRule>
  </conditionalFormatting>
  <conditionalFormatting sqref="AR728">
    <cfRule type="containsErrors" dxfId="938" priority="2044">
      <formula>ISERROR(AR728)</formula>
    </cfRule>
    <cfRule type="cellIs" dxfId="937" priority="2045" operator="equal">
      <formula>0</formula>
    </cfRule>
    <cfRule type="containsText" dxfId="936" priority="2046" operator="containsText" text="根拠法令等の記載内容を再度確認してください。">
      <formula>NOT(ISERROR(SEARCH("根拠法令等の記載内容を再度確認してください。",AR728)))</formula>
    </cfRule>
  </conditionalFormatting>
  <conditionalFormatting sqref="AR730">
    <cfRule type="containsErrors" dxfId="935" priority="2342">
      <formula>ISERROR(AR730)</formula>
    </cfRule>
    <cfRule type="cellIs" dxfId="934" priority="2343" operator="equal">
      <formula>0</formula>
    </cfRule>
    <cfRule type="containsText" dxfId="933" priority="2344" operator="containsText" text="根拠法令等の記載内容を再度確認してください。">
      <formula>NOT(ISERROR(SEARCH("根拠法令等の記載内容を再度確認してください。",AR730)))</formula>
    </cfRule>
  </conditionalFormatting>
  <conditionalFormatting sqref="AR732">
    <cfRule type="cellIs" dxfId="932" priority="2042" operator="equal">
      <formula>0</formula>
    </cfRule>
    <cfRule type="containsText" dxfId="931" priority="2043" operator="containsText" text="根拠法令等の記載内容を再度確認してください。">
      <formula>NOT(ISERROR(SEARCH("根拠法令等の記載内容を再度確認してください。",AR732)))</formula>
    </cfRule>
    <cfRule type="containsErrors" dxfId="930" priority="2041">
      <formula>ISERROR(AR732)</formula>
    </cfRule>
  </conditionalFormatting>
  <conditionalFormatting sqref="AR734">
    <cfRule type="containsText" dxfId="929" priority="2040" operator="containsText" text="根拠法令等の記載内容を再度確認してください。">
      <formula>NOT(ISERROR(SEARCH("根拠法令等の記載内容を再度確認してください。",AR734)))</formula>
    </cfRule>
    <cfRule type="containsErrors" dxfId="928" priority="2038">
      <formula>ISERROR(AR734)</formula>
    </cfRule>
    <cfRule type="cellIs" dxfId="927" priority="2039" operator="equal">
      <formula>0</formula>
    </cfRule>
  </conditionalFormatting>
  <conditionalFormatting sqref="AR737">
    <cfRule type="containsErrors" dxfId="926" priority="2035">
      <formula>ISERROR(AR737)</formula>
    </cfRule>
    <cfRule type="containsText" dxfId="925" priority="2037" operator="containsText" text="根拠法令等の記載内容を再度確認してください。">
      <formula>NOT(ISERROR(SEARCH("根拠法令等の記載内容を再度確認してください。",AR737)))</formula>
    </cfRule>
    <cfRule type="cellIs" dxfId="924" priority="2036" operator="equal">
      <formula>0</formula>
    </cfRule>
  </conditionalFormatting>
  <conditionalFormatting sqref="AR740">
    <cfRule type="containsText" dxfId="923" priority="2034" operator="containsText" text="根拠法令等の記載内容を再度確認してください。">
      <formula>NOT(ISERROR(SEARCH("根拠法令等の記載内容を再度確認してください。",AR740)))</formula>
    </cfRule>
    <cfRule type="cellIs" dxfId="922" priority="2033" operator="equal">
      <formula>0</formula>
    </cfRule>
    <cfRule type="containsErrors" dxfId="921" priority="2032">
      <formula>ISERROR(AR740)</formula>
    </cfRule>
  </conditionalFormatting>
  <conditionalFormatting sqref="AR742">
    <cfRule type="containsText" dxfId="920" priority="1150" operator="containsText" text="根拠法令等の記載内容を再度確認してください。">
      <formula>NOT(ISERROR(SEARCH("根拠法令等の記載内容を再度確認してください。",AR742)))</formula>
    </cfRule>
    <cfRule type="cellIs" dxfId="919" priority="1149" operator="equal">
      <formula>0</formula>
    </cfRule>
    <cfRule type="containsErrors" dxfId="918" priority="1148">
      <formula>ISERROR(AR742)</formula>
    </cfRule>
  </conditionalFormatting>
  <conditionalFormatting sqref="AR744">
    <cfRule type="containsText" dxfId="917" priority="2031" operator="containsText" text="根拠法令等の記載内容を再度確認してください。">
      <formula>NOT(ISERROR(SEARCH("根拠法令等の記載内容を再度確認してください。",AR744)))</formula>
    </cfRule>
    <cfRule type="cellIs" dxfId="916" priority="2030" operator="equal">
      <formula>0</formula>
    </cfRule>
    <cfRule type="containsErrors" dxfId="915" priority="2029">
      <formula>ISERROR(AR744)</formula>
    </cfRule>
  </conditionalFormatting>
  <conditionalFormatting sqref="AR747">
    <cfRule type="containsText" dxfId="914" priority="2028" operator="containsText" text="根拠法令等の記載内容を再度確認してください。">
      <formula>NOT(ISERROR(SEARCH("根拠法令等の記載内容を再度確認してください。",AR747)))</formula>
    </cfRule>
    <cfRule type="cellIs" dxfId="913" priority="2027" operator="equal">
      <formula>0</formula>
    </cfRule>
    <cfRule type="containsErrors" dxfId="912" priority="2026">
      <formula>ISERROR(AR747)</formula>
    </cfRule>
  </conditionalFormatting>
  <conditionalFormatting sqref="AR750">
    <cfRule type="containsText" dxfId="911" priority="2025" operator="containsText" text="根拠法令等の記載内容を再度確認してください。">
      <formula>NOT(ISERROR(SEARCH("根拠法令等の記載内容を再度確認してください。",AR750)))</formula>
    </cfRule>
    <cfRule type="cellIs" dxfId="910" priority="2024" operator="equal">
      <formula>0</formula>
    </cfRule>
    <cfRule type="containsErrors" dxfId="909" priority="2023">
      <formula>ISERROR(AR750)</formula>
    </cfRule>
  </conditionalFormatting>
  <conditionalFormatting sqref="AR752">
    <cfRule type="containsErrors" dxfId="908" priority="1151">
      <formula>ISERROR(AR752)</formula>
    </cfRule>
    <cfRule type="containsText" dxfId="907" priority="1153" operator="containsText" text="根拠法令等の記載内容を再度確認してください。">
      <formula>NOT(ISERROR(SEARCH("根拠法令等の記載内容を再度確認してください。",AR752)))</formula>
    </cfRule>
    <cfRule type="cellIs" dxfId="906" priority="1152" operator="equal">
      <formula>0</formula>
    </cfRule>
  </conditionalFormatting>
  <conditionalFormatting sqref="AR754">
    <cfRule type="containsText" dxfId="905" priority="2022" operator="containsText" text="根拠法令等の記載内容を再度確認してください。">
      <formula>NOT(ISERROR(SEARCH("根拠法令等の記載内容を再度確認してください。",AR754)))</formula>
    </cfRule>
    <cfRule type="cellIs" dxfId="904" priority="2021" operator="equal">
      <formula>0</formula>
    </cfRule>
    <cfRule type="containsErrors" dxfId="903" priority="2020">
      <formula>ISERROR(AR754)</formula>
    </cfRule>
  </conditionalFormatting>
  <conditionalFormatting sqref="AR756">
    <cfRule type="cellIs" dxfId="902" priority="1155" operator="equal">
      <formula>0</formula>
    </cfRule>
    <cfRule type="containsErrors" dxfId="901" priority="1154">
      <formula>ISERROR(AR756)</formula>
    </cfRule>
    <cfRule type="containsText" dxfId="900" priority="1156" operator="containsText" text="根拠法令等の記載内容を再度確認してください。">
      <formula>NOT(ISERROR(SEARCH("根拠法令等の記載内容を再度確認してください。",AR756)))</formula>
    </cfRule>
  </conditionalFormatting>
  <conditionalFormatting sqref="AR758">
    <cfRule type="containsText" dxfId="899" priority="2019" operator="containsText" text="根拠法令等の記載内容を再度確認してください。">
      <formula>NOT(ISERROR(SEARCH("根拠法令等の記載内容を再度確認してください。",AR758)))</formula>
    </cfRule>
    <cfRule type="containsErrors" dxfId="898" priority="2017">
      <formula>ISERROR(AR758)</formula>
    </cfRule>
    <cfRule type="cellIs" dxfId="897" priority="2018" operator="equal">
      <formula>0</formula>
    </cfRule>
  </conditionalFormatting>
  <conditionalFormatting sqref="AR760">
    <cfRule type="containsText" dxfId="896" priority="2016" operator="containsText" text="根拠法令等の記載内容を再度確認してください。">
      <formula>NOT(ISERROR(SEARCH("根拠法令等の記載内容を再度確認してください。",AR760)))</formula>
    </cfRule>
    <cfRule type="cellIs" dxfId="895" priority="2015" operator="equal">
      <formula>0</formula>
    </cfRule>
    <cfRule type="containsErrors" dxfId="894" priority="2014">
      <formula>ISERROR(AR760)</formula>
    </cfRule>
  </conditionalFormatting>
  <conditionalFormatting sqref="AR763">
    <cfRule type="containsErrors" dxfId="893" priority="2011">
      <formula>ISERROR(AR763)</formula>
    </cfRule>
    <cfRule type="cellIs" dxfId="892" priority="2012" operator="equal">
      <formula>0</formula>
    </cfRule>
    <cfRule type="containsText" dxfId="891" priority="2013" operator="containsText" text="根拠法令等の記載内容を再度確認してください。">
      <formula>NOT(ISERROR(SEARCH("根拠法令等の記載内容を再度確認してください。",AR763)))</formula>
    </cfRule>
  </conditionalFormatting>
  <conditionalFormatting sqref="AR770">
    <cfRule type="cellIs" dxfId="890" priority="2009" operator="equal">
      <formula>0</formula>
    </cfRule>
    <cfRule type="containsText" dxfId="889" priority="2010" operator="containsText" text="根拠法令等の記載内容を再度確認してください。">
      <formula>NOT(ISERROR(SEARCH("根拠法令等の記載内容を再度確認してください。",AR770)))</formula>
    </cfRule>
    <cfRule type="containsErrors" dxfId="888" priority="2008">
      <formula>ISERROR(AR770)</formula>
    </cfRule>
  </conditionalFormatting>
  <conditionalFormatting sqref="AR773">
    <cfRule type="cellIs" dxfId="887" priority="2006" operator="equal">
      <formula>0</formula>
    </cfRule>
    <cfRule type="containsText" dxfId="886" priority="2007" operator="containsText" text="根拠法令等の記載内容を再度確認してください。">
      <formula>NOT(ISERROR(SEARCH("根拠法令等の記載内容を再度確認してください。",AR773)))</formula>
    </cfRule>
    <cfRule type="containsErrors" dxfId="885" priority="2005">
      <formula>ISERROR(AR773)</formula>
    </cfRule>
  </conditionalFormatting>
  <conditionalFormatting sqref="AR777">
    <cfRule type="cellIs" dxfId="884" priority="2003" operator="equal">
      <formula>0</formula>
    </cfRule>
    <cfRule type="containsErrors" dxfId="883" priority="2002">
      <formula>ISERROR(AR777)</formula>
    </cfRule>
    <cfRule type="containsText" dxfId="882" priority="2004" operator="containsText" text="根拠法令等の記載内容を再度確認してください。">
      <formula>NOT(ISERROR(SEARCH("根拠法令等の記載内容を再度確認してください。",AR777)))</formula>
    </cfRule>
  </conditionalFormatting>
  <conditionalFormatting sqref="AR779">
    <cfRule type="containsText" dxfId="881" priority="2001" operator="containsText" text="根拠法令等の記載内容を再度確認してください。">
      <formula>NOT(ISERROR(SEARCH("根拠法令等の記載内容を再度確認してください。",AR779)))</formula>
    </cfRule>
    <cfRule type="cellIs" dxfId="880" priority="2000" operator="equal">
      <formula>0</formula>
    </cfRule>
    <cfRule type="containsErrors" dxfId="879" priority="1999">
      <formula>ISERROR(AR779)</formula>
    </cfRule>
  </conditionalFormatting>
  <conditionalFormatting sqref="AR781">
    <cfRule type="containsText" dxfId="878" priority="1998" operator="containsText" text="根拠法令等の記載内容を再度確認してください。">
      <formula>NOT(ISERROR(SEARCH("根拠法令等の記載内容を再度確認してください。",AR781)))</formula>
    </cfRule>
    <cfRule type="containsErrors" dxfId="877" priority="1996">
      <formula>ISERROR(AR781)</formula>
    </cfRule>
    <cfRule type="cellIs" dxfId="876" priority="1997" operator="equal">
      <formula>0</formula>
    </cfRule>
  </conditionalFormatting>
  <conditionalFormatting sqref="AR783">
    <cfRule type="containsText" dxfId="875" priority="1995" operator="containsText" text="根拠法令等の記載内容を再度確認してください。">
      <formula>NOT(ISERROR(SEARCH("根拠法令等の記載内容を再度確認してください。",AR783)))</formula>
    </cfRule>
    <cfRule type="containsErrors" dxfId="874" priority="1993">
      <formula>ISERROR(AR783)</formula>
    </cfRule>
    <cfRule type="cellIs" dxfId="873" priority="1994" operator="equal">
      <formula>0</formula>
    </cfRule>
  </conditionalFormatting>
  <conditionalFormatting sqref="AR785">
    <cfRule type="containsErrors" dxfId="872" priority="1990">
      <formula>ISERROR(AR785)</formula>
    </cfRule>
    <cfRule type="cellIs" dxfId="871" priority="1991" operator="equal">
      <formula>0</formula>
    </cfRule>
    <cfRule type="containsText" dxfId="870" priority="1992" operator="containsText" text="根拠法令等の記載内容を再度確認してください。">
      <formula>NOT(ISERROR(SEARCH("根拠法令等の記載内容を再度確認してください。",AR785)))</formula>
    </cfRule>
  </conditionalFormatting>
  <conditionalFormatting sqref="AR788">
    <cfRule type="cellIs" dxfId="869" priority="1988" operator="equal">
      <formula>0</formula>
    </cfRule>
    <cfRule type="containsText" dxfId="868" priority="1989" operator="containsText" text="根拠法令等の記載内容を再度確認してください。">
      <formula>NOT(ISERROR(SEARCH("根拠法令等の記載内容を再度確認してください。",AR788)))</formula>
    </cfRule>
    <cfRule type="containsErrors" dxfId="867" priority="1987">
      <formula>ISERROR(AR788)</formula>
    </cfRule>
  </conditionalFormatting>
  <conditionalFormatting sqref="AR791">
    <cfRule type="containsErrors" dxfId="866" priority="1984">
      <formula>ISERROR(AR791)</formula>
    </cfRule>
    <cfRule type="cellIs" dxfId="865" priority="1985" operator="equal">
      <formula>0</formula>
    </cfRule>
    <cfRule type="containsText" dxfId="864" priority="1986" operator="containsText" text="根拠法令等の記載内容を再度確認してください。">
      <formula>NOT(ISERROR(SEARCH("根拠法令等の記載内容を再度確認してください。",AR791)))</formula>
    </cfRule>
  </conditionalFormatting>
  <conditionalFormatting sqref="AR805">
    <cfRule type="cellIs" dxfId="863" priority="1982" operator="equal">
      <formula>0</formula>
    </cfRule>
    <cfRule type="containsText" dxfId="862" priority="1983" operator="containsText" text="根拠法令等の記載内容を再度確認してください。">
      <formula>NOT(ISERROR(SEARCH("根拠法令等の記載内容を再度確認してください。",AR805)))</formula>
    </cfRule>
    <cfRule type="containsErrors" dxfId="861" priority="1981">
      <formula>ISERROR(AR805)</formula>
    </cfRule>
  </conditionalFormatting>
  <conditionalFormatting sqref="AR811">
    <cfRule type="cellIs" dxfId="860" priority="1979" operator="equal">
      <formula>0</formula>
    </cfRule>
    <cfRule type="containsErrors" dxfId="859" priority="1978">
      <formula>ISERROR(AR811)</formula>
    </cfRule>
    <cfRule type="containsText" dxfId="858" priority="1980" operator="containsText" text="根拠法令等の記載内容を再度確認してください。">
      <formula>NOT(ISERROR(SEARCH("根拠法令等の記載内容を再度確認してください。",AR811)))</formula>
    </cfRule>
  </conditionalFormatting>
  <conditionalFormatting sqref="AR813">
    <cfRule type="containsErrors" dxfId="857" priority="1975">
      <formula>ISERROR(AR813)</formula>
    </cfRule>
    <cfRule type="cellIs" dxfId="856" priority="1976" operator="equal">
      <formula>0</formula>
    </cfRule>
    <cfRule type="containsText" dxfId="855" priority="1977" operator="containsText" text="根拠法令等の記載内容を再度確認してください。">
      <formula>NOT(ISERROR(SEARCH("根拠法令等の記載内容を再度確認してください。",AR813)))</formula>
    </cfRule>
  </conditionalFormatting>
  <conditionalFormatting sqref="AR815">
    <cfRule type="containsErrors" dxfId="854" priority="1972">
      <formula>ISERROR(AR815)</formula>
    </cfRule>
    <cfRule type="cellIs" dxfId="853" priority="1973" operator="equal">
      <formula>0</formula>
    </cfRule>
    <cfRule type="containsText" dxfId="852" priority="1974" operator="containsText" text="根拠法令等の記載内容を再度確認してください。">
      <formula>NOT(ISERROR(SEARCH("根拠法令等の記載内容を再度確認してください。",AR815)))</formula>
    </cfRule>
  </conditionalFormatting>
  <conditionalFormatting sqref="AR817">
    <cfRule type="cellIs" dxfId="851" priority="1970" operator="equal">
      <formula>0</formula>
    </cfRule>
    <cfRule type="containsText" dxfId="850" priority="1971" operator="containsText" text="根拠法令等の記載内容を再度確認してください。">
      <formula>NOT(ISERROR(SEARCH("根拠法令等の記載内容を再度確認してください。",AR817)))</formula>
    </cfRule>
    <cfRule type="containsErrors" dxfId="849" priority="1969">
      <formula>ISERROR(AR817)</formula>
    </cfRule>
  </conditionalFormatting>
  <conditionalFormatting sqref="AR822">
    <cfRule type="containsErrors" dxfId="848" priority="1966">
      <formula>ISERROR(AR822)</formula>
    </cfRule>
    <cfRule type="cellIs" dxfId="847" priority="1967" operator="equal">
      <formula>0</formula>
    </cfRule>
    <cfRule type="containsText" dxfId="846" priority="1968" operator="containsText" text="根拠法令等の記載内容を再度確認してください。">
      <formula>NOT(ISERROR(SEARCH("根拠法令等の記載内容を再度確認してください。",AR822)))</formula>
    </cfRule>
  </conditionalFormatting>
  <conditionalFormatting sqref="AR825">
    <cfRule type="containsText" dxfId="845" priority="1965" operator="containsText" text="根拠法令等の記載内容を再度確認してください。">
      <formula>NOT(ISERROR(SEARCH("根拠法令等の記載内容を再度確認してください。",AR825)))</formula>
    </cfRule>
    <cfRule type="containsErrors" dxfId="844" priority="1963">
      <formula>ISERROR(AR825)</formula>
    </cfRule>
    <cfRule type="cellIs" dxfId="843" priority="1964" operator="equal">
      <formula>0</formula>
    </cfRule>
  </conditionalFormatting>
  <conditionalFormatting sqref="AR827">
    <cfRule type="containsErrors" dxfId="842" priority="1960">
      <formula>ISERROR(AR827)</formula>
    </cfRule>
    <cfRule type="cellIs" dxfId="841" priority="1961" operator="equal">
      <formula>0</formula>
    </cfRule>
    <cfRule type="containsText" dxfId="840" priority="1962" operator="containsText" text="根拠法令等の記載内容を再度確認してください。">
      <formula>NOT(ISERROR(SEARCH("根拠法令等の記載内容を再度確認してください。",AR827)))</formula>
    </cfRule>
  </conditionalFormatting>
  <conditionalFormatting sqref="AR830">
    <cfRule type="containsErrors" dxfId="839" priority="1957">
      <formula>ISERROR(AR830)</formula>
    </cfRule>
    <cfRule type="cellIs" dxfId="838" priority="1958" operator="equal">
      <formula>0</formula>
    </cfRule>
    <cfRule type="containsText" dxfId="837" priority="1959" operator="containsText" text="根拠法令等の記載内容を再度確認してください。">
      <formula>NOT(ISERROR(SEARCH("根拠法令等の記載内容を再度確認してください。",AR830)))</formula>
    </cfRule>
  </conditionalFormatting>
  <conditionalFormatting sqref="AR833">
    <cfRule type="containsErrors" dxfId="836" priority="1954">
      <formula>ISERROR(AR833)</formula>
    </cfRule>
    <cfRule type="cellIs" dxfId="835" priority="1955" operator="equal">
      <formula>0</formula>
    </cfRule>
    <cfRule type="containsText" dxfId="834" priority="1956" operator="containsText" text="根拠法令等の記載内容を再度確認してください。">
      <formula>NOT(ISERROR(SEARCH("根拠法令等の記載内容を再度確認してください。",AR833)))</formula>
    </cfRule>
  </conditionalFormatting>
  <conditionalFormatting sqref="AR837">
    <cfRule type="containsErrors" dxfId="833" priority="1951">
      <formula>ISERROR(AR837)</formula>
    </cfRule>
    <cfRule type="cellIs" dxfId="832" priority="1952" operator="equal">
      <formula>0</formula>
    </cfRule>
    <cfRule type="containsText" dxfId="831" priority="1953" operator="containsText" text="根拠法令等の記載内容を再度確認してください。">
      <formula>NOT(ISERROR(SEARCH("根拠法令等の記載内容を再度確認してください。",AR837)))</formula>
    </cfRule>
  </conditionalFormatting>
  <conditionalFormatting sqref="AR841">
    <cfRule type="containsErrors" dxfId="830" priority="1948">
      <formula>ISERROR(AR841)</formula>
    </cfRule>
    <cfRule type="cellIs" dxfId="829" priority="1949" operator="equal">
      <formula>0</formula>
    </cfRule>
    <cfRule type="containsText" dxfId="828" priority="1950" operator="containsText" text="根拠法令等の記載内容を再度確認してください。">
      <formula>NOT(ISERROR(SEARCH("根拠法令等の記載内容を再度確認してください。",AR841)))</formula>
    </cfRule>
  </conditionalFormatting>
  <conditionalFormatting sqref="AR843">
    <cfRule type="containsText" dxfId="827" priority="1159" operator="containsText" text="根拠法令等の記載内容を再度確認してください。">
      <formula>NOT(ISERROR(SEARCH("根拠法令等の記載内容を再度確認してください。",AR843)))</formula>
    </cfRule>
    <cfRule type="containsErrors" dxfId="826" priority="1157">
      <formula>ISERROR(AR843)</formula>
    </cfRule>
    <cfRule type="cellIs" dxfId="825" priority="1158" operator="equal">
      <formula>0</formula>
    </cfRule>
  </conditionalFormatting>
  <conditionalFormatting sqref="AR845">
    <cfRule type="cellIs" dxfId="824" priority="1946" operator="equal">
      <formula>0</formula>
    </cfRule>
    <cfRule type="containsText" dxfId="823" priority="1947" operator="containsText" text="根拠法令等の記載内容を再度確認してください。">
      <formula>NOT(ISERROR(SEARCH("根拠法令等の記載内容を再度確認してください。",AR845)))</formula>
    </cfRule>
    <cfRule type="containsErrors" dxfId="822" priority="1945">
      <formula>ISERROR(AR845)</formula>
    </cfRule>
  </conditionalFormatting>
  <conditionalFormatting sqref="AR847">
    <cfRule type="containsText" dxfId="821" priority="1944" operator="containsText" text="根拠法令等の記載内容を再度確認してください。">
      <formula>NOT(ISERROR(SEARCH("根拠法令等の記載内容を再度確認してください。",AR847)))</formula>
    </cfRule>
    <cfRule type="cellIs" dxfId="820" priority="1943" operator="equal">
      <formula>0</formula>
    </cfRule>
    <cfRule type="containsErrors" dxfId="819" priority="1942">
      <formula>ISERROR(AR847)</formula>
    </cfRule>
  </conditionalFormatting>
  <conditionalFormatting sqref="AR860">
    <cfRule type="containsErrors" dxfId="818" priority="1939">
      <formula>ISERROR(AR860)</formula>
    </cfRule>
    <cfRule type="containsText" dxfId="817" priority="1941" operator="containsText" text="根拠法令等の記載内容を再度確認してください。">
      <formula>NOT(ISERROR(SEARCH("根拠法令等の記載内容を再度確認してください。",AR860)))</formula>
    </cfRule>
    <cfRule type="cellIs" dxfId="816" priority="1940" operator="equal">
      <formula>0</formula>
    </cfRule>
  </conditionalFormatting>
  <conditionalFormatting sqref="AR863">
    <cfRule type="cellIs" dxfId="815" priority="1937" operator="equal">
      <formula>0</formula>
    </cfRule>
    <cfRule type="containsText" dxfId="814" priority="1938" operator="containsText" text="根拠法令等の記載内容を再度確認してください。">
      <formula>NOT(ISERROR(SEARCH("根拠法令等の記載内容を再度確認してください。",AR863)))</formula>
    </cfRule>
    <cfRule type="containsErrors" dxfId="813" priority="1936">
      <formula>ISERROR(AR863)</formula>
    </cfRule>
  </conditionalFormatting>
  <conditionalFormatting sqref="AR866">
    <cfRule type="containsText" dxfId="812" priority="1935" operator="containsText" text="根拠法令等の記載内容を再度確認してください。">
      <formula>NOT(ISERROR(SEARCH("根拠法令等の記載内容を再度確認してください。",AR866)))</formula>
    </cfRule>
    <cfRule type="cellIs" dxfId="811" priority="1934" operator="equal">
      <formula>0</formula>
    </cfRule>
    <cfRule type="containsErrors" dxfId="810" priority="1933">
      <formula>ISERROR(AR866)</formula>
    </cfRule>
  </conditionalFormatting>
  <conditionalFormatting sqref="AR869">
    <cfRule type="containsText" dxfId="809" priority="1932" operator="containsText" text="根拠法令等の記載内容を再度確認してください。">
      <formula>NOT(ISERROR(SEARCH("根拠法令等の記載内容を再度確認してください。",AR869)))</formula>
    </cfRule>
    <cfRule type="cellIs" dxfId="808" priority="1931" operator="equal">
      <formula>0</formula>
    </cfRule>
    <cfRule type="containsErrors" dxfId="807" priority="1930">
      <formula>ISERROR(AR869)</formula>
    </cfRule>
  </conditionalFormatting>
  <conditionalFormatting sqref="AR875">
    <cfRule type="containsText" dxfId="806" priority="1929" operator="containsText" text="根拠法令等の記載内容を再度確認してください。">
      <formula>NOT(ISERROR(SEARCH("根拠法令等の記載内容を再度確認してください。",AR875)))</formula>
    </cfRule>
    <cfRule type="cellIs" dxfId="805" priority="1928" operator="equal">
      <formula>0</formula>
    </cfRule>
    <cfRule type="containsErrors" dxfId="804" priority="1927">
      <formula>ISERROR(AR875)</formula>
    </cfRule>
  </conditionalFormatting>
  <conditionalFormatting sqref="AR880">
    <cfRule type="containsText" dxfId="803" priority="1926" operator="containsText" text="根拠法令等の記載内容を再度確認してください。">
      <formula>NOT(ISERROR(SEARCH("根拠法令等の記載内容を再度確認してください。",AR880)))</formula>
    </cfRule>
    <cfRule type="cellIs" dxfId="802" priority="1925" operator="equal">
      <formula>0</formula>
    </cfRule>
    <cfRule type="containsErrors" dxfId="801" priority="1924">
      <formula>ISERROR(AR880)</formula>
    </cfRule>
  </conditionalFormatting>
  <conditionalFormatting sqref="AR885">
    <cfRule type="containsText" dxfId="800" priority="1923" operator="containsText" text="根拠法令等の記載内容を再度確認してください。">
      <formula>NOT(ISERROR(SEARCH("根拠法令等の記載内容を再度確認してください。",AR885)))</formula>
    </cfRule>
    <cfRule type="cellIs" dxfId="799" priority="1922" operator="equal">
      <formula>0</formula>
    </cfRule>
    <cfRule type="containsErrors" dxfId="798" priority="1921">
      <formula>ISERROR(AR885)</formula>
    </cfRule>
  </conditionalFormatting>
  <conditionalFormatting sqref="AR893">
    <cfRule type="cellIs" dxfId="797" priority="1919" operator="equal">
      <formula>0</formula>
    </cfRule>
    <cfRule type="containsText" dxfId="796" priority="1920" operator="containsText" text="根拠法令等の記載内容を再度確認してください。">
      <formula>NOT(ISERROR(SEARCH("根拠法令等の記載内容を再度確認してください。",AR893)))</formula>
    </cfRule>
    <cfRule type="containsErrors" dxfId="795" priority="1918">
      <formula>ISERROR(AR893)</formula>
    </cfRule>
  </conditionalFormatting>
  <conditionalFormatting sqref="AR907">
    <cfRule type="cellIs" dxfId="794" priority="2328" operator="equal">
      <formula>0</formula>
    </cfRule>
    <cfRule type="containsText" dxfId="793" priority="2329" operator="containsText" text="根拠法令等の記載内容を再度確認してください。">
      <formula>NOT(ISERROR(SEARCH("根拠法令等の記載内容を再度確認してください。",AR907)))</formula>
    </cfRule>
    <cfRule type="containsErrors" dxfId="792" priority="2327">
      <formula>ISERROR(AR907)</formula>
    </cfRule>
  </conditionalFormatting>
  <conditionalFormatting sqref="AR916">
    <cfRule type="containsText" dxfId="791" priority="1917" operator="containsText" text="根拠法令等の記載内容を再度確認してください。">
      <formula>NOT(ISERROR(SEARCH("根拠法令等の記載内容を再度確認してください。",AR916)))</formula>
    </cfRule>
    <cfRule type="cellIs" dxfId="790" priority="1916" operator="equal">
      <formula>0</formula>
    </cfRule>
    <cfRule type="containsErrors" dxfId="789" priority="1915">
      <formula>ISERROR(AR916)</formula>
    </cfRule>
  </conditionalFormatting>
  <conditionalFormatting sqref="AR922">
    <cfRule type="containsText" dxfId="788" priority="1914" operator="containsText" text="根拠法令等の記載内容を再度確認してください。">
      <formula>NOT(ISERROR(SEARCH("根拠法令等の記載内容を再度確認してください。",AR922)))</formula>
    </cfRule>
    <cfRule type="cellIs" dxfId="787" priority="1913" operator="equal">
      <formula>0</formula>
    </cfRule>
    <cfRule type="containsErrors" dxfId="786" priority="1912">
      <formula>ISERROR(AR922)</formula>
    </cfRule>
  </conditionalFormatting>
  <conditionalFormatting sqref="AR928">
    <cfRule type="cellIs" dxfId="785" priority="1910" operator="equal">
      <formula>0</formula>
    </cfRule>
    <cfRule type="containsText" dxfId="784" priority="1911" operator="containsText" text="根拠法令等の記載内容を再度確認してください。">
      <formula>NOT(ISERROR(SEARCH("根拠法令等の記載内容を再度確認してください。",AR928)))</formula>
    </cfRule>
    <cfRule type="containsErrors" dxfId="783" priority="1909">
      <formula>ISERROR(AR928)</formula>
    </cfRule>
  </conditionalFormatting>
  <conditionalFormatting sqref="AR937">
    <cfRule type="containsErrors" dxfId="782" priority="1906">
      <formula>ISERROR(AR937)</formula>
    </cfRule>
    <cfRule type="containsText" dxfId="781" priority="1908" operator="containsText" text="根拠法令等の記載内容を再度確認してください。">
      <formula>NOT(ISERROR(SEARCH("根拠法令等の記載内容を再度確認してください。",AR937)))</formula>
    </cfRule>
    <cfRule type="cellIs" dxfId="780" priority="1907" operator="equal">
      <formula>0</formula>
    </cfRule>
  </conditionalFormatting>
  <conditionalFormatting sqref="AR941">
    <cfRule type="containsText" dxfId="779" priority="1905" operator="containsText" text="根拠法令等の記載内容を再度確認してください。">
      <formula>NOT(ISERROR(SEARCH("根拠法令等の記載内容を再度確認してください。",AR941)))</formula>
    </cfRule>
    <cfRule type="cellIs" dxfId="778" priority="1904" operator="equal">
      <formula>0</formula>
    </cfRule>
    <cfRule type="containsErrors" dxfId="777" priority="1903">
      <formula>ISERROR(AR941)</formula>
    </cfRule>
  </conditionalFormatting>
  <conditionalFormatting sqref="AR944">
    <cfRule type="containsText" dxfId="776" priority="1902" operator="containsText" text="根拠法令等の記載内容を再度確認してください。">
      <formula>NOT(ISERROR(SEARCH("根拠法令等の記載内容を再度確認してください。",AR944)))</formula>
    </cfRule>
    <cfRule type="cellIs" dxfId="775" priority="1901" operator="equal">
      <formula>0</formula>
    </cfRule>
    <cfRule type="containsErrors" dxfId="774" priority="1900">
      <formula>ISERROR(AR944)</formula>
    </cfRule>
  </conditionalFormatting>
  <conditionalFormatting sqref="AR947">
    <cfRule type="containsText" dxfId="773" priority="1899" operator="containsText" text="根拠法令等の記載内容を再度確認してください。">
      <formula>NOT(ISERROR(SEARCH("根拠法令等の記載内容を再度確認してください。",AR947)))</formula>
    </cfRule>
    <cfRule type="cellIs" dxfId="772" priority="1898" operator="equal">
      <formula>0</formula>
    </cfRule>
    <cfRule type="containsErrors" dxfId="771" priority="1897">
      <formula>ISERROR(AR947)</formula>
    </cfRule>
  </conditionalFormatting>
  <conditionalFormatting sqref="AR951">
    <cfRule type="containsErrors" dxfId="770" priority="1894">
      <formula>ISERROR(AR951)</formula>
    </cfRule>
    <cfRule type="cellIs" dxfId="769" priority="1895" operator="equal">
      <formula>0</formula>
    </cfRule>
    <cfRule type="containsText" dxfId="768" priority="1896" operator="containsText" text="根拠法令等の記載内容を再度確認してください。">
      <formula>NOT(ISERROR(SEARCH("根拠法令等の記載内容を再度確認してください。",AR951)))</formula>
    </cfRule>
  </conditionalFormatting>
  <conditionalFormatting sqref="AR954">
    <cfRule type="containsText" dxfId="767" priority="1893" operator="containsText" text="根拠法令等の記載内容を再度確認してください。">
      <formula>NOT(ISERROR(SEARCH("根拠法令等の記載内容を再度確認してください。",AR954)))</formula>
    </cfRule>
    <cfRule type="cellIs" dxfId="766" priority="1892" operator="equal">
      <formula>0</formula>
    </cfRule>
    <cfRule type="containsErrors" dxfId="765" priority="1891">
      <formula>ISERROR(AR954)</formula>
    </cfRule>
  </conditionalFormatting>
  <conditionalFormatting sqref="AR958">
    <cfRule type="cellIs" dxfId="764" priority="1889" operator="equal">
      <formula>0</formula>
    </cfRule>
    <cfRule type="containsErrors" dxfId="763" priority="1888">
      <formula>ISERROR(AR958)</formula>
    </cfRule>
    <cfRule type="containsText" dxfId="762" priority="1890" operator="containsText" text="根拠法令等の記載内容を再度確認してください。">
      <formula>NOT(ISERROR(SEARCH("根拠法令等の記載内容を再度確認してください。",AR958)))</formula>
    </cfRule>
  </conditionalFormatting>
  <conditionalFormatting sqref="AR969">
    <cfRule type="containsText" dxfId="761" priority="1887" operator="containsText" text="根拠法令等の記載内容を再度確認してください。">
      <formula>NOT(ISERROR(SEARCH("根拠法令等の記載内容を再度確認してください。",AR969)))</formula>
    </cfRule>
    <cfRule type="cellIs" dxfId="760" priority="1886" operator="equal">
      <formula>0</formula>
    </cfRule>
    <cfRule type="containsErrors" dxfId="759" priority="1885">
      <formula>ISERROR(AR969)</formula>
    </cfRule>
  </conditionalFormatting>
  <conditionalFormatting sqref="AR971">
    <cfRule type="containsText" dxfId="758" priority="9205" operator="containsText" text="根拠法令等の記載内容を再度確認してください。">
      <formula>NOT(ISERROR(SEARCH("根拠法令等の記載内容を再度確認してください。",AR971)))</formula>
    </cfRule>
    <cfRule type="containsErrors" dxfId="757" priority="9203">
      <formula>ISERROR(AR971)</formula>
    </cfRule>
    <cfRule type="cellIs" dxfId="756" priority="9204" operator="equal">
      <formula>0</formula>
    </cfRule>
  </conditionalFormatting>
  <conditionalFormatting sqref="AR973">
    <cfRule type="containsText" dxfId="755" priority="1884" operator="containsText" text="根拠法令等の記載内容を再度確認してください。">
      <formula>NOT(ISERROR(SEARCH("根拠法令等の記載内容を再度確認してください。",AR973)))</formula>
    </cfRule>
    <cfRule type="cellIs" dxfId="754" priority="1883" operator="equal">
      <formula>0</formula>
    </cfRule>
    <cfRule type="containsErrors" dxfId="753" priority="1882">
      <formula>ISERROR(AR973)</formula>
    </cfRule>
  </conditionalFormatting>
  <conditionalFormatting sqref="AR975">
    <cfRule type="containsText" dxfId="752" priority="1881" operator="containsText" text="根拠法令等の記載内容を再度確認してください。">
      <formula>NOT(ISERROR(SEARCH("根拠法令等の記載内容を再度確認してください。",AR975)))</formula>
    </cfRule>
    <cfRule type="cellIs" dxfId="751" priority="1880" operator="equal">
      <formula>0</formula>
    </cfRule>
    <cfRule type="containsErrors" dxfId="750" priority="1879">
      <formula>ISERROR(AR975)</formula>
    </cfRule>
  </conditionalFormatting>
  <conditionalFormatting sqref="AR978">
    <cfRule type="containsText" dxfId="749" priority="1878" operator="containsText" text="根拠法令等の記載内容を再度確認してください。">
      <formula>NOT(ISERROR(SEARCH("根拠法令等の記載内容を再度確認してください。",AR978)))</formula>
    </cfRule>
    <cfRule type="cellIs" dxfId="748" priority="1877" operator="equal">
      <formula>0</formula>
    </cfRule>
    <cfRule type="containsErrors" dxfId="747" priority="1876">
      <formula>ISERROR(AR978)</formula>
    </cfRule>
  </conditionalFormatting>
  <conditionalFormatting sqref="AR981">
    <cfRule type="containsErrors" dxfId="746" priority="1873">
      <formula>ISERROR(AR981)</formula>
    </cfRule>
    <cfRule type="cellIs" dxfId="745" priority="1874" operator="equal">
      <formula>0</formula>
    </cfRule>
    <cfRule type="containsText" dxfId="744" priority="1875" operator="containsText" text="根拠法令等の記載内容を再度確認してください。">
      <formula>NOT(ISERROR(SEARCH("根拠法令等の記載内容を再度確認してください。",AR981)))</formula>
    </cfRule>
  </conditionalFormatting>
  <conditionalFormatting sqref="AR983">
    <cfRule type="cellIs" dxfId="743" priority="1871" operator="equal">
      <formula>0</formula>
    </cfRule>
    <cfRule type="containsText" dxfId="742" priority="1872" operator="containsText" text="根拠法令等の記載内容を再度確認してください。">
      <formula>NOT(ISERROR(SEARCH("根拠法令等の記載内容を再度確認してください。",AR983)))</formula>
    </cfRule>
    <cfRule type="containsErrors" dxfId="741" priority="1870">
      <formula>ISERROR(AR983)</formula>
    </cfRule>
  </conditionalFormatting>
  <conditionalFormatting sqref="AR986">
    <cfRule type="containsText" dxfId="740" priority="1869" operator="containsText" text="根拠法令等の記載内容を再度確認してください。">
      <formula>NOT(ISERROR(SEARCH("根拠法令等の記載内容を再度確認してください。",AR986)))</formula>
    </cfRule>
    <cfRule type="containsErrors" dxfId="739" priority="1867">
      <formula>ISERROR(AR986)</formula>
    </cfRule>
    <cfRule type="cellIs" dxfId="738" priority="1868" operator="equal">
      <formula>0</formula>
    </cfRule>
  </conditionalFormatting>
  <conditionalFormatting sqref="AR990">
    <cfRule type="containsText" dxfId="737" priority="1866" operator="containsText" text="根拠法令等の記載内容を再度確認してください。">
      <formula>NOT(ISERROR(SEARCH("根拠法令等の記載内容を再度確認してください。",AR990)))</formula>
    </cfRule>
    <cfRule type="cellIs" dxfId="736" priority="1865" operator="equal">
      <formula>0</formula>
    </cfRule>
    <cfRule type="containsErrors" dxfId="735" priority="1864">
      <formula>ISERROR(AR990)</formula>
    </cfRule>
  </conditionalFormatting>
  <conditionalFormatting sqref="AR999">
    <cfRule type="containsText" dxfId="734" priority="1863" operator="containsText" text="根拠法令等の記載内容を再度確認してください。">
      <formula>NOT(ISERROR(SEARCH("根拠法令等の記載内容を再度確認してください。",AR999)))</formula>
    </cfRule>
    <cfRule type="cellIs" dxfId="733" priority="1862" operator="equal">
      <formula>0</formula>
    </cfRule>
    <cfRule type="containsErrors" dxfId="732" priority="1861">
      <formula>ISERROR(AR999)</formula>
    </cfRule>
  </conditionalFormatting>
  <conditionalFormatting sqref="AR1003">
    <cfRule type="containsErrors" dxfId="731" priority="1858">
      <formula>ISERROR(AR1003)</formula>
    </cfRule>
    <cfRule type="cellIs" dxfId="730" priority="1859" operator="equal">
      <formula>0</formula>
    </cfRule>
    <cfRule type="containsText" dxfId="729" priority="1860" operator="containsText" text="根拠法令等の記載内容を再度確認してください。">
      <formula>NOT(ISERROR(SEARCH("根拠法令等の記載内容を再度確認してください。",AR1003)))</formula>
    </cfRule>
  </conditionalFormatting>
  <conditionalFormatting sqref="AR1006">
    <cfRule type="containsText" dxfId="728" priority="1857" operator="containsText" text="根拠法令等の記載内容を再度確認してください。">
      <formula>NOT(ISERROR(SEARCH("根拠法令等の記載内容を再度確認してください。",AR1006)))</formula>
    </cfRule>
    <cfRule type="cellIs" dxfId="727" priority="1856" operator="equal">
      <formula>0</formula>
    </cfRule>
    <cfRule type="containsErrors" dxfId="726" priority="1855">
      <formula>ISERROR(AR1006)</formula>
    </cfRule>
  </conditionalFormatting>
  <conditionalFormatting sqref="AR1009">
    <cfRule type="containsErrors" dxfId="725" priority="1852">
      <formula>ISERROR(AR1009)</formula>
    </cfRule>
    <cfRule type="cellIs" dxfId="724" priority="1853" operator="equal">
      <formula>0</formula>
    </cfRule>
    <cfRule type="containsText" dxfId="723" priority="1854" operator="containsText" text="根拠法令等の記載内容を再度確認してください。">
      <formula>NOT(ISERROR(SEARCH("根拠法令等の記載内容を再度確認してください。",AR1009)))</formula>
    </cfRule>
  </conditionalFormatting>
  <conditionalFormatting sqref="AR1013">
    <cfRule type="containsErrors" dxfId="722" priority="1849">
      <formula>ISERROR(AR1013)</formula>
    </cfRule>
    <cfRule type="cellIs" dxfId="721" priority="1850" operator="equal">
      <formula>0</formula>
    </cfRule>
    <cfRule type="containsText" dxfId="720" priority="1851" operator="containsText" text="根拠法令等の記載内容を再度確認してください。">
      <formula>NOT(ISERROR(SEARCH("根拠法令等の記載内容を再度確認してください。",AR1013)))</formula>
    </cfRule>
  </conditionalFormatting>
  <conditionalFormatting sqref="AR1025">
    <cfRule type="containsErrors" dxfId="719" priority="1846">
      <formula>ISERROR(AR1025)</formula>
    </cfRule>
    <cfRule type="cellIs" dxfId="718" priority="1847" operator="equal">
      <formula>0</formula>
    </cfRule>
    <cfRule type="containsText" dxfId="717" priority="1848" operator="containsText" text="根拠法令等の記載内容を再度確認してください。">
      <formula>NOT(ISERROR(SEARCH("根拠法令等の記載内容を再度確認してください。",AR1025)))</formula>
    </cfRule>
  </conditionalFormatting>
  <conditionalFormatting sqref="AR1028">
    <cfRule type="containsErrors" dxfId="716" priority="1843">
      <formula>ISERROR(AR1028)</formula>
    </cfRule>
    <cfRule type="cellIs" dxfId="715" priority="1844" operator="equal">
      <formula>0</formula>
    </cfRule>
    <cfRule type="containsText" dxfId="714" priority="1845" operator="containsText" text="根拠法令等の記載内容を再度確認してください。">
      <formula>NOT(ISERROR(SEARCH("根拠法令等の記載内容を再度確認してください。",AR1028)))</formula>
    </cfRule>
  </conditionalFormatting>
  <conditionalFormatting sqref="AR1038">
    <cfRule type="containsErrors" dxfId="713" priority="1840">
      <formula>ISERROR(AR1038)</formula>
    </cfRule>
    <cfRule type="cellIs" dxfId="712" priority="1841" operator="equal">
      <formula>0</formula>
    </cfRule>
    <cfRule type="containsText" dxfId="711" priority="1842" operator="containsText" text="根拠法令等の記載内容を再度確認してください。">
      <formula>NOT(ISERROR(SEARCH("根拠法令等の記載内容を再度確認してください。",AR1038)))</formula>
    </cfRule>
  </conditionalFormatting>
  <conditionalFormatting sqref="AR1045">
    <cfRule type="containsText" dxfId="710" priority="2322" operator="containsText" text="根拠法令等の記載内容を再度確認してください。">
      <formula>NOT(ISERROR(SEARCH("根拠法令等の記載内容を再度確認してください。",AR1045)))</formula>
    </cfRule>
    <cfRule type="containsErrors" dxfId="709" priority="2320">
      <formula>ISERROR(AR1045)</formula>
    </cfRule>
    <cfRule type="cellIs" dxfId="708" priority="2321" operator="equal">
      <formula>0</formula>
    </cfRule>
  </conditionalFormatting>
  <conditionalFormatting sqref="AR1050">
    <cfRule type="containsText" dxfId="707" priority="5975" operator="containsText" text="根拠法令等の記載内容を再度確認してください。">
      <formula>NOT(ISERROR(SEARCH("根拠法令等の記載内容を再度確認してください。",AR1050)))</formula>
    </cfRule>
    <cfRule type="cellIs" dxfId="706" priority="5974" operator="equal">
      <formula>0</formula>
    </cfRule>
    <cfRule type="containsErrors" dxfId="705" priority="5973">
      <formula>ISERROR(AR1050)</formula>
    </cfRule>
  </conditionalFormatting>
  <conditionalFormatting sqref="AR1127">
    <cfRule type="cellIs" dxfId="704" priority="1838" operator="equal">
      <formula>0</formula>
    </cfRule>
    <cfRule type="containsErrors" dxfId="703" priority="1837">
      <formula>ISERROR(AR1127)</formula>
    </cfRule>
    <cfRule type="containsText" dxfId="702" priority="1839" operator="containsText" text="根拠法令等の記載内容を再度確認してください。">
      <formula>NOT(ISERROR(SEARCH("根拠法令等の記載内容を再度確認してください。",AR1127)))</formula>
    </cfRule>
  </conditionalFormatting>
  <conditionalFormatting sqref="AR1131">
    <cfRule type="containsErrors" dxfId="701" priority="1834">
      <formula>ISERROR(AR1131)</formula>
    </cfRule>
    <cfRule type="cellIs" dxfId="700" priority="1835" operator="equal">
      <formula>0</formula>
    </cfRule>
    <cfRule type="containsText" dxfId="699" priority="1836" operator="containsText" text="根拠法令等の記載内容を再度確認してください。">
      <formula>NOT(ISERROR(SEARCH("根拠法令等の記載内容を再度確認してください。",AR1131)))</formula>
    </cfRule>
  </conditionalFormatting>
  <conditionalFormatting sqref="AR1134">
    <cfRule type="containsErrors" dxfId="698" priority="5970">
      <formula>ISERROR(AR1134)</formula>
    </cfRule>
    <cfRule type="cellIs" dxfId="697" priority="5971" operator="equal">
      <formula>0</formula>
    </cfRule>
    <cfRule type="containsText" dxfId="696" priority="5972" operator="containsText" text="根拠法令等の記載内容を再度確認してください。">
      <formula>NOT(ISERROR(SEARCH("根拠法令等の記載内容を再度確認してください。",AR1134)))</formula>
    </cfRule>
  </conditionalFormatting>
  <conditionalFormatting sqref="AR1137">
    <cfRule type="cellIs" dxfId="695" priority="4531" operator="equal">
      <formula>0</formula>
    </cfRule>
    <cfRule type="containsText" dxfId="694" priority="4532" operator="containsText" text="根拠法令等の記載内容を再度確認してください。">
      <formula>NOT(ISERROR(SEARCH("根拠法令等の記載内容を再度確認してください。",AR1137)))</formula>
    </cfRule>
    <cfRule type="containsErrors" dxfId="693" priority="4530">
      <formula>ISERROR(AR1137)</formula>
    </cfRule>
  </conditionalFormatting>
  <conditionalFormatting sqref="AR1140">
    <cfRule type="containsErrors" dxfId="692" priority="1831">
      <formula>ISERROR(AR1140)</formula>
    </cfRule>
    <cfRule type="cellIs" dxfId="691" priority="1832" operator="equal">
      <formula>0</formula>
    </cfRule>
    <cfRule type="containsText" dxfId="690" priority="1833" operator="containsText" text="根拠法令等の記載内容を再度確認してください。">
      <formula>NOT(ISERROR(SEARCH("根拠法令等の記載内容を再度確認してください。",AR1140)))</formula>
    </cfRule>
  </conditionalFormatting>
  <conditionalFormatting sqref="AR1143">
    <cfRule type="containsText" dxfId="689" priority="1830" operator="containsText" text="根拠法令等の記載内容を再度確認してください。">
      <formula>NOT(ISERROR(SEARCH("根拠法令等の記載内容を再度確認してください。",AR1143)))</formula>
    </cfRule>
    <cfRule type="containsErrors" dxfId="688" priority="1828">
      <formula>ISERROR(AR1143)</formula>
    </cfRule>
    <cfRule type="cellIs" dxfId="687" priority="1829" operator="equal">
      <formula>0</formula>
    </cfRule>
  </conditionalFormatting>
  <conditionalFormatting sqref="AR1146">
    <cfRule type="containsText" dxfId="686" priority="1827" operator="containsText" text="根拠法令等の記載内容を再度確認してください。">
      <formula>NOT(ISERROR(SEARCH("根拠法令等の記載内容を再度確認してください。",AR1146)))</formula>
    </cfRule>
    <cfRule type="containsErrors" dxfId="685" priority="1825">
      <formula>ISERROR(AR1146)</formula>
    </cfRule>
    <cfRule type="cellIs" dxfId="684" priority="1826" operator="equal">
      <formula>0</formula>
    </cfRule>
  </conditionalFormatting>
  <conditionalFormatting sqref="AR1149">
    <cfRule type="containsErrors" dxfId="683" priority="1822">
      <formula>ISERROR(AR1149)</formula>
    </cfRule>
    <cfRule type="cellIs" dxfId="682" priority="1823" operator="equal">
      <formula>0</formula>
    </cfRule>
    <cfRule type="containsText" dxfId="681" priority="1824" operator="containsText" text="根拠法令等の記載内容を再度確認してください。">
      <formula>NOT(ISERROR(SEARCH("根拠法令等の記載内容を再度確認してください。",AR1149)))</formula>
    </cfRule>
  </conditionalFormatting>
  <conditionalFormatting sqref="AR1153">
    <cfRule type="containsErrors" dxfId="680" priority="1819">
      <formula>ISERROR(AR1153)</formula>
    </cfRule>
    <cfRule type="cellIs" dxfId="679" priority="1820" operator="equal">
      <formula>0</formula>
    </cfRule>
    <cfRule type="containsText" dxfId="678" priority="1821" operator="containsText" text="根拠法令等の記載内容を再度確認してください。">
      <formula>NOT(ISERROR(SEARCH("根拠法令等の記載内容を再度確認してください。",AR1153)))</formula>
    </cfRule>
  </conditionalFormatting>
  <conditionalFormatting sqref="AR1156">
    <cfRule type="containsErrors" dxfId="677" priority="5964">
      <formula>ISERROR(AR1156)</formula>
    </cfRule>
    <cfRule type="cellIs" dxfId="676" priority="5965" operator="equal">
      <formula>0</formula>
    </cfRule>
    <cfRule type="containsText" dxfId="675" priority="5966" operator="containsText" text="根拠法令等の記載内容を再度確認してください。">
      <formula>NOT(ISERROR(SEARCH("根拠法令等の記載内容を再度確認してください。",AR1156)))</formula>
    </cfRule>
  </conditionalFormatting>
  <conditionalFormatting sqref="AR1159">
    <cfRule type="containsErrors" dxfId="674" priority="4503">
      <formula>ISERROR(AR1159)</formula>
    </cfRule>
    <cfRule type="containsText" dxfId="673" priority="4505" operator="containsText" text="根拠法令等の記載内容を再度確認してください。">
      <formula>NOT(ISERROR(SEARCH("根拠法令等の記載内容を再度確認してください。",AR1159)))</formula>
    </cfRule>
    <cfRule type="cellIs" dxfId="672" priority="4504" operator="equal">
      <formula>0</formula>
    </cfRule>
  </conditionalFormatting>
  <conditionalFormatting sqref="AR1163">
    <cfRule type="containsText" dxfId="671" priority="5960" operator="containsText" text="根拠法令等の記載内容を再度確認してください。">
      <formula>NOT(ISERROR(SEARCH("根拠法令等の記載内容を再度確認してください。",AR1163)))</formula>
    </cfRule>
    <cfRule type="cellIs" dxfId="670" priority="5959" operator="equal">
      <formula>0</formula>
    </cfRule>
    <cfRule type="containsErrors" dxfId="669" priority="5958">
      <formula>ISERROR(AR1163)</formula>
    </cfRule>
  </conditionalFormatting>
  <conditionalFormatting sqref="AR1167">
    <cfRule type="cellIs" dxfId="668" priority="1817" operator="equal">
      <formula>0</formula>
    </cfRule>
    <cfRule type="containsErrors" dxfId="667" priority="1816">
      <formula>ISERROR(AR1167)</formula>
    </cfRule>
    <cfRule type="containsText" dxfId="666" priority="1818" operator="containsText" text="根拠法令等の記載内容を再度確認してください。">
      <formula>NOT(ISERROR(SEARCH("根拠法令等の記載内容を再度確認してください。",AR1167)))</formula>
    </cfRule>
  </conditionalFormatting>
  <conditionalFormatting sqref="AR1171">
    <cfRule type="cellIs" dxfId="665" priority="8945" operator="equal">
      <formula>0</formula>
    </cfRule>
    <cfRule type="containsErrors" dxfId="664" priority="8944">
      <formula>ISERROR(AR1171)</formula>
    </cfRule>
    <cfRule type="containsText" dxfId="663" priority="8946" operator="containsText" text="根拠法令等の記載内容を再度確認してください。">
      <formula>NOT(ISERROR(SEARCH("根拠法令等の記載内容を再度確認してください。",AR1171)))</formula>
    </cfRule>
  </conditionalFormatting>
  <conditionalFormatting sqref="AR1174">
    <cfRule type="containsText" dxfId="662" priority="1815" operator="containsText" text="根拠法令等の記載内容を再度確認してください。">
      <formula>NOT(ISERROR(SEARCH("根拠法令等の記載内容を再度確認してください。",AR1174)))</formula>
    </cfRule>
    <cfRule type="cellIs" dxfId="661" priority="1814" operator="equal">
      <formula>0</formula>
    </cfRule>
    <cfRule type="containsErrors" dxfId="660" priority="1813">
      <formula>ISERROR(AR1174)</formula>
    </cfRule>
  </conditionalFormatting>
  <conditionalFormatting sqref="AR1179">
    <cfRule type="containsText" dxfId="659" priority="1812" operator="containsText" text="根拠法令等の記載内容を再度確認してください。">
      <formula>NOT(ISERROR(SEARCH("根拠法令等の記載内容を再度確認してください。",AR1179)))</formula>
    </cfRule>
    <cfRule type="cellIs" dxfId="658" priority="1811" operator="equal">
      <formula>0</formula>
    </cfRule>
    <cfRule type="containsErrors" dxfId="657" priority="1810">
      <formula>ISERROR(AR1179)</formula>
    </cfRule>
  </conditionalFormatting>
  <conditionalFormatting sqref="AR1186">
    <cfRule type="containsText" dxfId="656" priority="1809" operator="containsText" text="根拠法令等の記載内容を再度確認してください。">
      <formula>NOT(ISERROR(SEARCH("根拠法令等の記載内容を再度確認してください。",AR1186)))</formula>
    </cfRule>
    <cfRule type="cellIs" dxfId="655" priority="1808" operator="equal">
      <formula>0</formula>
    </cfRule>
    <cfRule type="containsErrors" dxfId="654" priority="1807">
      <formula>ISERROR(AR1186)</formula>
    </cfRule>
  </conditionalFormatting>
  <conditionalFormatting sqref="AR1189">
    <cfRule type="containsErrors" dxfId="653" priority="1804">
      <formula>ISERROR(AR1189)</formula>
    </cfRule>
    <cfRule type="cellIs" dxfId="652" priority="1805" operator="equal">
      <formula>0</formula>
    </cfRule>
    <cfRule type="containsText" dxfId="651" priority="1806" operator="containsText" text="根拠法令等の記載内容を再度確認してください。">
      <formula>NOT(ISERROR(SEARCH("根拠法令等の記載内容を再度確認してください。",AR1189)))</formula>
    </cfRule>
  </conditionalFormatting>
  <conditionalFormatting sqref="AR1198">
    <cfRule type="containsText" dxfId="650" priority="1803" operator="containsText" text="根拠法令等の記載内容を再度確認してください。">
      <formula>NOT(ISERROR(SEARCH("根拠法令等の記載内容を再度確認してください。",AR1198)))</formula>
    </cfRule>
    <cfRule type="cellIs" dxfId="649" priority="1802" operator="equal">
      <formula>0</formula>
    </cfRule>
    <cfRule type="containsErrors" dxfId="648" priority="1801">
      <formula>ISERROR(AR1198)</formula>
    </cfRule>
  </conditionalFormatting>
  <conditionalFormatting sqref="AR1211">
    <cfRule type="containsText" dxfId="647" priority="1800" operator="containsText" text="根拠法令等の記載内容を再度確認してください。">
      <formula>NOT(ISERROR(SEARCH("根拠法令等の記載内容を再度確認してください。",AR1211)))</formula>
    </cfRule>
    <cfRule type="containsErrors" dxfId="646" priority="1798">
      <formula>ISERROR(AR1211)</formula>
    </cfRule>
    <cfRule type="cellIs" dxfId="645" priority="1799" operator="equal">
      <formula>0</formula>
    </cfRule>
  </conditionalFormatting>
  <conditionalFormatting sqref="AR1214">
    <cfRule type="containsText" dxfId="644" priority="1797" operator="containsText" text="根拠法令等の記載内容を再度確認してください。">
      <formula>NOT(ISERROR(SEARCH("根拠法令等の記載内容を再度確認してください。",AR1214)))</formula>
    </cfRule>
    <cfRule type="cellIs" dxfId="643" priority="1796" operator="equal">
      <formula>0</formula>
    </cfRule>
    <cfRule type="containsErrors" dxfId="642" priority="1795">
      <formula>ISERROR(AR1214)</formula>
    </cfRule>
  </conditionalFormatting>
  <conditionalFormatting sqref="AR1216">
    <cfRule type="cellIs" dxfId="641" priority="1793" operator="equal">
      <formula>0</formula>
    </cfRule>
    <cfRule type="containsErrors" dxfId="640" priority="1792">
      <formula>ISERROR(AR1216)</formula>
    </cfRule>
    <cfRule type="containsText" dxfId="639" priority="1794" operator="containsText" text="根拠法令等の記載内容を再度確認してください。">
      <formula>NOT(ISERROR(SEARCH("根拠法令等の記載内容を再度確認してください。",AR1216)))</formula>
    </cfRule>
  </conditionalFormatting>
  <conditionalFormatting sqref="AR1220">
    <cfRule type="containsErrors" dxfId="638" priority="1789">
      <formula>ISERROR(AR1220)</formula>
    </cfRule>
    <cfRule type="cellIs" dxfId="637" priority="1790" operator="equal">
      <formula>0</formula>
    </cfRule>
    <cfRule type="containsText" dxfId="636" priority="1791" operator="containsText" text="根拠法令等の記載内容を再度確認してください。">
      <formula>NOT(ISERROR(SEARCH("根拠法令等の記載内容を再度確認してください。",AR1220)))</formula>
    </cfRule>
  </conditionalFormatting>
  <conditionalFormatting sqref="AR1228">
    <cfRule type="containsText" dxfId="635" priority="1788" operator="containsText" text="根拠法令等の記載内容を再度確認してください。">
      <formula>NOT(ISERROR(SEARCH("根拠法令等の記載内容を再度確認してください。",AR1228)))</formula>
    </cfRule>
    <cfRule type="cellIs" dxfId="634" priority="1787" operator="equal">
      <formula>0</formula>
    </cfRule>
    <cfRule type="containsErrors" dxfId="633" priority="1786">
      <formula>ISERROR(AR1228)</formula>
    </cfRule>
  </conditionalFormatting>
  <conditionalFormatting sqref="AR1234">
    <cfRule type="containsText" dxfId="632" priority="1785" operator="containsText" text="根拠法令等の記載内容を再度確認してください。">
      <formula>NOT(ISERROR(SEARCH("根拠法令等の記載内容を再度確認してください。",AR1234)))</formula>
    </cfRule>
    <cfRule type="cellIs" dxfId="631" priority="1784" operator="equal">
      <formula>0</formula>
    </cfRule>
    <cfRule type="containsErrors" dxfId="630" priority="1783">
      <formula>ISERROR(AR1234)</formula>
    </cfRule>
  </conditionalFormatting>
  <conditionalFormatting sqref="AR1237">
    <cfRule type="containsErrors" dxfId="629" priority="1780">
      <formula>ISERROR(AR1237)</formula>
    </cfRule>
    <cfRule type="cellIs" dxfId="628" priority="1781" operator="equal">
      <formula>0</formula>
    </cfRule>
    <cfRule type="containsText" dxfId="627" priority="1782" operator="containsText" text="根拠法令等の記載内容を再度確認してください。">
      <formula>NOT(ISERROR(SEARCH("根拠法令等の記載内容を再度確認してください。",AR1237)))</formula>
    </cfRule>
  </conditionalFormatting>
  <conditionalFormatting sqref="AR1241">
    <cfRule type="containsErrors" dxfId="626" priority="1777">
      <formula>ISERROR(AR1241)</formula>
    </cfRule>
    <cfRule type="cellIs" dxfId="625" priority="1778" operator="equal">
      <formula>0</formula>
    </cfRule>
    <cfRule type="containsText" dxfId="624" priority="1779" operator="containsText" text="根拠法令等の記載内容を再度確認してください。">
      <formula>NOT(ISERROR(SEARCH("根拠法令等の記載内容を再度確認してください。",AR1241)))</formula>
    </cfRule>
  </conditionalFormatting>
  <conditionalFormatting sqref="AR1246">
    <cfRule type="containsErrors" dxfId="623" priority="1774">
      <formula>ISERROR(AR1246)</formula>
    </cfRule>
    <cfRule type="containsText" dxfId="622" priority="1776" operator="containsText" text="根拠法令等の記載内容を再度確認してください。">
      <formula>NOT(ISERROR(SEARCH("根拠法令等の記載内容を再度確認してください。",AR1246)))</formula>
    </cfRule>
    <cfRule type="cellIs" dxfId="621" priority="1775" operator="equal">
      <formula>0</formula>
    </cfRule>
  </conditionalFormatting>
  <conditionalFormatting sqref="AR1249">
    <cfRule type="containsText" dxfId="620" priority="1773" operator="containsText" text="根拠法令等の記載内容を再度確認してください。">
      <formula>NOT(ISERROR(SEARCH("根拠法令等の記載内容を再度確認してください。",AR1249)))</formula>
    </cfRule>
    <cfRule type="cellIs" dxfId="619" priority="1772" operator="equal">
      <formula>0</formula>
    </cfRule>
    <cfRule type="containsErrors" dxfId="618" priority="1771">
      <formula>ISERROR(AR1249)</formula>
    </cfRule>
  </conditionalFormatting>
  <conditionalFormatting sqref="AR1252">
    <cfRule type="containsText" dxfId="617" priority="1770" operator="containsText" text="根拠法令等の記載内容を再度確認してください。">
      <formula>NOT(ISERROR(SEARCH("根拠法令等の記載内容を再度確認してください。",AR1252)))</formula>
    </cfRule>
    <cfRule type="cellIs" dxfId="616" priority="1769" operator="equal">
      <formula>0</formula>
    </cfRule>
    <cfRule type="containsErrors" dxfId="615" priority="1768">
      <formula>ISERROR(AR1252)</formula>
    </cfRule>
  </conditionalFormatting>
  <conditionalFormatting sqref="AR1260">
    <cfRule type="cellIs" dxfId="614" priority="5956" operator="equal">
      <formula>0</formula>
    </cfRule>
    <cfRule type="containsText" dxfId="613" priority="5957" operator="containsText" text="根拠法令等の記載内容を再度確認してください。">
      <formula>NOT(ISERROR(SEARCH("根拠法令等の記載内容を再度確認してください。",AR1260)))</formula>
    </cfRule>
    <cfRule type="containsErrors" dxfId="612" priority="5955">
      <formula>ISERROR(AR1260)</formula>
    </cfRule>
  </conditionalFormatting>
  <conditionalFormatting sqref="AR1299">
    <cfRule type="containsErrors" dxfId="611" priority="1765">
      <formula>ISERROR(AR1299)</formula>
    </cfRule>
    <cfRule type="cellIs" dxfId="610" priority="1766" operator="equal">
      <formula>0</formula>
    </cfRule>
    <cfRule type="containsText" dxfId="609" priority="1767" operator="containsText" text="根拠法令等の記載内容を再度確認してください。">
      <formula>NOT(ISERROR(SEARCH("根拠法令等の記載内容を再度確認してください。",AR1299)))</formula>
    </cfRule>
  </conditionalFormatting>
  <conditionalFormatting sqref="AR1310">
    <cfRule type="containsErrors" dxfId="608" priority="1762">
      <formula>ISERROR(AR1310)</formula>
    </cfRule>
    <cfRule type="cellIs" dxfId="607" priority="1763" operator="equal">
      <formula>0</formula>
    </cfRule>
    <cfRule type="containsText" dxfId="606" priority="1764" operator="containsText" text="根拠法令等の記載内容を再度確認してください。">
      <formula>NOT(ISERROR(SEARCH("根拠法令等の記載内容を再度確認してください。",AR1310)))</formula>
    </cfRule>
  </conditionalFormatting>
  <conditionalFormatting sqref="AR1313">
    <cfRule type="containsErrors" dxfId="605" priority="1759">
      <formula>ISERROR(AR1313)</formula>
    </cfRule>
    <cfRule type="cellIs" dxfId="604" priority="1760" operator="equal">
      <formula>0</formula>
    </cfRule>
    <cfRule type="containsText" dxfId="603" priority="1761" operator="containsText" text="根拠法令等の記載内容を再度確認してください。">
      <formula>NOT(ISERROR(SEARCH("根拠法令等の記載内容を再度確認してください。",AR1313)))</formula>
    </cfRule>
  </conditionalFormatting>
  <conditionalFormatting sqref="AR1315">
    <cfRule type="containsErrors" dxfId="602" priority="1756">
      <formula>ISERROR(AR1315)</formula>
    </cfRule>
    <cfRule type="cellIs" dxfId="601" priority="1757" operator="equal">
      <formula>0</formula>
    </cfRule>
    <cfRule type="containsText" dxfId="600" priority="1758" operator="containsText" text="根拠法令等の記載内容を再度確認してください。">
      <formula>NOT(ISERROR(SEARCH("根拠法令等の記載内容を再度確認してください。",AR1315)))</formula>
    </cfRule>
  </conditionalFormatting>
  <conditionalFormatting sqref="AR1317">
    <cfRule type="containsErrors" dxfId="599" priority="1753">
      <formula>ISERROR(AR1317)</formula>
    </cfRule>
    <cfRule type="containsText" dxfId="598" priority="1755" operator="containsText" text="根拠法令等の記載内容を再度確認してください。">
      <formula>NOT(ISERROR(SEARCH("根拠法令等の記載内容を再度確認してください。",AR1317)))</formula>
    </cfRule>
    <cfRule type="cellIs" dxfId="597" priority="1754" operator="equal">
      <formula>0</formula>
    </cfRule>
  </conditionalFormatting>
  <conditionalFormatting sqref="AR1320">
    <cfRule type="containsErrors" dxfId="596" priority="1750">
      <formula>ISERROR(AR1320)</formula>
    </cfRule>
    <cfRule type="cellIs" dxfId="595" priority="1751" operator="equal">
      <formula>0</formula>
    </cfRule>
    <cfRule type="containsText" dxfId="594" priority="1752" operator="containsText" text="根拠法令等の記載内容を再度確認してください。">
      <formula>NOT(ISERROR(SEARCH("根拠法令等の記載内容を再度確認してください。",AR1320)))</formula>
    </cfRule>
  </conditionalFormatting>
  <conditionalFormatting sqref="AR1322">
    <cfRule type="containsErrors" dxfId="593" priority="1747">
      <formula>ISERROR(AR1322)</formula>
    </cfRule>
    <cfRule type="cellIs" dxfId="592" priority="1748" operator="equal">
      <formula>0</formula>
    </cfRule>
    <cfRule type="containsText" dxfId="591" priority="1749" operator="containsText" text="根拠法令等の記載内容を再度確認してください。">
      <formula>NOT(ISERROR(SEARCH("根拠法令等の記載内容を再度確認してください。",AR1322)))</formula>
    </cfRule>
  </conditionalFormatting>
  <conditionalFormatting sqref="AR1338">
    <cfRule type="containsErrors" dxfId="590" priority="1744">
      <formula>ISERROR(AR1338)</formula>
    </cfRule>
    <cfRule type="cellIs" dxfId="589" priority="1745" operator="equal">
      <formula>0</formula>
    </cfRule>
    <cfRule type="containsText" dxfId="588" priority="1746" operator="containsText" text="根拠法令等の記載内容を再度確認してください。">
      <formula>NOT(ISERROR(SEARCH("根拠法令等の記載内容を再度確認してください。",AR1338)))</formula>
    </cfRule>
  </conditionalFormatting>
  <conditionalFormatting sqref="AR1341">
    <cfRule type="cellIs" dxfId="587" priority="1742" operator="equal">
      <formula>0</formula>
    </cfRule>
    <cfRule type="containsText" dxfId="586" priority="1743" operator="containsText" text="根拠法令等の記載内容を再度確認してください。">
      <formula>NOT(ISERROR(SEARCH("根拠法令等の記載内容を再度確認してください。",AR1341)))</formula>
    </cfRule>
    <cfRule type="containsErrors" dxfId="585" priority="1741">
      <formula>ISERROR(AR1341)</formula>
    </cfRule>
  </conditionalFormatting>
  <conditionalFormatting sqref="AR1355">
    <cfRule type="containsText" dxfId="584" priority="1740" operator="containsText" text="根拠法令等の記載内容を再度確認してください。">
      <formula>NOT(ISERROR(SEARCH("根拠法令等の記載内容を再度確認してください。",AR1355)))</formula>
    </cfRule>
    <cfRule type="cellIs" dxfId="583" priority="1739" operator="equal">
      <formula>0</formula>
    </cfRule>
    <cfRule type="containsErrors" dxfId="582" priority="1738">
      <formula>ISERROR(AR1355)</formula>
    </cfRule>
  </conditionalFormatting>
  <conditionalFormatting sqref="AR1386">
    <cfRule type="containsErrors" dxfId="581" priority="1735">
      <formula>ISERROR(AR1386)</formula>
    </cfRule>
    <cfRule type="cellIs" dxfId="580" priority="1736" operator="equal">
      <formula>0</formula>
    </cfRule>
    <cfRule type="containsText" dxfId="579" priority="1737" operator="containsText" text="根拠法令等の記載内容を再度確認してください。">
      <formula>NOT(ISERROR(SEARCH("根拠法令等の記載内容を再度確認してください。",AR1386)))</formula>
    </cfRule>
  </conditionalFormatting>
  <conditionalFormatting sqref="AR1398">
    <cfRule type="containsText" dxfId="578" priority="1734" operator="containsText" text="根拠法令等の記載内容を再度確認してください。">
      <formula>NOT(ISERROR(SEARCH("根拠法令等の記載内容を再度確認してください。",AR1398)))</formula>
    </cfRule>
    <cfRule type="cellIs" dxfId="577" priority="1733" operator="equal">
      <formula>0</formula>
    </cfRule>
    <cfRule type="containsErrors" dxfId="576" priority="1732">
      <formula>ISERROR(AR1398)</formula>
    </cfRule>
  </conditionalFormatting>
  <conditionalFormatting sqref="AR1408">
    <cfRule type="containsErrors" dxfId="575" priority="1729">
      <formula>ISERROR(AR1408)</formula>
    </cfRule>
    <cfRule type="cellIs" dxfId="574" priority="1730" operator="equal">
      <formula>0</formula>
    </cfRule>
    <cfRule type="containsText" dxfId="573" priority="1731" operator="containsText" text="根拠法令等の記載内容を再度確認してください。">
      <formula>NOT(ISERROR(SEARCH("根拠法令等の記載内容を再度確認してください。",AR1408)))</formula>
    </cfRule>
  </conditionalFormatting>
  <conditionalFormatting sqref="AR1418">
    <cfRule type="containsErrors" dxfId="572" priority="1726">
      <formula>ISERROR(AR1418)</formula>
    </cfRule>
    <cfRule type="cellIs" dxfId="571" priority="1727" operator="equal">
      <formula>0</formula>
    </cfRule>
    <cfRule type="containsText" dxfId="570" priority="1728" operator="containsText" text="根拠法令等の記載内容を再度確認してください。">
      <formula>NOT(ISERROR(SEARCH("根拠法令等の記載内容を再度確認してください。",AR1418)))</formula>
    </cfRule>
  </conditionalFormatting>
  <conditionalFormatting sqref="AR1422">
    <cfRule type="containsErrors" dxfId="569" priority="1723">
      <formula>ISERROR(AR1422)</formula>
    </cfRule>
    <cfRule type="cellIs" dxfId="568" priority="1724" operator="equal">
      <formula>0</formula>
    </cfRule>
    <cfRule type="containsText" dxfId="567" priority="1725" operator="containsText" text="根拠法令等の記載内容を再度確認してください。">
      <formula>NOT(ISERROR(SEARCH("根拠法令等の記載内容を再度確認してください。",AR1422)))</formula>
    </cfRule>
  </conditionalFormatting>
  <conditionalFormatting sqref="AR1437">
    <cfRule type="containsText" dxfId="566" priority="1722" operator="containsText" text="根拠法令等の記載内容を再度確認してください。">
      <formula>NOT(ISERROR(SEARCH("根拠法令等の記載内容を再度確認してください。",AR1437)))</formula>
    </cfRule>
    <cfRule type="cellIs" dxfId="565" priority="1721" operator="equal">
      <formula>0</formula>
    </cfRule>
    <cfRule type="containsErrors" dxfId="564" priority="1720">
      <formula>ISERROR(AR1437)</formula>
    </cfRule>
  </conditionalFormatting>
  <conditionalFormatting sqref="AR1444">
    <cfRule type="containsText" dxfId="563" priority="1719" operator="containsText" text="根拠法令等の記載内容を再度確認してください。">
      <formula>NOT(ISERROR(SEARCH("根拠法令等の記載内容を再度確認してください。",AR1444)))</formula>
    </cfRule>
    <cfRule type="containsErrors" dxfId="562" priority="1717">
      <formula>ISERROR(AR1444)</formula>
    </cfRule>
    <cfRule type="cellIs" dxfId="561" priority="1718" operator="equal">
      <formula>0</formula>
    </cfRule>
  </conditionalFormatting>
  <conditionalFormatting sqref="AR1447">
    <cfRule type="containsText" dxfId="560" priority="1716" operator="containsText" text="根拠法令等の記載内容を再度確認してください。">
      <formula>NOT(ISERROR(SEARCH("根拠法令等の記載内容を再度確認してください。",AR1447)))</formula>
    </cfRule>
    <cfRule type="containsErrors" dxfId="559" priority="1714">
      <formula>ISERROR(AR1447)</formula>
    </cfRule>
    <cfRule type="cellIs" dxfId="558" priority="1715" operator="equal">
      <formula>0</formula>
    </cfRule>
  </conditionalFormatting>
  <conditionalFormatting sqref="AR1451">
    <cfRule type="containsErrors" dxfId="557" priority="1711">
      <formula>ISERROR(AR1451)</formula>
    </cfRule>
    <cfRule type="cellIs" dxfId="556" priority="1712" operator="equal">
      <formula>0</formula>
    </cfRule>
    <cfRule type="containsText" dxfId="555" priority="1713" operator="containsText" text="根拠法令等の記載内容を再度確認してください。">
      <formula>NOT(ISERROR(SEARCH("根拠法令等の記載内容を再度確認してください。",AR1451)))</formula>
    </cfRule>
  </conditionalFormatting>
  <conditionalFormatting sqref="AR1471">
    <cfRule type="containsText" dxfId="554" priority="1710" operator="containsText" text="根拠法令等の記載内容を再度確認してください。">
      <formula>NOT(ISERROR(SEARCH("根拠法令等の記載内容を再度確認してください。",AR1471)))</formula>
    </cfRule>
    <cfRule type="cellIs" dxfId="553" priority="1709" operator="equal">
      <formula>0</formula>
    </cfRule>
    <cfRule type="containsErrors" dxfId="552" priority="1708">
      <formula>ISERROR(AR1471)</formula>
    </cfRule>
  </conditionalFormatting>
  <conditionalFormatting sqref="AR1511">
    <cfRule type="containsErrors" dxfId="551" priority="1705">
      <formula>ISERROR(AR1511)</formula>
    </cfRule>
    <cfRule type="cellIs" dxfId="550" priority="1706" operator="equal">
      <formula>0</formula>
    </cfRule>
    <cfRule type="containsText" dxfId="549" priority="1707" operator="containsText" text="根拠法令等の記載内容を再度確認してください。">
      <formula>NOT(ISERROR(SEARCH("根拠法令等の記載内容を再度確認してください。",AR1511)))</formula>
    </cfRule>
  </conditionalFormatting>
  <conditionalFormatting sqref="AR1514">
    <cfRule type="cellIs" dxfId="548" priority="1703" operator="equal">
      <formula>0</formula>
    </cfRule>
    <cfRule type="containsText" dxfId="547" priority="1704" operator="containsText" text="根拠法令等の記載内容を再度確認してください。">
      <formula>NOT(ISERROR(SEARCH("根拠法令等の記載内容を再度確認してください。",AR1514)))</formula>
    </cfRule>
    <cfRule type="containsErrors" dxfId="546" priority="1702">
      <formula>ISERROR(AR1514)</formula>
    </cfRule>
  </conditionalFormatting>
  <conditionalFormatting sqref="AR1528">
    <cfRule type="cellIs" dxfId="545" priority="1700" operator="equal">
      <formula>0</formula>
    </cfRule>
    <cfRule type="containsErrors" dxfId="544" priority="1699">
      <formula>ISERROR(AR1528)</formula>
    </cfRule>
    <cfRule type="containsText" dxfId="543" priority="1701" operator="containsText" text="根拠法令等の記載内容を再度確認してください。">
      <formula>NOT(ISERROR(SEARCH("根拠法令等の記載内容を再度確認してください。",AR1528)))</formula>
    </cfRule>
  </conditionalFormatting>
  <conditionalFormatting sqref="AR1532">
    <cfRule type="containsText" dxfId="542" priority="1698" operator="containsText" text="根拠法令等の記載内容を再度確認してください。">
      <formula>NOT(ISERROR(SEARCH("根拠法令等の記載内容を再度確認してください。",AR1532)))</formula>
    </cfRule>
    <cfRule type="cellIs" dxfId="541" priority="1697" operator="equal">
      <formula>0</formula>
    </cfRule>
    <cfRule type="containsErrors" dxfId="540" priority="1696">
      <formula>ISERROR(AR1532)</formula>
    </cfRule>
  </conditionalFormatting>
  <conditionalFormatting sqref="AR1598">
    <cfRule type="containsErrors" dxfId="539" priority="1693">
      <formula>ISERROR(AR1598)</formula>
    </cfRule>
    <cfRule type="cellIs" dxfId="538" priority="1694" operator="equal">
      <formula>0</formula>
    </cfRule>
    <cfRule type="containsText" dxfId="537" priority="1695" operator="containsText" text="根拠法令等の記載内容を再度確認してください。">
      <formula>NOT(ISERROR(SEARCH("根拠法令等の記載内容を再度確認してください。",AR1598)))</formula>
    </cfRule>
  </conditionalFormatting>
  <conditionalFormatting sqref="AR1634">
    <cfRule type="containsErrors" dxfId="536" priority="1690">
      <formula>ISERROR(AR1634)</formula>
    </cfRule>
    <cfRule type="containsText" dxfId="535" priority="1692" operator="containsText" text="根拠法令等の記載内容を再度確認してください。">
      <formula>NOT(ISERROR(SEARCH("根拠法令等の記載内容を再度確認してください。",AR1634)))</formula>
    </cfRule>
    <cfRule type="cellIs" dxfId="534" priority="1691" operator="equal">
      <formula>0</formula>
    </cfRule>
  </conditionalFormatting>
  <conditionalFormatting sqref="AR1637">
    <cfRule type="containsText" dxfId="533" priority="1689" operator="containsText" text="根拠法令等の記載内容を再度確認してください。">
      <formula>NOT(ISERROR(SEARCH("根拠法令等の記載内容を再度確認してください。",AR1637)))</formula>
    </cfRule>
    <cfRule type="cellIs" dxfId="532" priority="1688" operator="equal">
      <formula>0</formula>
    </cfRule>
    <cfRule type="containsErrors" dxfId="531" priority="1687">
      <formula>ISERROR(AR1637)</formula>
    </cfRule>
  </conditionalFormatting>
  <conditionalFormatting sqref="AR1640">
    <cfRule type="containsText" dxfId="530" priority="1686" operator="containsText" text="根拠法令等の記載内容を再度確認してください。">
      <formula>NOT(ISERROR(SEARCH("根拠法令等の記載内容を再度確認してください。",AR1640)))</formula>
    </cfRule>
    <cfRule type="containsErrors" dxfId="529" priority="1684">
      <formula>ISERROR(AR1640)</formula>
    </cfRule>
    <cfRule type="cellIs" dxfId="528" priority="1685" operator="equal">
      <formula>0</formula>
    </cfRule>
  </conditionalFormatting>
  <conditionalFormatting sqref="AR1654">
    <cfRule type="containsText" dxfId="527" priority="1683" operator="containsText" text="根拠法令等の記載内容を再度確認してください。">
      <formula>NOT(ISERROR(SEARCH("根拠法令等の記載内容を再度確認してください。",AR1654)))</formula>
    </cfRule>
    <cfRule type="cellIs" dxfId="526" priority="1682" operator="equal">
      <formula>0</formula>
    </cfRule>
    <cfRule type="containsErrors" dxfId="525" priority="1681">
      <formula>ISERROR(AR1654)</formula>
    </cfRule>
  </conditionalFormatting>
  <conditionalFormatting sqref="AR1674">
    <cfRule type="containsErrors" dxfId="524" priority="1678">
      <formula>ISERROR(AR1674)</formula>
    </cfRule>
    <cfRule type="containsText" dxfId="523" priority="1680" operator="containsText" text="根拠法令等の記載内容を再度確認してください。">
      <formula>NOT(ISERROR(SEARCH("根拠法令等の記載内容を再度確認してください。",AR1674)))</formula>
    </cfRule>
    <cfRule type="cellIs" dxfId="522" priority="1679" operator="equal">
      <formula>0</formula>
    </cfRule>
  </conditionalFormatting>
  <conditionalFormatting sqref="AR1677">
    <cfRule type="containsText" dxfId="521" priority="1677" operator="containsText" text="根拠法令等の記載内容を再度確認してください。">
      <formula>NOT(ISERROR(SEARCH("根拠法令等の記載内容を再度確認してください。",AR1677)))</formula>
    </cfRule>
    <cfRule type="containsErrors" dxfId="520" priority="1675">
      <formula>ISERROR(AR1677)</formula>
    </cfRule>
    <cfRule type="cellIs" dxfId="519" priority="1676" operator="equal">
      <formula>0</formula>
    </cfRule>
  </conditionalFormatting>
  <conditionalFormatting sqref="AR1690">
    <cfRule type="containsErrors" dxfId="518" priority="1672">
      <formula>ISERROR(AR1690)</formula>
    </cfRule>
    <cfRule type="cellIs" dxfId="517" priority="1673" operator="equal">
      <formula>0</formula>
    </cfRule>
    <cfRule type="containsText" dxfId="516" priority="1674" operator="containsText" text="根拠法令等の記載内容を再度確認してください。">
      <formula>NOT(ISERROR(SEARCH("根拠法令等の記載内容を再度確認してください。",AR1690)))</formula>
    </cfRule>
  </conditionalFormatting>
  <conditionalFormatting sqref="AR1718">
    <cfRule type="containsText" dxfId="515" priority="1671" operator="containsText" text="根拠法令等の記載内容を再度確認してください。">
      <formula>NOT(ISERROR(SEARCH("根拠法令等の記載内容を再度確認してください。",AR1718)))</formula>
    </cfRule>
    <cfRule type="cellIs" dxfId="514" priority="1670" operator="equal">
      <formula>0</formula>
    </cfRule>
    <cfRule type="containsErrors" dxfId="513" priority="1669">
      <formula>ISERROR(AR1718)</formula>
    </cfRule>
  </conditionalFormatting>
  <conditionalFormatting sqref="AR1741">
    <cfRule type="containsText" dxfId="512" priority="1668" operator="containsText" text="根拠法令等の記載内容を再度確認してください。">
      <formula>NOT(ISERROR(SEARCH("根拠法令等の記載内容を再度確認してください。",AR1741)))</formula>
    </cfRule>
    <cfRule type="cellIs" dxfId="511" priority="1667" operator="equal">
      <formula>0</formula>
    </cfRule>
    <cfRule type="containsErrors" dxfId="510" priority="1666">
      <formula>ISERROR(AR1741)</formula>
    </cfRule>
  </conditionalFormatting>
  <conditionalFormatting sqref="AR1757">
    <cfRule type="containsText" dxfId="509" priority="1665" operator="containsText" text="根拠法令等の記載内容を再度確認してください。">
      <formula>NOT(ISERROR(SEARCH("根拠法令等の記載内容を再度確認してください。",AR1757)))</formula>
    </cfRule>
    <cfRule type="containsErrors" dxfId="508" priority="1663">
      <formula>ISERROR(AR1757)</formula>
    </cfRule>
    <cfRule type="cellIs" dxfId="507" priority="1664" operator="equal">
      <formula>0</formula>
    </cfRule>
  </conditionalFormatting>
  <conditionalFormatting sqref="AR1768">
    <cfRule type="containsErrors" dxfId="506" priority="1660">
      <formula>ISERROR(AR1768)</formula>
    </cfRule>
    <cfRule type="containsText" dxfId="505" priority="1662" operator="containsText" text="根拠法令等の記載内容を再度確認してください。">
      <formula>NOT(ISERROR(SEARCH("根拠法令等の記載内容を再度確認してください。",AR1768)))</formula>
    </cfRule>
    <cfRule type="cellIs" dxfId="504" priority="1661" operator="equal">
      <formula>0</formula>
    </cfRule>
  </conditionalFormatting>
  <conditionalFormatting sqref="AR1787">
    <cfRule type="containsText" dxfId="503" priority="1659" operator="containsText" text="根拠法令等の記載内容を再度確認してください。">
      <formula>NOT(ISERROR(SEARCH("根拠法令等の記載内容を再度確認してください。",AR1787)))</formula>
    </cfRule>
    <cfRule type="cellIs" dxfId="502" priority="1658" operator="equal">
      <formula>0</formula>
    </cfRule>
    <cfRule type="containsErrors" dxfId="501" priority="1657">
      <formula>ISERROR(AR1787)</formula>
    </cfRule>
  </conditionalFormatting>
  <conditionalFormatting sqref="AR1790">
    <cfRule type="containsErrors" dxfId="500" priority="1654">
      <formula>ISERROR(AR1790)</formula>
    </cfRule>
    <cfRule type="containsText" dxfId="499" priority="1656" operator="containsText" text="根拠法令等の記載内容を再度確認してください。">
      <formula>NOT(ISERROR(SEARCH("根拠法令等の記載内容を再度確認してください。",AR1790)))</formula>
    </cfRule>
    <cfRule type="cellIs" dxfId="498" priority="1655" operator="equal">
      <formula>0</formula>
    </cfRule>
  </conditionalFormatting>
  <conditionalFormatting sqref="AR1809">
    <cfRule type="containsText" dxfId="497" priority="1653" operator="containsText" text="根拠法令等の記載内容を再度確認してください。">
      <formula>NOT(ISERROR(SEARCH("根拠法令等の記載内容を再度確認してください。",AR1809)))</formula>
    </cfRule>
    <cfRule type="cellIs" dxfId="496" priority="1652" operator="equal">
      <formula>0</formula>
    </cfRule>
    <cfRule type="containsErrors" dxfId="495" priority="1651">
      <formula>ISERROR(AR1809)</formula>
    </cfRule>
  </conditionalFormatting>
  <conditionalFormatting sqref="AR1811">
    <cfRule type="containsText" dxfId="494" priority="1650" operator="containsText" text="根拠法令等の記載内容を再度確認してください。">
      <formula>NOT(ISERROR(SEARCH("根拠法令等の記載内容を再度確認してください。",AR1811)))</formula>
    </cfRule>
    <cfRule type="cellIs" dxfId="493" priority="1649" operator="equal">
      <formula>0</formula>
    </cfRule>
    <cfRule type="containsErrors" dxfId="492" priority="1648">
      <formula>ISERROR(AR1811)</formula>
    </cfRule>
  </conditionalFormatting>
  <conditionalFormatting sqref="AR1813">
    <cfRule type="containsText" dxfId="491" priority="1647" operator="containsText" text="根拠法令等の記載内容を再度確認してください。">
      <formula>NOT(ISERROR(SEARCH("根拠法令等の記載内容を再度確認してください。",AR1813)))</formula>
    </cfRule>
    <cfRule type="cellIs" dxfId="490" priority="1646" operator="equal">
      <formula>0</formula>
    </cfRule>
    <cfRule type="containsErrors" dxfId="489" priority="1645">
      <formula>ISERROR(AR1813)</formula>
    </cfRule>
  </conditionalFormatting>
  <conditionalFormatting sqref="AR1817">
    <cfRule type="containsText" dxfId="488" priority="1644" operator="containsText" text="根拠法令等の記載内容を再度確認してください。">
      <formula>NOT(ISERROR(SEARCH("根拠法令等の記載内容を再度確認してください。",AR1817)))</formula>
    </cfRule>
    <cfRule type="containsErrors" dxfId="487" priority="1642">
      <formula>ISERROR(AR1817)</formula>
    </cfRule>
    <cfRule type="cellIs" dxfId="486" priority="1643" operator="equal">
      <formula>0</formula>
    </cfRule>
  </conditionalFormatting>
  <conditionalFormatting sqref="AR1820">
    <cfRule type="containsText" dxfId="485" priority="1641" operator="containsText" text="根拠法令等の記載内容を再度確認してください。">
      <formula>NOT(ISERROR(SEARCH("根拠法令等の記載内容を再度確認してください。",AR1820)))</formula>
    </cfRule>
    <cfRule type="cellIs" dxfId="484" priority="1640" operator="equal">
      <formula>0</formula>
    </cfRule>
    <cfRule type="containsErrors" dxfId="483" priority="1639">
      <formula>ISERROR(AR1820)</formula>
    </cfRule>
  </conditionalFormatting>
  <conditionalFormatting sqref="AR1825">
    <cfRule type="containsErrors" dxfId="482" priority="1636">
      <formula>ISERROR(AR1825)</formula>
    </cfRule>
    <cfRule type="cellIs" dxfId="481" priority="1637" operator="equal">
      <formula>0</formula>
    </cfRule>
    <cfRule type="containsText" dxfId="480" priority="1638" operator="containsText" text="根拠法令等の記載内容を再度確認してください。">
      <formula>NOT(ISERROR(SEARCH("根拠法令等の記載内容を再度確認してください。",AR1825)))</formula>
    </cfRule>
  </conditionalFormatting>
  <conditionalFormatting sqref="AR1828">
    <cfRule type="containsText" dxfId="479" priority="1635" operator="containsText" text="根拠法令等の記載内容を再度確認してください。">
      <formula>NOT(ISERROR(SEARCH("根拠法令等の記載内容を再度確認してください。",AR1828)))</formula>
    </cfRule>
    <cfRule type="cellIs" dxfId="478" priority="1634" operator="equal">
      <formula>0</formula>
    </cfRule>
    <cfRule type="containsErrors" dxfId="477" priority="1633">
      <formula>ISERROR(AR1828)</formula>
    </cfRule>
  </conditionalFormatting>
  <conditionalFormatting sqref="AR1853">
    <cfRule type="containsErrors" dxfId="476" priority="1630">
      <formula>ISERROR(AR1853)</formula>
    </cfRule>
    <cfRule type="cellIs" dxfId="475" priority="1631" operator="equal">
      <formula>0</formula>
    </cfRule>
    <cfRule type="containsText" dxfId="474" priority="1632" operator="containsText" text="根拠法令等の記載内容を再度確認してください。">
      <formula>NOT(ISERROR(SEARCH("根拠法令等の記載内容を再度確認してください。",AR1853)))</formula>
    </cfRule>
  </conditionalFormatting>
  <conditionalFormatting sqref="AR1857">
    <cfRule type="containsErrors" dxfId="473" priority="1627">
      <formula>ISERROR(AR1857)</formula>
    </cfRule>
    <cfRule type="cellIs" dxfId="472" priority="1628" operator="equal">
      <formula>0</formula>
    </cfRule>
    <cfRule type="containsText" dxfId="471" priority="1629" operator="containsText" text="根拠法令等の記載内容を再度確認してください。">
      <formula>NOT(ISERROR(SEARCH("根拠法令等の記載内容を再度確認してください。",AR1857)))</formula>
    </cfRule>
  </conditionalFormatting>
  <conditionalFormatting sqref="AR1860">
    <cfRule type="containsErrors" dxfId="470" priority="1624">
      <formula>ISERROR(AR1860)</formula>
    </cfRule>
    <cfRule type="cellIs" dxfId="469" priority="1625" operator="equal">
      <formula>0</formula>
    </cfRule>
    <cfRule type="containsText" dxfId="468" priority="1626" operator="containsText" text="根拠法令等の記載内容を再度確認してください。">
      <formula>NOT(ISERROR(SEARCH("根拠法令等の記載内容を再度確認してください。",AR1860)))</formula>
    </cfRule>
  </conditionalFormatting>
  <conditionalFormatting sqref="AR1863">
    <cfRule type="containsErrors" dxfId="467" priority="1621">
      <formula>ISERROR(AR1863)</formula>
    </cfRule>
    <cfRule type="containsText" dxfId="466" priority="1623" operator="containsText" text="根拠法令等の記載内容を再度確認してください。">
      <formula>NOT(ISERROR(SEARCH("根拠法令等の記載内容を再度確認してください。",AR1863)))</formula>
    </cfRule>
    <cfRule type="cellIs" dxfId="465" priority="1622" operator="equal">
      <formula>0</formula>
    </cfRule>
  </conditionalFormatting>
  <conditionalFormatting sqref="AR1879">
    <cfRule type="containsErrors" dxfId="464" priority="1618">
      <formula>ISERROR(AR1879)</formula>
    </cfRule>
    <cfRule type="cellIs" dxfId="463" priority="1619" operator="equal">
      <formula>0</formula>
    </cfRule>
    <cfRule type="containsText" dxfId="462" priority="1620" operator="containsText" text="根拠法令等の記載内容を再度確認してください。">
      <formula>NOT(ISERROR(SEARCH("根拠法令等の記載内容を再度確認してください。",AR1879)))</formula>
    </cfRule>
  </conditionalFormatting>
  <conditionalFormatting sqref="AR1884">
    <cfRule type="containsErrors" dxfId="461" priority="1615">
      <formula>ISERROR(AR1884)</formula>
    </cfRule>
    <cfRule type="cellIs" dxfId="460" priority="1616" operator="equal">
      <formula>0</formula>
    </cfRule>
    <cfRule type="containsText" dxfId="459" priority="1617" operator="containsText" text="根拠法令等の記載内容を再度確認してください。">
      <formula>NOT(ISERROR(SEARCH("根拠法令等の記載内容を再度確認してください。",AR1884)))</formula>
    </cfRule>
  </conditionalFormatting>
  <conditionalFormatting sqref="AR1889">
    <cfRule type="containsErrors" dxfId="458" priority="1612">
      <formula>ISERROR(AR1889)</formula>
    </cfRule>
    <cfRule type="cellIs" dxfId="457" priority="1613" operator="equal">
      <formula>0</formula>
    </cfRule>
    <cfRule type="containsText" dxfId="456" priority="1614" operator="containsText" text="根拠法令等の記載内容を再度確認してください。">
      <formula>NOT(ISERROR(SEARCH("根拠法令等の記載内容を再度確認してください。",AR1889)))</formula>
    </cfRule>
  </conditionalFormatting>
  <conditionalFormatting sqref="AR1895">
    <cfRule type="containsErrors" dxfId="455" priority="1609">
      <formula>ISERROR(AR1895)</formula>
    </cfRule>
    <cfRule type="cellIs" dxfId="454" priority="1610" operator="equal">
      <formula>0</formula>
    </cfRule>
    <cfRule type="containsText" dxfId="453" priority="1611" operator="containsText" text="根拠法令等の記載内容を再度確認してください。">
      <formula>NOT(ISERROR(SEARCH("根拠法令等の記載内容を再度確認してください。",AR1895)))</formula>
    </cfRule>
  </conditionalFormatting>
  <conditionalFormatting sqref="AR1898">
    <cfRule type="containsErrors" dxfId="452" priority="1606">
      <formula>ISERROR(AR1898)</formula>
    </cfRule>
    <cfRule type="cellIs" dxfId="451" priority="1607" operator="equal">
      <formula>0</formula>
    </cfRule>
    <cfRule type="containsText" dxfId="450" priority="1608" operator="containsText" text="根拠法令等の記載内容を再度確認してください。">
      <formula>NOT(ISERROR(SEARCH("根拠法令等の記載内容を再度確認してください。",AR1898)))</formula>
    </cfRule>
  </conditionalFormatting>
  <conditionalFormatting sqref="AR1915">
    <cfRule type="containsErrors" dxfId="449" priority="1603">
      <formula>ISERROR(AR1915)</formula>
    </cfRule>
    <cfRule type="cellIs" dxfId="448" priority="1604" operator="equal">
      <formula>0</formula>
    </cfRule>
    <cfRule type="containsText" dxfId="447" priority="1605" operator="containsText" text="根拠法令等の記載内容を再度確認してください。">
      <formula>NOT(ISERROR(SEARCH("根拠法令等の記載内容を再度確認してください。",AR1915)))</formula>
    </cfRule>
  </conditionalFormatting>
  <conditionalFormatting sqref="AR1925">
    <cfRule type="containsText" dxfId="446" priority="1602" operator="containsText" text="根拠法令等の記載内容を再度確認してください。">
      <formula>NOT(ISERROR(SEARCH("根拠法令等の記載内容を再度確認してください。",AR1925)))</formula>
    </cfRule>
    <cfRule type="containsErrors" dxfId="445" priority="1600">
      <formula>ISERROR(AR1925)</formula>
    </cfRule>
    <cfRule type="cellIs" dxfId="444" priority="1601" operator="equal">
      <formula>0</formula>
    </cfRule>
  </conditionalFormatting>
  <conditionalFormatting sqref="AR1927">
    <cfRule type="containsText" dxfId="443" priority="1599" operator="containsText" text="根拠法令等の記載内容を再度確認してください。">
      <formula>NOT(ISERROR(SEARCH("根拠法令等の記載内容を再度確認してください。",AR1927)))</formula>
    </cfRule>
    <cfRule type="cellIs" dxfId="442" priority="1598" operator="equal">
      <formula>0</formula>
    </cfRule>
    <cfRule type="containsErrors" dxfId="441" priority="1597">
      <formula>ISERROR(AR1927)</formula>
    </cfRule>
  </conditionalFormatting>
  <conditionalFormatting sqref="AR1939">
    <cfRule type="cellIs" dxfId="440" priority="1595" operator="equal">
      <formula>0</formula>
    </cfRule>
    <cfRule type="containsErrors" dxfId="439" priority="1594">
      <formula>ISERROR(AR1939)</formula>
    </cfRule>
    <cfRule type="containsText" dxfId="438" priority="1596" operator="containsText" text="根拠法令等の記載内容を再度確認してください。">
      <formula>NOT(ISERROR(SEARCH("根拠法令等の記載内容を再度確認してください。",AR1939)))</formula>
    </cfRule>
  </conditionalFormatting>
  <conditionalFormatting sqref="AR1941">
    <cfRule type="containsErrors" dxfId="437" priority="1591">
      <formula>ISERROR(AR1941)</formula>
    </cfRule>
    <cfRule type="cellIs" dxfId="436" priority="1592" operator="equal">
      <formula>0</formula>
    </cfRule>
    <cfRule type="containsText" dxfId="435" priority="1593" operator="containsText" text="根拠法令等の記載内容を再度確認してください。">
      <formula>NOT(ISERROR(SEARCH("根拠法令等の記載内容を再度確認してください。",AR1941)))</formula>
    </cfRule>
  </conditionalFormatting>
  <conditionalFormatting sqref="AR1943">
    <cfRule type="containsErrors" dxfId="434" priority="1588">
      <formula>ISERROR(AR1943)</formula>
    </cfRule>
    <cfRule type="cellIs" dxfId="433" priority="1589" operator="equal">
      <formula>0</formula>
    </cfRule>
    <cfRule type="containsText" dxfId="432" priority="1590" operator="containsText" text="根拠法令等の記載内容を再度確認してください。">
      <formula>NOT(ISERROR(SEARCH("根拠法令等の記載内容を再度確認してください。",AR1943)))</formula>
    </cfRule>
  </conditionalFormatting>
  <conditionalFormatting sqref="AR1945">
    <cfRule type="containsErrors" dxfId="431" priority="1585">
      <formula>ISERROR(AR1945)</formula>
    </cfRule>
    <cfRule type="cellIs" dxfId="430" priority="1586" operator="equal">
      <formula>0</formula>
    </cfRule>
    <cfRule type="containsText" dxfId="429" priority="1587" operator="containsText" text="根拠法令等の記載内容を再度確認してください。">
      <formula>NOT(ISERROR(SEARCH("根拠法令等の記載内容を再度確認してください。",AR1945)))</formula>
    </cfRule>
  </conditionalFormatting>
  <conditionalFormatting sqref="AR1953">
    <cfRule type="containsErrors" dxfId="428" priority="1582">
      <formula>ISERROR(AR1953)</formula>
    </cfRule>
    <cfRule type="cellIs" dxfId="427" priority="1583" operator="equal">
      <formula>0</formula>
    </cfRule>
    <cfRule type="containsText" dxfId="426" priority="1584" operator="containsText" text="根拠法令等の記載内容を再度確認してください。">
      <formula>NOT(ISERROR(SEARCH("根拠法令等の記載内容を再度確認してください。",AR1953)))</formula>
    </cfRule>
  </conditionalFormatting>
  <conditionalFormatting sqref="AR1958">
    <cfRule type="containsText" dxfId="425" priority="1581" operator="containsText" text="根拠法令等の記載内容を再度確認してください。">
      <formula>NOT(ISERROR(SEARCH("根拠法令等の記載内容を再度確認してください。",AR1958)))</formula>
    </cfRule>
    <cfRule type="cellIs" dxfId="424" priority="1580" operator="equal">
      <formula>0</formula>
    </cfRule>
    <cfRule type="containsErrors" dxfId="423" priority="1579">
      <formula>ISERROR(AR1958)</formula>
    </cfRule>
  </conditionalFormatting>
  <conditionalFormatting sqref="AR1970">
    <cfRule type="containsText" dxfId="422" priority="2315" operator="containsText" text="根拠法令等の記載内容を再度確認してください。">
      <formula>NOT(ISERROR(SEARCH("根拠法令等の記載内容を再度確認してください。",AR1970)))</formula>
    </cfRule>
    <cfRule type="containsErrors" dxfId="421" priority="2313">
      <formula>ISERROR(AR1970)</formula>
    </cfRule>
    <cfRule type="cellIs" dxfId="420" priority="2314" operator="equal">
      <formula>0</formula>
    </cfRule>
  </conditionalFormatting>
  <conditionalFormatting sqref="AR1988">
    <cfRule type="containsText" dxfId="419" priority="1578" operator="containsText" text="根拠法令等の記載内容を再度確認してください。">
      <formula>NOT(ISERROR(SEARCH("根拠法令等の記載内容を再度確認してください。",AR1988)))</formula>
    </cfRule>
    <cfRule type="cellIs" dxfId="418" priority="1577" operator="equal">
      <formula>0</formula>
    </cfRule>
    <cfRule type="containsErrors" dxfId="417" priority="1576">
      <formula>ISERROR(AR1988)</formula>
    </cfRule>
  </conditionalFormatting>
  <conditionalFormatting sqref="AR1993">
    <cfRule type="cellIs" dxfId="416" priority="1574" operator="equal">
      <formula>0</formula>
    </cfRule>
    <cfRule type="containsErrors" dxfId="415" priority="1573">
      <formula>ISERROR(AR1993)</formula>
    </cfRule>
    <cfRule type="containsText" dxfId="414" priority="1575" operator="containsText" text="根拠法令等の記載内容を再度確認してください。">
      <formula>NOT(ISERROR(SEARCH("根拠法令等の記載内容を再度確認してください。",AR1993)))</formula>
    </cfRule>
  </conditionalFormatting>
  <conditionalFormatting sqref="AR1999">
    <cfRule type="cellIs" dxfId="413" priority="1571" operator="equal">
      <formula>0</formula>
    </cfRule>
    <cfRule type="containsText" dxfId="412" priority="1572" operator="containsText" text="根拠法令等の記載内容を再度確認してください。">
      <formula>NOT(ISERROR(SEARCH("根拠法令等の記載内容を再度確認してください。",AR1999)))</formula>
    </cfRule>
    <cfRule type="containsErrors" dxfId="411" priority="1570">
      <formula>ISERROR(AR1999)</formula>
    </cfRule>
  </conditionalFormatting>
  <conditionalFormatting sqref="AR2008">
    <cfRule type="containsErrors" dxfId="410" priority="1567">
      <formula>ISERROR(AR2008)</formula>
    </cfRule>
    <cfRule type="containsText" dxfId="409" priority="1569" operator="containsText" text="根拠法令等の記載内容を再度確認してください。">
      <formula>NOT(ISERROR(SEARCH("根拠法令等の記載内容を再度確認してください。",AR2008)))</formula>
    </cfRule>
    <cfRule type="cellIs" dxfId="408" priority="1568" operator="equal">
      <formula>0</formula>
    </cfRule>
  </conditionalFormatting>
  <conditionalFormatting sqref="AR2011">
    <cfRule type="cellIs" dxfId="407" priority="1565" operator="equal">
      <formula>0</formula>
    </cfRule>
    <cfRule type="containsText" dxfId="406" priority="1566" operator="containsText" text="根拠法令等の記載内容を再度確認してください。">
      <formula>NOT(ISERROR(SEARCH("根拠法令等の記載内容を再度確認してください。",AR2011)))</formula>
    </cfRule>
    <cfRule type="containsErrors" dxfId="405" priority="1564">
      <formula>ISERROR(AR2011)</formula>
    </cfRule>
  </conditionalFormatting>
  <conditionalFormatting sqref="AR2014">
    <cfRule type="containsText" dxfId="404" priority="1563" operator="containsText" text="根拠法令等の記載内容を再度確認してください。">
      <formula>NOT(ISERROR(SEARCH("根拠法令等の記載内容を再度確認してください。",AR2014)))</formula>
    </cfRule>
    <cfRule type="cellIs" dxfId="403" priority="1562" operator="equal">
      <formula>0</formula>
    </cfRule>
    <cfRule type="containsErrors" dxfId="402" priority="1561">
      <formula>ISERROR(AR2014)</formula>
    </cfRule>
  </conditionalFormatting>
  <conditionalFormatting sqref="AR2017">
    <cfRule type="containsErrors" dxfId="401" priority="1558">
      <formula>ISERROR(AR2017)</formula>
    </cfRule>
    <cfRule type="containsText" dxfId="400" priority="1560" operator="containsText" text="根拠法令等の記載内容を再度確認してください。">
      <formula>NOT(ISERROR(SEARCH("根拠法令等の記載内容を再度確認してください。",AR2017)))</formula>
    </cfRule>
    <cfRule type="cellIs" dxfId="399" priority="1559" operator="equal">
      <formula>0</formula>
    </cfRule>
  </conditionalFormatting>
  <conditionalFormatting sqref="AR2020">
    <cfRule type="containsErrors" dxfId="398" priority="1555">
      <formula>ISERROR(AR2020)</formula>
    </cfRule>
    <cfRule type="cellIs" dxfId="397" priority="1556" operator="equal">
      <formula>0</formula>
    </cfRule>
    <cfRule type="containsText" dxfId="396" priority="1557" operator="containsText" text="根拠法令等の記載内容を再度確認してください。">
      <formula>NOT(ISERROR(SEARCH("根拠法令等の記載内容を再度確認してください。",AR2020)))</formula>
    </cfRule>
  </conditionalFormatting>
  <conditionalFormatting sqref="AR2023">
    <cfRule type="cellIs" dxfId="395" priority="1553" operator="equal">
      <formula>0</formula>
    </cfRule>
    <cfRule type="containsText" dxfId="394" priority="1554" operator="containsText" text="根拠法令等の記載内容を再度確認してください。">
      <formula>NOT(ISERROR(SEARCH("根拠法令等の記載内容を再度確認してください。",AR2023)))</formula>
    </cfRule>
    <cfRule type="containsErrors" dxfId="393" priority="1552">
      <formula>ISERROR(AR2023)</formula>
    </cfRule>
  </conditionalFormatting>
  <conditionalFormatting sqref="AR2027">
    <cfRule type="containsErrors" dxfId="392" priority="1549">
      <formula>ISERROR(AR2027)</formula>
    </cfRule>
    <cfRule type="containsText" dxfId="391" priority="1551" operator="containsText" text="根拠法令等の記載内容を再度確認してください。">
      <formula>NOT(ISERROR(SEARCH("根拠法令等の記載内容を再度確認してください。",AR2027)))</formula>
    </cfRule>
    <cfRule type="cellIs" dxfId="390" priority="1550" operator="equal">
      <formula>0</formula>
    </cfRule>
  </conditionalFormatting>
  <conditionalFormatting sqref="AR2030">
    <cfRule type="cellIs" dxfId="389" priority="1547" operator="equal">
      <formula>0</formula>
    </cfRule>
    <cfRule type="containsErrors" dxfId="388" priority="1546">
      <formula>ISERROR(AR2030)</formula>
    </cfRule>
    <cfRule type="containsText" dxfId="387" priority="1548" operator="containsText" text="根拠法令等の記載内容を再度確認してください。">
      <formula>NOT(ISERROR(SEARCH("根拠法令等の記載内容を再度確認してください。",AR2030)))</formula>
    </cfRule>
  </conditionalFormatting>
  <conditionalFormatting sqref="AR2034">
    <cfRule type="containsText" dxfId="386" priority="1545" operator="containsText" text="根拠法令等の記載内容を再度確認してください。">
      <formula>NOT(ISERROR(SEARCH("根拠法令等の記載内容を再度確認してください。",AR2034)))</formula>
    </cfRule>
    <cfRule type="cellIs" dxfId="385" priority="1544" operator="equal">
      <formula>0</formula>
    </cfRule>
    <cfRule type="containsErrors" dxfId="384" priority="1543">
      <formula>ISERROR(AR2034)</formula>
    </cfRule>
  </conditionalFormatting>
  <conditionalFormatting sqref="AR2038">
    <cfRule type="containsErrors" dxfId="383" priority="1540">
      <formula>ISERROR(AR2038)</formula>
    </cfRule>
    <cfRule type="cellIs" dxfId="382" priority="1541" operator="equal">
      <formula>0</formula>
    </cfRule>
    <cfRule type="containsText" dxfId="381" priority="1542" operator="containsText" text="根拠法令等の記載内容を再度確認してください。">
      <formula>NOT(ISERROR(SEARCH("根拠法令等の記載内容を再度確認してください。",AR2038)))</formula>
    </cfRule>
  </conditionalFormatting>
  <conditionalFormatting sqref="AR2041">
    <cfRule type="containsErrors" dxfId="380" priority="1537">
      <formula>ISERROR(AR2041)</formula>
    </cfRule>
    <cfRule type="cellIs" dxfId="379" priority="1538" operator="equal">
      <formula>0</formula>
    </cfRule>
    <cfRule type="containsText" dxfId="378" priority="1539" operator="containsText" text="根拠法令等の記載内容を再度確認してください。">
      <formula>NOT(ISERROR(SEARCH("根拠法令等の記載内容を再度確認してください。",AR2041)))</formula>
    </cfRule>
  </conditionalFormatting>
  <conditionalFormatting sqref="AR2043">
    <cfRule type="containsErrors" dxfId="377" priority="1534">
      <formula>ISERROR(AR2043)</formula>
    </cfRule>
    <cfRule type="cellIs" dxfId="376" priority="1535" operator="equal">
      <formula>0</formula>
    </cfRule>
    <cfRule type="containsText" dxfId="375" priority="1536" operator="containsText" text="根拠法令等の記載内容を再度確認してください。">
      <formula>NOT(ISERROR(SEARCH("根拠法令等の記載内容を再度確認してください。",AR2043)))</formula>
    </cfRule>
  </conditionalFormatting>
  <conditionalFormatting sqref="AR2050">
    <cfRule type="containsErrors" dxfId="374" priority="3980">
      <formula>ISERROR(AR2050)</formula>
    </cfRule>
    <cfRule type="cellIs" dxfId="373" priority="3981" operator="equal">
      <formula>0</formula>
    </cfRule>
    <cfRule type="containsText" dxfId="372" priority="3982" operator="containsText" text="根拠法令等の記載内容を再度確認してください。">
      <formula>NOT(ISERROR(SEARCH("根拠法令等の記載内容を再度確認してください。",AR2050)))</formula>
    </cfRule>
  </conditionalFormatting>
  <conditionalFormatting sqref="AR2053">
    <cfRule type="containsText" dxfId="371" priority="1533" operator="containsText" text="根拠法令等の記載内容を再度確認してください。">
      <formula>NOT(ISERROR(SEARCH("根拠法令等の記載内容を再度確認してください。",AR2053)))</formula>
    </cfRule>
    <cfRule type="cellIs" dxfId="370" priority="1532" operator="equal">
      <formula>0</formula>
    </cfRule>
    <cfRule type="containsErrors" dxfId="369" priority="1531">
      <formula>ISERROR(AR2053)</formula>
    </cfRule>
  </conditionalFormatting>
  <conditionalFormatting sqref="AR2058">
    <cfRule type="containsText" dxfId="368" priority="1530" operator="containsText" text="根拠法令等の記載内容を再度確認してください。">
      <formula>NOT(ISERROR(SEARCH("根拠法令等の記載内容を再度確認してください。",AR2058)))</formula>
    </cfRule>
    <cfRule type="cellIs" dxfId="367" priority="1529" operator="equal">
      <formula>0</formula>
    </cfRule>
    <cfRule type="containsErrors" dxfId="366" priority="1528">
      <formula>ISERROR(AR2058)</formula>
    </cfRule>
  </conditionalFormatting>
  <conditionalFormatting sqref="AR2062">
    <cfRule type="containsText" dxfId="365" priority="1527" operator="containsText" text="根拠法令等の記載内容を再度確認してください。">
      <formula>NOT(ISERROR(SEARCH("根拠法令等の記載内容を再度確認してください。",AR2062)))</formula>
    </cfRule>
    <cfRule type="cellIs" dxfId="364" priority="1526" operator="equal">
      <formula>0</formula>
    </cfRule>
    <cfRule type="containsErrors" dxfId="363" priority="1525">
      <formula>ISERROR(AR2062)</formula>
    </cfRule>
  </conditionalFormatting>
  <conditionalFormatting sqref="AR2065">
    <cfRule type="containsErrors" dxfId="362" priority="1522">
      <formula>ISERROR(AR2065)</formula>
    </cfRule>
    <cfRule type="cellIs" dxfId="361" priority="1523" operator="equal">
      <formula>0</formula>
    </cfRule>
    <cfRule type="containsText" dxfId="360" priority="1524" operator="containsText" text="根拠法令等の記載内容を再度確認してください。">
      <formula>NOT(ISERROR(SEARCH("根拠法令等の記載内容を再度確認してください。",AR2065)))</formula>
    </cfRule>
  </conditionalFormatting>
  <conditionalFormatting sqref="AR2074">
    <cfRule type="containsErrors" dxfId="359" priority="1519">
      <formula>ISERROR(AR2074)</formula>
    </cfRule>
    <cfRule type="cellIs" dxfId="358" priority="1520" operator="equal">
      <formula>0</formula>
    </cfRule>
    <cfRule type="containsText" dxfId="357" priority="1521" operator="containsText" text="根拠法令等の記載内容を再度確認してください。">
      <formula>NOT(ISERROR(SEARCH("根拠法令等の記載内容を再度確認してください。",AR2074)))</formula>
    </cfRule>
  </conditionalFormatting>
  <conditionalFormatting sqref="AR2079">
    <cfRule type="containsText" dxfId="356" priority="1518" operator="containsText" text="根拠法令等の記載内容を再度確認してください。">
      <formula>NOT(ISERROR(SEARCH("根拠法令等の記載内容を再度確認してください。",AR2079)))</formula>
    </cfRule>
    <cfRule type="containsErrors" dxfId="355" priority="1516">
      <formula>ISERROR(AR2079)</formula>
    </cfRule>
    <cfRule type="cellIs" dxfId="354" priority="1517" operator="equal">
      <formula>0</formula>
    </cfRule>
  </conditionalFormatting>
  <conditionalFormatting sqref="AR2082">
    <cfRule type="containsText" dxfId="353" priority="1515" operator="containsText" text="根拠法令等の記載内容を再度確認してください。">
      <formula>NOT(ISERROR(SEARCH("根拠法令等の記載内容を再度確認してください。",AR2082)))</formula>
    </cfRule>
    <cfRule type="cellIs" dxfId="352" priority="1514" operator="equal">
      <formula>0</formula>
    </cfRule>
    <cfRule type="containsErrors" dxfId="351" priority="1513">
      <formula>ISERROR(AR2082)</formula>
    </cfRule>
  </conditionalFormatting>
  <conditionalFormatting sqref="AR2086">
    <cfRule type="containsErrors" dxfId="350" priority="1510">
      <formula>ISERROR(AR2086)</formula>
    </cfRule>
    <cfRule type="cellIs" dxfId="349" priority="1511" operator="equal">
      <formula>0</formula>
    </cfRule>
    <cfRule type="containsText" dxfId="348" priority="1512" operator="containsText" text="根拠法令等の記載内容を再度確認してください。">
      <formula>NOT(ISERROR(SEARCH("根拠法令等の記載内容を再度確認してください。",AR2086)))</formula>
    </cfRule>
  </conditionalFormatting>
  <conditionalFormatting sqref="AR2089">
    <cfRule type="containsErrors" dxfId="347" priority="1507">
      <formula>ISERROR(AR2089)</formula>
    </cfRule>
    <cfRule type="cellIs" dxfId="346" priority="1508" operator="equal">
      <formula>0</formula>
    </cfRule>
    <cfRule type="containsText" dxfId="345" priority="1509" operator="containsText" text="根拠法令等の記載内容を再度確認してください。">
      <formula>NOT(ISERROR(SEARCH("根拠法令等の記載内容を再度確認してください。",AR2089)))</formula>
    </cfRule>
  </conditionalFormatting>
  <conditionalFormatting sqref="AR2095">
    <cfRule type="cellIs" dxfId="344" priority="1505" operator="equal">
      <formula>0</formula>
    </cfRule>
    <cfRule type="containsText" dxfId="343" priority="1506" operator="containsText" text="根拠法令等の記載内容を再度確認してください。">
      <formula>NOT(ISERROR(SEARCH("根拠法令等の記載内容を再度確認してください。",AR2095)))</formula>
    </cfRule>
    <cfRule type="containsErrors" dxfId="342" priority="1504">
      <formula>ISERROR(AR2095)</formula>
    </cfRule>
  </conditionalFormatting>
  <conditionalFormatting sqref="AR2101">
    <cfRule type="cellIs" dxfId="341" priority="1160" operator="equal">
      <formula>"根拠法令等の記載内容を再度確認してください。"</formula>
    </cfRule>
    <cfRule type="containsErrors" dxfId="340" priority="1161">
      <formula>ISERROR(AR2101)</formula>
    </cfRule>
    <cfRule type="cellIs" dxfId="339" priority="1162" operator="equal">
      <formula>0</formula>
    </cfRule>
  </conditionalFormatting>
  <conditionalFormatting sqref="AR2108">
    <cfRule type="containsText" dxfId="338" priority="1503" operator="containsText" text="根拠法令等の記載内容を再度確認してください。">
      <formula>NOT(ISERROR(SEARCH("根拠法令等の記載内容を再度確認してください。",AR2108)))</formula>
    </cfRule>
    <cfRule type="cellIs" dxfId="337" priority="1502" operator="equal">
      <formula>0</formula>
    </cfRule>
    <cfRule type="containsErrors" dxfId="336" priority="1501">
      <formula>ISERROR(AR2108)</formula>
    </cfRule>
  </conditionalFormatting>
  <conditionalFormatting sqref="AR2115">
    <cfRule type="containsText" dxfId="335" priority="1500" operator="containsText" text="根拠法令等の記載内容を再度確認してください。">
      <formula>NOT(ISERROR(SEARCH("根拠法令等の記載内容を再度確認してください。",AR2115)))</formula>
    </cfRule>
    <cfRule type="cellIs" dxfId="334" priority="1499" operator="equal">
      <formula>0</formula>
    </cfRule>
    <cfRule type="containsErrors" dxfId="333" priority="1498">
      <formula>ISERROR(AR2115)</formula>
    </cfRule>
  </conditionalFormatting>
  <conditionalFormatting sqref="AR2117">
    <cfRule type="containsText" dxfId="332" priority="1497" operator="containsText" text="根拠法令等の記載内容を再度確認してください。">
      <formula>NOT(ISERROR(SEARCH("根拠法令等の記載内容を再度確認してください。",AR2117)))</formula>
    </cfRule>
    <cfRule type="cellIs" dxfId="331" priority="1496" operator="equal">
      <formula>0</formula>
    </cfRule>
    <cfRule type="containsErrors" dxfId="330" priority="1495">
      <formula>ISERROR(AR2117)</formula>
    </cfRule>
  </conditionalFormatting>
  <conditionalFormatting sqref="AR2122">
    <cfRule type="containsErrors" dxfId="329" priority="1492">
      <formula>ISERROR(AR2122)</formula>
    </cfRule>
    <cfRule type="cellIs" dxfId="328" priority="1493" operator="equal">
      <formula>0</formula>
    </cfRule>
    <cfRule type="containsText" dxfId="327" priority="1494" operator="containsText" text="根拠法令等の記載内容を再度確認してください。">
      <formula>NOT(ISERROR(SEARCH("根拠法令等の記載内容を再度確認してください。",AR2122)))</formula>
    </cfRule>
  </conditionalFormatting>
  <conditionalFormatting sqref="AR2129">
    <cfRule type="containsText" dxfId="326" priority="1491" operator="containsText" text="根拠法令等の記載内容を再度確認してください。">
      <formula>NOT(ISERROR(SEARCH("根拠法令等の記載内容を再度確認してください。",AR2129)))</formula>
    </cfRule>
    <cfRule type="cellIs" dxfId="325" priority="1490" operator="equal">
      <formula>0</formula>
    </cfRule>
    <cfRule type="containsErrors" dxfId="324" priority="1489">
      <formula>ISERROR(AR2129)</formula>
    </cfRule>
  </conditionalFormatting>
  <conditionalFormatting sqref="AR2131">
    <cfRule type="containsErrors" dxfId="323" priority="1486">
      <formula>ISERROR(AR2131)</formula>
    </cfRule>
    <cfRule type="containsText" dxfId="322" priority="1488" operator="containsText" text="根拠法令等の記載内容を再度確認してください。">
      <formula>NOT(ISERROR(SEARCH("根拠法令等の記載内容を再度確認してください。",AR2131)))</formula>
    </cfRule>
    <cfRule type="cellIs" dxfId="321" priority="1487" operator="equal">
      <formula>0</formula>
    </cfRule>
  </conditionalFormatting>
  <conditionalFormatting sqref="AR2140">
    <cfRule type="containsErrors" dxfId="320" priority="1483">
      <formula>ISERROR(AR2140)</formula>
    </cfRule>
    <cfRule type="cellIs" dxfId="319" priority="1484" operator="equal">
      <formula>0</formula>
    </cfRule>
    <cfRule type="containsText" dxfId="318" priority="1485" operator="containsText" text="根拠法令等の記載内容を再度確認してください。">
      <formula>NOT(ISERROR(SEARCH("根拠法令等の記載内容を再度確認してください。",AR2140)))</formula>
    </cfRule>
  </conditionalFormatting>
  <conditionalFormatting sqref="AR2143">
    <cfRule type="cellIs" dxfId="317" priority="1481" operator="equal">
      <formula>0</formula>
    </cfRule>
    <cfRule type="containsText" dxfId="316" priority="1482" operator="containsText" text="根拠法令等の記載内容を再度確認してください。">
      <formula>NOT(ISERROR(SEARCH("根拠法令等の記載内容を再度確認してください。",AR2143)))</formula>
    </cfRule>
    <cfRule type="containsErrors" dxfId="315" priority="1480">
      <formula>ISERROR(AR2143)</formula>
    </cfRule>
  </conditionalFormatting>
  <conditionalFormatting sqref="AR2148">
    <cfRule type="containsText" dxfId="314" priority="1479" operator="containsText" text="根拠法令等の記載内容を再度確認してください。">
      <formula>NOT(ISERROR(SEARCH("根拠法令等の記載内容を再度確認してください。",AR2148)))</formula>
    </cfRule>
    <cfRule type="cellIs" dxfId="313" priority="1478" operator="equal">
      <formula>0</formula>
    </cfRule>
    <cfRule type="containsErrors" dxfId="312" priority="1477">
      <formula>ISERROR(AR2148)</formula>
    </cfRule>
  </conditionalFormatting>
  <conditionalFormatting sqref="AR2177">
    <cfRule type="containsErrors" dxfId="311" priority="1474">
      <formula>ISERROR(AR2177)</formula>
    </cfRule>
    <cfRule type="cellIs" dxfId="310" priority="1475" operator="equal">
      <formula>0</formula>
    </cfRule>
    <cfRule type="containsText" dxfId="309" priority="1476" operator="containsText" text="根拠法令等の記載内容を再度確認してください。">
      <formula>NOT(ISERROR(SEARCH("根拠法令等の記載内容を再度確認してください。",AR2177)))</formula>
    </cfRule>
  </conditionalFormatting>
  <conditionalFormatting sqref="AR2180">
    <cfRule type="cellIs" dxfId="308" priority="1472" operator="equal">
      <formula>0</formula>
    </cfRule>
    <cfRule type="containsErrors" dxfId="307" priority="1471">
      <formula>ISERROR(AR2180)</formula>
    </cfRule>
    <cfRule type="containsText" dxfId="306" priority="1473" operator="containsText" text="根拠法令等の記載内容を再度確認してください。">
      <formula>NOT(ISERROR(SEARCH("根拠法令等の記載内容を再度確認してください。",AR2180)))</formula>
    </cfRule>
  </conditionalFormatting>
  <conditionalFormatting sqref="AR2192">
    <cfRule type="cellIs" dxfId="305" priority="1469" operator="equal">
      <formula>0</formula>
    </cfRule>
    <cfRule type="containsText" dxfId="304" priority="1470" operator="containsText" text="根拠法令等の記載内容を再度確認してください。">
      <formula>NOT(ISERROR(SEARCH("根拠法令等の記載内容を再度確認してください。",AR2192)))</formula>
    </cfRule>
    <cfRule type="containsErrors" dxfId="303" priority="1468">
      <formula>ISERROR(AR2192)</formula>
    </cfRule>
  </conditionalFormatting>
  <conditionalFormatting sqref="AR2198">
    <cfRule type="containsErrors" dxfId="302" priority="226">
      <formula>ISERROR(AR2198)</formula>
    </cfRule>
    <cfRule type="cellIs" dxfId="301" priority="227" operator="equal">
      <formula>0</formula>
    </cfRule>
    <cfRule type="containsText" dxfId="300" priority="228" operator="containsText" text="根拠法令等の記載内容を再度確認してください。">
      <formula>NOT(ISERROR(SEARCH("根拠法令等の記載内容を再度確認してください。",AR2198)))</formula>
    </cfRule>
  </conditionalFormatting>
  <conditionalFormatting sqref="AR2202">
    <cfRule type="containsErrors" dxfId="299" priority="1465">
      <formula>ISERROR(AR2202)</formula>
    </cfRule>
    <cfRule type="containsText" dxfId="298" priority="1467" operator="containsText" text="根拠法令等の記載内容を再度確認してください。">
      <formula>NOT(ISERROR(SEARCH("根拠法令等の記載内容を再度確認してください。",AR2202)))</formula>
    </cfRule>
    <cfRule type="cellIs" dxfId="297" priority="1466" operator="equal">
      <formula>0</formula>
    </cfRule>
  </conditionalFormatting>
  <conditionalFormatting sqref="AR2215">
    <cfRule type="containsErrors" dxfId="296" priority="1462">
      <formula>ISERROR(AR2215)</formula>
    </cfRule>
    <cfRule type="containsText" dxfId="295" priority="1464" operator="containsText" text="根拠法令等の記載内容を再度確認してください。">
      <formula>NOT(ISERROR(SEARCH("根拠法令等の記載内容を再度確認してください。",AR2215)))</formula>
    </cfRule>
    <cfRule type="cellIs" dxfId="294" priority="1463" operator="equal">
      <formula>0</formula>
    </cfRule>
  </conditionalFormatting>
  <conditionalFormatting sqref="AR2219">
    <cfRule type="containsErrors" dxfId="293" priority="219">
      <formula>ISERROR(AR2219)</formula>
    </cfRule>
    <cfRule type="containsText" dxfId="292" priority="221" operator="containsText" text="根拠法令等の記載内容を再度確認してください。">
      <formula>NOT(ISERROR(SEARCH("根拠法令等の記載内容を再度確認してください。",AR2219)))</formula>
    </cfRule>
    <cfRule type="cellIs" dxfId="291" priority="220" operator="equal">
      <formula>0</formula>
    </cfRule>
  </conditionalFormatting>
  <conditionalFormatting sqref="AR2223">
    <cfRule type="containsText" dxfId="290" priority="1461" operator="containsText" text="根拠法令等の記載内容を再度確認してください。">
      <formula>NOT(ISERROR(SEARCH("根拠法令等の記載内容を再度確認してください。",AR2223)))</formula>
    </cfRule>
    <cfRule type="cellIs" dxfId="289" priority="1460" operator="equal">
      <formula>0</formula>
    </cfRule>
    <cfRule type="containsErrors" dxfId="288" priority="1459">
      <formula>ISERROR(AR2223)</formula>
    </cfRule>
  </conditionalFormatting>
  <conditionalFormatting sqref="AR2226">
    <cfRule type="containsText" dxfId="287" priority="1458" operator="containsText" text="根拠法令等の記載内容を再度確認してください。">
      <formula>NOT(ISERROR(SEARCH("根拠法令等の記載内容を再度確認してください。",AR2226)))</formula>
    </cfRule>
    <cfRule type="cellIs" dxfId="286" priority="1457" operator="equal">
      <formula>0</formula>
    </cfRule>
    <cfRule type="containsErrors" dxfId="285" priority="1456">
      <formula>ISERROR(AR2226)</formula>
    </cfRule>
  </conditionalFormatting>
  <conditionalFormatting sqref="AR2229">
    <cfRule type="containsText" dxfId="284" priority="3" operator="containsText" text="根拠法令等の記載内容を再度確認してください。">
      <formula>NOT(ISERROR(SEARCH("根拠法令等の記載内容を再度確認してください。",AR2229)))</formula>
    </cfRule>
    <cfRule type="containsErrors" dxfId="283" priority="1">
      <formula>ISERROR(AR2229)</formula>
    </cfRule>
    <cfRule type="cellIs" dxfId="282" priority="2" operator="equal">
      <formula>0</formula>
    </cfRule>
  </conditionalFormatting>
  <conditionalFormatting sqref="AR2238">
    <cfRule type="containsErrors" dxfId="281" priority="1453">
      <formula>ISERROR(AR2238)</formula>
    </cfRule>
    <cfRule type="cellIs" dxfId="280" priority="1454" operator="equal">
      <formula>0</formula>
    </cfRule>
    <cfRule type="containsText" dxfId="279" priority="1455" operator="containsText" text="根拠法令等の記載内容を再度確認してください。">
      <formula>NOT(ISERROR(SEARCH("根拠法令等の記載内容を再度確認してください。",AR2238)))</formula>
    </cfRule>
  </conditionalFormatting>
  <conditionalFormatting sqref="AR2244">
    <cfRule type="containsErrors" dxfId="278" priority="1450">
      <formula>ISERROR(AR2244)</formula>
    </cfRule>
    <cfRule type="cellIs" dxfId="277" priority="1451" operator="equal">
      <formula>0</formula>
    </cfRule>
    <cfRule type="containsText" dxfId="276" priority="1452" operator="containsText" text="根拠法令等の記載内容を再度確認してください。">
      <formula>NOT(ISERROR(SEARCH("根拠法令等の記載内容を再度確認してください。",AR2244)))</formula>
    </cfRule>
  </conditionalFormatting>
  <conditionalFormatting sqref="AR2248">
    <cfRule type="containsErrors" dxfId="275" priority="1447">
      <formula>ISERROR(AR2248)</formula>
    </cfRule>
    <cfRule type="cellIs" dxfId="274" priority="1448" operator="equal">
      <formula>0</formula>
    </cfRule>
    <cfRule type="containsText" dxfId="273" priority="1449" operator="containsText" text="根拠法令等の記載内容を再度確認してください。">
      <formula>NOT(ISERROR(SEARCH("根拠法令等の記載内容を再度確認してください。",AR2248)))</formula>
    </cfRule>
  </conditionalFormatting>
  <conditionalFormatting sqref="AR2250">
    <cfRule type="containsText" dxfId="272" priority="1446" operator="containsText" text="根拠法令等の記載内容を再度確認してください。">
      <formula>NOT(ISERROR(SEARCH("根拠法令等の記載内容を再度確認してください。",AR2250)))</formula>
    </cfRule>
    <cfRule type="containsErrors" dxfId="271" priority="1444">
      <formula>ISERROR(AR2250)</formula>
    </cfRule>
    <cfRule type="cellIs" dxfId="270" priority="1445" operator="equal">
      <formula>0</formula>
    </cfRule>
  </conditionalFormatting>
  <conditionalFormatting sqref="AR2254">
    <cfRule type="containsText" dxfId="269" priority="1443" operator="containsText" text="根拠法令等の記載内容を再度確認してください。">
      <formula>NOT(ISERROR(SEARCH("根拠法令等の記載内容を再度確認してください。",AR2254)))</formula>
    </cfRule>
    <cfRule type="containsErrors" dxfId="268" priority="1441">
      <formula>ISERROR(AR2254)</formula>
    </cfRule>
    <cfRule type="cellIs" dxfId="267" priority="1442" operator="equal">
      <formula>0</formula>
    </cfRule>
  </conditionalFormatting>
  <conditionalFormatting sqref="AR2259">
    <cfRule type="containsErrors" dxfId="266" priority="1438">
      <formula>ISERROR(AR2259)</formula>
    </cfRule>
    <cfRule type="cellIs" dxfId="265" priority="1439" operator="equal">
      <formula>0</formula>
    </cfRule>
    <cfRule type="containsText" dxfId="264" priority="1440" operator="containsText" text="根拠法令等の記載内容を再度確認してください。">
      <formula>NOT(ISERROR(SEARCH("根拠法令等の記載内容を再度確認してください。",AR2259)))</formula>
    </cfRule>
  </conditionalFormatting>
  <conditionalFormatting sqref="AR2267">
    <cfRule type="cellIs" dxfId="263" priority="1436" operator="equal">
      <formula>0</formula>
    </cfRule>
    <cfRule type="containsErrors" dxfId="262" priority="1435">
      <formula>ISERROR(AR2267)</formula>
    </cfRule>
    <cfRule type="containsText" dxfId="261" priority="1437" operator="containsText" text="根拠法令等の記載内容を再度確認してください。">
      <formula>NOT(ISERROR(SEARCH("根拠法令等の記載内容を再度確認してください。",AR2267)))</formula>
    </cfRule>
  </conditionalFormatting>
  <conditionalFormatting sqref="AR2291:AR2293">
    <cfRule type="containsText" dxfId="260" priority="1434" operator="containsText" text="根拠法令等の記載内容を再度確認してください。">
      <formula>NOT(ISERROR(SEARCH("根拠法令等の記載内容を再度確認してください。",AR2291)))</formula>
    </cfRule>
    <cfRule type="containsErrors" dxfId="259" priority="1432">
      <formula>ISERROR(AR2291)</formula>
    </cfRule>
    <cfRule type="cellIs" dxfId="258" priority="1433" operator="equal">
      <formula>0</formula>
    </cfRule>
  </conditionalFormatting>
  <conditionalFormatting sqref="AR2296">
    <cfRule type="containsErrors" dxfId="257" priority="1429">
      <formula>ISERROR(AR2296)</formula>
    </cfRule>
    <cfRule type="containsText" dxfId="256" priority="1431" operator="containsText" text="根拠法令等の記載内容を再度確認してください。">
      <formula>NOT(ISERROR(SEARCH("根拠法令等の記載内容を再度確認してください。",AR2296)))</formula>
    </cfRule>
    <cfRule type="cellIs" dxfId="255" priority="1430" operator="equal">
      <formula>0</formula>
    </cfRule>
  </conditionalFormatting>
  <conditionalFormatting sqref="AR2303">
    <cfRule type="containsErrors" dxfId="254" priority="1426">
      <formula>ISERROR(AR2303)</formula>
    </cfRule>
    <cfRule type="containsText" dxfId="253" priority="1428" operator="containsText" text="根拠法令等の記載内容を再度確認してください。">
      <formula>NOT(ISERROR(SEARCH("根拠法令等の記載内容を再度確認してください。",AR2303)))</formula>
    </cfRule>
    <cfRule type="cellIs" dxfId="252" priority="1427" operator="equal">
      <formula>0</formula>
    </cfRule>
  </conditionalFormatting>
  <conditionalFormatting sqref="AR2307">
    <cfRule type="containsText" dxfId="251" priority="1425" operator="containsText" text="根拠法令等の記載内容を再度確認してください。">
      <formula>NOT(ISERROR(SEARCH("根拠法令等の記載内容を再度確認してください。",AR2307)))</formula>
    </cfRule>
    <cfRule type="cellIs" dxfId="250" priority="1424" operator="equal">
      <formula>0</formula>
    </cfRule>
    <cfRule type="containsErrors" dxfId="249" priority="1423">
      <formula>ISERROR(AR2307)</formula>
    </cfRule>
  </conditionalFormatting>
  <conditionalFormatting sqref="AR2315">
    <cfRule type="cellIs" dxfId="248" priority="1421" operator="equal">
      <formula>0</formula>
    </cfRule>
    <cfRule type="containsText" dxfId="247" priority="1422" operator="containsText" text="根拠法令等の記載内容を再度確認してください。">
      <formula>NOT(ISERROR(SEARCH("根拠法令等の記載内容を再度確認してください。",AR2315)))</formula>
    </cfRule>
    <cfRule type="containsErrors" dxfId="246" priority="1420">
      <formula>ISERROR(AR2315)</formula>
    </cfRule>
  </conditionalFormatting>
  <conditionalFormatting sqref="AR2327">
    <cfRule type="containsErrors" dxfId="245" priority="1417">
      <formula>ISERROR(AR2327)</formula>
    </cfRule>
    <cfRule type="cellIs" dxfId="244" priority="1418" operator="equal">
      <formula>0</formula>
    </cfRule>
    <cfRule type="containsText" dxfId="243" priority="1419" operator="containsText" text="根拠法令等の記載内容を再度確認してください。">
      <formula>NOT(ISERROR(SEARCH("根拠法令等の記載内容を再度確認してください。",AR2327)))</formula>
    </cfRule>
  </conditionalFormatting>
  <conditionalFormatting sqref="AR2331">
    <cfRule type="containsText" dxfId="242" priority="1416" operator="containsText" text="根拠法令等の記載内容を再度確認してください。">
      <formula>NOT(ISERROR(SEARCH("根拠法令等の記載内容を再度確認してください。",AR2331)))</formula>
    </cfRule>
    <cfRule type="cellIs" dxfId="241" priority="1415" operator="equal">
      <formula>0</formula>
    </cfRule>
    <cfRule type="containsErrors" dxfId="240" priority="1414">
      <formula>ISERROR(AR2331)</formula>
    </cfRule>
  </conditionalFormatting>
  <conditionalFormatting sqref="AR2335">
    <cfRule type="containsText" dxfId="239" priority="1413" operator="containsText" text="根拠法令等の記載内容を再度確認してください。">
      <formula>NOT(ISERROR(SEARCH("根拠法令等の記載内容を再度確認してください。",AR2335)))</formula>
    </cfRule>
    <cfRule type="cellIs" dxfId="238" priority="1412" operator="equal">
      <formula>0</formula>
    </cfRule>
    <cfRule type="containsErrors" dxfId="237" priority="1411">
      <formula>ISERROR(AR2335)</formula>
    </cfRule>
  </conditionalFormatting>
  <conditionalFormatting sqref="AR2345">
    <cfRule type="containsText" dxfId="236" priority="1410" operator="containsText" text="根拠法令等の記載内容を再度確認してください。">
      <formula>NOT(ISERROR(SEARCH("根拠法令等の記載内容を再度確認してください。",AR2345)))</formula>
    </cfRule>
    <cfRule type="cellIs" dxfId="235" priority="1409" operator="equal">
      <formula>0</formula>
    </cfRule>
    <cfRule type="containsErrors" dxfId="234" priority="1408">
      <formula>ISERROR(AR2345)</formula>
    </cfRule>
  </conditionalFormatting>
  <conditionalFormatting sqref="AR2368">
    <cfRule type="containsErrors" dxfId="233" priority="1405">
      <formula>ISERROR(AR2368)</formula>
    </cfRule>
    <cfRule type="cellIs" dxfId="232" priority="1406" operator="equal">
      <formula>0</formula>
    </cfRule>
    <cfRule type="containsText" dxfId="231" priority="1407" operator="containsText" text="根拠法令等の記載内容を再度確認してください。">
      <formula>NOT(ISERROR(SEARCH("根拠法令等の記載内容を再度確認してください。",AR2368)))</formula>
    </cfRule>
  </conditionalFormatting>
  <conditionalFormatting sqref="AR2377">
    <cfRule type="containsErrors" dxfId="230" priority="212">
      <formula>ISERROR(AR2377)</formula>
    </cfRule>
    <cfRule type="cellIs" dxfId="229" priority="213" operator="equal">
      <formula>0</formula>
    </cfRule>
    <cfRule type="containsText" dxfId="228" priority="214" operator="containsText" text="根拠法令等の記載内容を再度確認してください。">
      <formula>NOT(ISERROR(SEARCH("根拠法令等の記載内容を再度確認してください。",AR2377)))</formula>
    </cfRule>
  </conditionalFormatting>
  <conditionalFormatting sqref="AR2387">
    <cfRule type="cellIs" dxfId="227" priority="1403" operator="equal">
      <formula>0</formula>
    </cfRule>
    <cfRule type="containsErrors" dxfId="226" priority="1402">
      <formula>ISERROR(AR2387)</formula>
    </cfRule>
    <cfRule type="containsText" dxfId="225" priority="1404" operator="containsText" text="根拠法令等の記載内容を再度確認してください。">
      <formula>NOT(ISERROR(SEARCH("根拠法令等の記載内容を再度確認してください。",AR2387)))</formula>
    </cfRule>
  </conditionalFormatting>
  <conditionalFormatting sqref="AR2396">
    <cfRule type="containsErrors" dxfId="224" priority="1164">
      <formula>ISERROR(AR2396)</formula>
    </cfRule>
    <cfRule type="cellIs" dxfId="223" priority="1165" operator="equal">
      <formula>0</formula>
    </cfRule>
    <cfRule type="cellIs" dxfId="222" priority="1163" operator="equal">
      <formula>"根拠法令等の記載内容を再度確認してください。"</formula>
    </cfRule>
  </conditionalFormatting>
  <conditionalFormatting sqref="AR2425">
    <cfRule type="containsErrors" dxfId="221" priority="1399">
      <formula>ISERROR(AR2425)</formula>
    </cfRule>
    <cfRule type="cellIs" dxfId="220" priority="1400" operator="equal">
      <formula>0</formula>
    </cfRule>
    <cfRule type="containsText" dxfId="219" priority="1401" operator="containsText" text="根拠法令等の記載内容を再度確認してください。">
      <formula>NOT(ISERROR(SEARCH("根拠法令等の記載内容を再度確認してください。",AR2425)))</formula>
    </cfRule>
  </conditionalFormatting>
  <conditionalFormatting sqref="AR2429">
    <cfRule type="containsText" dxfId="218" priority="1398" operator="containsText" text="根拠法令等の記載内容を再度確認してください。">
      <formula>NOT(ISERROR(SEARCH("根拠法令等の記載内容を再度確認してください。",AR2429)))</formula>
    </cfRule>
    <cfRule type="cellIs" dxfId="217" priority="1397" operator="equal">
      <formula>0</formula>
    </cfRule>
    <cfRule type="containsErrors" dxfId="216" priority="1396">
      <formula>ISERROR(AR2429)</formula>
    </cfRule>
  </conditionalFormatting>
  <conditionalFormatting sqref="AR2433">
    <cfRule type="containsText" dxfId="215" priority="1395" operator="containsText" text="根拠法令等の記載内容を再度確認してください。">
      <formula>NOT(ISERROR(SEARCH("根拠法令等の記載内容を再度確認してください。",AR2433)))</formula>
    </cfRule>
    <cfRule type="cellIs" dxfId="214" priority="1394" operator="equal">
      <formula>0</formula>
    </cfRule>
    <cfRule type="containsErrors" dxfId="213" priority="1393">
      <formula>ISERROR(AR2433)</formula>
    </cfRule>
  </conditionalFormatting>
  <conditionalFormatting sqref="AR2436">
    <cfRule type="containsText" dxfId="212" priority="1392" operator="containsText" text="根拠法令等の記載内容を再度確認してください。">
      <formula>NOT(ISERROR(SEARCH("根拠法令等の記載内容を再度確認してください。",AR2436)))</formula>
    </cfRule>
    <cfRule type="cellIs" dxfId="211" priority="1391" operator="equal">
      <formula>0</formula>
    </cfRule>
    <cfRule type="containsErrors" dxfId="210" priority="1390">
      <formula>ISERROR(AR2436)</formula>
    </cfRule>
  </conditionalFormatting>
  <conditionalFormatting sqref="AR2439">
    <cfRule type="cellIs" dxfId="209" priority="1388" operator="equal">
      <formula>0</formula>
    </cfRule>
    <cfRule type="containsText" dxfId="208" priority="1389" operator="containsText" text="根拠法令等の記載内容を再度確認してください。">
      <formula>NOT(ISERROR(SEARCH("根拠法令等の記載内容を再度確認してください。",AR2439)))</formula>
    </cfRule>
    <cfRule type="containsErrors" dxfId="207" priority="1387">
      <formula>ISERROR(AR2439)</formula>
    </cfRule>
  </conditionalFormatting>
  <conditionalFormatting sqref="AR2444">
    <cfRule type="containsText" dxfId="206" priority="1386" operator="containsText" text="根拠法令等の記載内容を再度確認してください。">
      <formula>NOT(ISERROR(SEARCH("根拠法令等の記載内容を再度確認してください。",AR2444)))</formula>
    </cfRule>
    <cfRule type="cellIs" dxfId="205" priority="1385" operator="equal">
      <formula>0</formula>
    </cfRule>
    <cfRule type="containsErrors" dxfId="204" priority="1384">
      <formula>ISERROR(AR2444)</formula>
    </cfRule>
  </conditionalFormatting>
  <conditionalFormatting sqref="AR2447">
    <cfRule type="containsText" dxfId="203" priority="1383" operator="containsText" text="根拠法令等の記載内容を再度確認してください。">
      <formula>NOT(ISERROR(SEARCH("根拠法令等の記載内容を再度確認してください。",AR2447)))</formula>
    </cfRule>
    <cfRule type="containsErrors" dxfId="202" priority="1381">
      <formula>ISERROR(AR2447)</formula>
    </cfRule>
    <cfRule type="cellIs" dxfId="201" priority="1382" operator="equal">
      <formula>0</formula>
    </cfRule>
  </conditionalFormatting>
  <conditionalFormatting sqref="AR2451">
    <cfRule type="containsText" dxfId="200" priority="1380" operator="containsText" text="根拠法令等の記載内容を再度確認してください。">
      <formula>NOT(ISERROR(SEARCH("根拠法令等の記載内容を再度確認してください。",AR2451)))</formula>
    </cfRule>
    <cfRule type="cellIs" dxfId="199" priority="1379" operator="equal">
      <formula>0</formula>
    </cfRule>
    <cfRule type="containsErrors" dxfId="198" priority="1378">
      <formula>ISERROR(AR2451)</formula>
    </cfRule>
  </conditionalFormatting>
  <conditionalFormatting sqref="AR2454">
    <cfRule type="cellIs" dxfId="197" priority="1376" operator="equal">
      <formula>0</formula>
    </cfRule>
    <cfRule type="containsErrors" dxfId="196" priority="1375">
      <formula>ISERROR(AR2454)</formula>
    </cfRule>
    <cfRule type="containsText" dxfId="195" priority="1377" operator="containsText" text="根拠法令等の記載内容を再度確認してください。">
      <formula>NOT(ISERROR(SEARCH("根拠法令等の記載内容を再度確認してください。",AR2454)))</formula>
    </cfRule>
  </conditionalFormatting>
  <conditionalFormatting sqref="AR2460">
    <cfRule type="containsText" dxfId="194" priority="1374" operator="containsText" text="根拠法令等の記載内容を再度確認してください。">
      <formula>NOT(ISERROR(SEARCH("根拠法令等の記載内容を再度確認してください。",AR2460)))</formula>
    </cfRule>
    <cfRule type="containsErrors" dxfId="193" priority="1372">
      <formula>ISERROR(AR2460)</formula>
    </cfRule>
    <cfRule type="cellIs" dxfId="192" priority="1373" operator="equal">
      <formula>0</formula>
    </cfRule>
  </conditionalFormatting>
  <conditionalFormatting sqref="AR2486">
    <cfRule type="cellIs" dxfId="191" priority="1370" operator="equal">
      <formula>0</formula>
    </cfRule>
    <cfRule type="containsErrors" dxfId="190" priority="1369">
      <formula>ISERROR(AR2486)</formula>
    </cfRule>
    <cfRule type="containsText" dxfId="189" priority="1371" operator="containsText" text="根拠法令等の記載内容を再度確認してください。">
      <formula>NOT(ISERROR(SEARCH("根拠法令等の記載内容を再度確認してください。",AR2486)))</formula>
    </cfRule>
  </conditionalFormatting>
  <conditionalFormatting sqref="AR2501">
    <cfRule type="containsErrors" dxfId="188" priority="1366">
      <formula>ISERROR(AR2501)</formula>
    </cfRule>
    <cfRule type="cellIs" dxfId="187" priority="1367" operator="equal">
      <formula>0</formula>
    </cfRule>
    <cfRule type="containsText" dxfId="186" priority="1368" operator="containsText" text="根拠法令等の記載内容を再度確認してください。">
      <formula>NOT(ISERROR(SEARCH("根拠法令等の記載内容を再度確認してください。",AR2501)))</formula>
    </cfRule>
  </conditionalFormatting>
  <conditionalFormatting sqref="AR2506">
    <cfRule type="cellIs" dxfId="185" priority="1364" operator="equal">
      <formula>0</formula>
    </cfRule>
    <cfRule type="containsText" dxfId="184" priority="1365" operator="containsText" text="根拠法令等の記載内容を再度確認してください。">
      <formula>NOT(ISERROR(SEARCH("根拠法令等の記載内容を再度確認してください。",AR2506)))</formula>
    </cfRule>
    <cfRule type="containsErrors" dxfId="183" priority="1363">
      <formula>ISERROR(AR2506)</formula>
    </cfRule>
  </conditionalFormatting>
  <conditionalFormatting sqref="AR2521">
    <cfRule type="cellIs" dxfId="182" priority="1361" operator="equal">
      <formula>0</formula>
    </cfRule>
    <cfRule type="containsErrors" dxfId="181" priority="1360">
      <formula>ISERROR(AR2521)</formula>
    </cfRule>
    <cfRule type="containsText" dxfId="180" priority="1362" operator="containsText" text="根拠法令等の記載内容を再度確認してください。">
      <formula>NOT(ISERROR(SEARCH("根拠法令等の記載内容を再度確認してください。",AR2521)))</formula>
    </cfRule>
  </conditionalFormatting>
  <conditionalFormatting sqref="AR2524">
    <cfRule type="containsText" dxfId="179" priority="1359" operator="containsText" text="根拠法令等の記載内容を再度確認してください。">
      <formula>NOT(ISERROR(SEARCH("根拠法令等の記載内容を再度確認してください。",AR2524)))</formula>
    </cfRule>
    <cfRule type="containsErrors" dxfId="178" priority="1357">
      <formula>ISERROR(AR2524)</formula>
    </cfRule>
    <cfRule type="cellIs" dxfId="177" priority="1358" operator="equal">
      <formula>0</formula>
    </cfRule>
  </conditionalFormatting>
  <conditionalFormatting sqref="AR2527">
    <cfRule type="cellIs" dxfId="176" priority="1355" operator="equal">
      <formula>0</formula>
    </cfRule>
    <cfRule type="containsText" dxfId="175" priority="1356" operator="containsText" text="根拠法令等の記載内容を再度確認してください。">
      <formula>NOT(ISERROR(SEARCH("根拠法令等の記載内容を再度確認してください。",AR2527)))</formula>
    </cfRule>
    <cfRule type="containsErrors" dxfId="174" priority="1354">
      <formula>ISERROR(AR2527)</formula>
    </cfRule>
  </conditionalFormatting>
  <conditionalFormatting sqref="AR2533">
    <cfRule type="containsText" dxfId="173" priority="1353" operator="containsText" text="根拠法令等の記載内容を再度確認してください。">
      <formula>NOT(ISERROR(SEARCH("根拠法令等の記載内容を再度確認してください。",AR2533)))</formula>
    </cfRule>
    <cfRule type="cellIs" dxfId="172" priority="1352" operator="equal">
      <formula>0</formula>
    </cfRule>
    <cfRule type="containsErrors" dxfId="171" priority="1351">
      <formula>ISERROR(AR2533)</formula>
    </cfRule>
  </conditionalFormatting>
  <conditionalFormatting sqref="AR2536">
    <cfRule type="containsErrors" dxfId="170" priority="1348">
      <formula>ISERROR(AR2536)</formula>
    </cfRule>
    <cfRule type="cellIs" dxfId="169" priority="1349" operator="equal">
      <formula>0</formula>
    </cfRule>
    <cfRule type="containsText" dxfId="168" priority="1350" operator="containsText" text="根拠法令等の記載内容を再度確認してください。">
      <formula>NOT(ISERROR(SEARCH("根拠法令等の記載内容を再度確認してください。",AR2536)))</formula>
    </cfRule>
  </conditionalFormatting>
  <conditionalFormatting sqref="AR2541">
    <cfRule type="containsErrors" dxfId="167" priority="1345">
      <formula>ISERROR(AR2541)</formula>
    </cfRule>
    <cfRule type="cellIs" dxfId="166" priority="1346" operator="equal">
      <formula>0</formula>
    </cfRule>
    <cfRule type="containsText" dxfId="165" priority="1347" operator="containsText" text="根拠法令等の記載内容を再度確認してください。">
      <formula>NOT(ISERROR(SEARCH("根拠法令等の記載内容を再度確認してください。",AR2541)))</formula>
    </cfRule>
  </conditionalFormatting>
  <conditionalFormatting sqref="AR2544">
    <cfRule type="cellIs" dxfId="164" priority="1343" operator="equal">
      <formula>0</formula>
    </cfRule>
    <cfRule type="containsErrors" dxfId="163" priority="1342">
      <formula>ISERROR(AR2544)</formula>
    </cfRule>
    <cfRule type="containsText" dxfId="162" priority="1344" operator="containsText" text="根拠法令等の記載内容を再度確認してください。">
      <formula>NOT(ISERROR(SEARCH("根拠法令等の記載内容を再度確認してください。",AR2544)))</formula>
    </cfRule>
  </conditionalFormatting>
  <conditionalFormatting sqref="AR2554">
    <cfRule type="containsText" dxfId="161" priority="1341" operator="containsText" text="根拠法令等の記載内容を再度確認してください。">
      <formula>NOT(ISERROR(SEARCH("根拠法令等の記載内容を再度確認してください。",AR2554)))</formula>
    </cfRule>
    <cfRule type="cellIs" dxfId="160" priority="1340" operator="equal">
      <formula>0</formula>
    </cfRule>
    <cfRule type="containsErrors" dxfId="159" priority="1339">
      <formula>ISERROR(AR2554)</formula>
    </cfRule>
  </conditionalFormatting>
  <conditionalFormatting sqref="AR2558">
    <cfRule type="cellIs" dxfId="158" priority="1337" operator="equal">
      <formula>0</formula>
    </cfRule>
    <cfRule type="containsText" dxfId="157" priority="1338" operator="containsText" text="根拠法令等の記載内容を再度確認してください。">
      <formula>NOT(ISERROR(SEARCH("根拠法令等の記載内容を再度確認してください。",AR2558)))</formula>
    </cfRule>
    <cfRule type="containsErrors" dxfId="156" priority="1336">
      <formula>ISERROR(AR2558)</formula>
    </cfRule>
  </conditionalFormatting>
  <conditionalFormatting sqref="AR2575">
    <cfRule type="cellIs" dxfId="155" priority="197" operator="equal">
      <formula>0</formula>
    </cfRule>
    <cfRule type="containsErrors" dxfId="154" priority="196">
      <formula>ISERROR(AR2575)</formula>
    </cfRule>
    <cfRule type="containsText" dxfId="153" priority="198" operator="containsText" text="根拠法令等の記載内容を再度確認してください。">
      <formula>NOT(ISERROR(SEARCH("根拠法令等の記載内容を再度確認してください。",AR2575)))</formula>
    </cfRule>
  </conditionalFormatting>
  <conditionalFormatting sqref="AR2578">
    <cfRule type="containsText" dxfId="152" priority="191" operator="containsText" text="根拠法令等の記載内容を再度確認してください。">
      <formula>NOT(ISERROR(SEARCH("根拠法令等の記載内容を再度確認してください。",AR2578)))</formula>
    </cfRule>
    <cfRule type="cellIs" dxfId="151" priority="190" operator="equal">
      <formula>0</formula>
    </cfRule>
    <cfRule type="containsErrors" dxfId="150" priority="189">
      <formula>ISERROR(AR2578)</formula>
    </cfRule>
  </conditionalFormatting>
  <conditionalFormatting sqref="AR2581">
    <cfRule type="containsErrors" dxfId="149" priority="182">
      <formula>ISERROR(AR2581)</formula>
    </cfRule>
    <cfRule type="cellIs" dxfId="148" priority="183" operator="equal">
      <formula>0</formula>
    </cfRule>
    <cfRule type="containsText" dxfId="147" priority="184" operator="containsText" text="根拠法令等の記載内容を再度確認してください。">
      <formula>NOT(ISERROR(SEARCH("根拠法令等の記載内容を再度確認してください。",AR2581)))</formula>
    </cfRule>
  </conditionalFormatting>
  <conditionalFormatting sqref="AR2597">
    <cfRule type="cellIs" dxfId="146" priority="176" operator="equal">
      <formula>0</formula>
    </cfRule>
    <cfRule type="containsErrors" dxfId="145" priority="175">
      <formula>ISERROR(AR2597)</formula>
    </cfRule>
    <cfRule type="containsText" dxfId="144" priority="177" operator="containsText" text="根拠法令等の記載内容を再度確認してください。">
      <formula>NOT(ISERROR(SEARCH("根拠法令等の記載内容を再度確認してください。",AR2597)))</formula>
    </cfRule>
  </conditionalFormatting>
  <conditionalFormatting sqref="AR2611">
    <cfRule type="containsText" dxfId="143" priority="170" operator="containsText" text="根拠法令等の記載内容を再度確認してください。">
      <formula>NOT(ISERROR(SEARCH("根拠法令等の記載内容を再度確認してください。",AR2611)))</formula>
    </cfRule>
    <cfRule type="cellIs" dxfId="142" priority="169" operator="equal">
      <formula>0</formula>
    </cfRule>
    <cfRule type="containsErrors" dxfId="141" priority="168">
      <formula>ISERROR(AR2611)</formula>
    </cfRule>
  </conditionalFormatting>
  <conditionalFormatting sqref="AR2626">
    <cfRule type="containsErrors" dxfId="140" priority="161">
      <formula>ISERROR(AR2626)</formula>
    </cfRule>
    <cfRule type="cellIs" dxfId="139" priority="162" operator="equal">
      <formula>0</formula>
    </cfRule>
    <cfRule type="containsText" dxfId="138" priority="163" operator="containsText" text="根拠法令等の記載内容を再度確認してください。">
      <formula>NOT(ISERROR(SEARCH("根拠法令等の記載内容を再度確認してください。",AR2626)))</formula>
    </cfRule>
  </conditionalFormatting>
  <conditionalFormatting sqref="AR2639">
    <cfRule type="containsText" dxfId="137" priority="1335" operator="containsText" text="根拠法令等の記載内容を再度確認してください。">
      <formula>NOT(ISERROR(SEARCH("根拠法令等の記載内容を再度確認してください。",AR2639)))</formula>
    </cfRule>
    <cfRule type="cellIs" dxfId="136" priority="1334" operator="equal">
      <formula>0</formula>
    </cfRule>
    <cfRule type="containsErrors" dxfId="135" priority="1333">
      <formula>ISERROR(AR2639)</formula>
    </cfRule>
  </conditionalFormatting>
  <conditionalFormatting sqref="AR2660">
    <cfRule type="containsText" dxfId="134" priority="1332" operator="containsText" text="根拠法令等の記載内容を再度確認してください。">
      <formula>NOT(ISERROR(SEARCH("根拠法令等の記載内容を再度確認してください。",AR2660)))</formula>
    </cfRule>
    <cfRule type="cellIs" dxfId="133" priority="1331" operator="equal">
      <formula>0</formula>
    </cfRule>
    <cfRule type="containsErrors" dxfId="132" priority="1330">
      <formula>ISERROR(AR2660)</formula>
    </cfRule>
  </conditionalFormatting>
  <conditionalFormatting sqref="AR2671">
    <cfRule type="containsText" dxfId="131" priority="1329" operator="containsText" text="根拠法令等の記載内容を再度確認してください。">
      <formula>NOT(ISERROR(SEARCH("根拠法令等の記載内容を再度確認してください。",AR2671)))</formula>
    </cfRule>
    <cfRule type="cellIs" dxfId="130" priority="1328" operator="equal">
      <formula>0</formula>
    </cfRule>
    <cfRule type="containsErrors" dxfId="129" priority="1327">
      <formula>ISERROR(AR2671)</formula>
    </cfRule>
  </conditionalFormatting>
  <conditionalFormatting sqref="AR2676">
    <cfRule type="containsText" dxfId="128" priority="1326" operator="containsText" text="根拠法令等の記載内容を再度確認してください。">
      <formula>NOT(ISERROR(SEARCH("根拠法令等の記載内容を再度確認してください。",AR2676)))</formula>
    </cfRule>
    <cfRule type="cellIs" dxfId="127" priority="1325" operator="equal">
      <formula>0</formula>
    </cfRule>
    <cfRule type="containsErrors" dxfId="126" priority="1324">
      <formula>ISERROR(AR2676)</formula>
    </cfRule>
  </conditionalFormatting>
  <conditionalFormatting sqref="AR2682">
    <cfRule type="containsErrors" dxfId="125" priority="147">
      <formula>ISERROR(AR2682)</formula>
    </cfRule>
    <cfRule type="containsText" dxfId="124" priority="149" operator="containsText" text="根拠法令等の記載内容を再度確認してください。">
      <formula>NOT(ISERROR(SEARCH("根拠法令等の記載内容を再度確認してください。",AR2682)))</formula>
    </cfRule>
    <cfRule type="cellIs" dxfId="123" priority="148" operator="equal">
      <formula>0</formula>
    </cfRule>
  </conditionalFormatting>
  <conditionalFormatting sqref="AR2710">
    <cfRule type="containsText" dxfId="122" priority="3290" operator="containsText" text="根拠法令等の記載内容を再度確認してください。">
      <formula>NOT(ISERROR(SEARCH("根拠法令等の記載内容を再度確認してください。",AR2710)))</formula>
    </cfRule>
    <cfRule type="containsErrors" dxfId="121" priority="3288">
      <formula>ISERROR(AR2710)</formula>
    </cfRule>
    <cfRule type="cellIs" dxfId="120" priority="3289" operator="equal">
      <formula>0</formula>
    </cfRule>
  </conditionalFormatting>
  <conditionalFormatting sqref="AR2714">
    <cfRule type="containsErrors" dxfId="119" priority="1321">
      <formula>ISERROR(AR2714)</formula>
    </cfRule>
    <cfRule type="cellIs" dxfId="118" priority="1322" operator="equal">
      <formula>0</formula>
    </cfRule>
    <cfRule type="containsText" dxfId="117" priority="1323" operator="containsText" text="根拠法令等の記載内容を再度確認してください。">
      <formula>NOT(ISERROR(SEARCH("根拠法令等の記載内容を再度確認してください。",AR2714)))</formula>
    </cfRule>
  </conditionalFormatting>
  <conditionalFormatting sqref="AR2718">
    <cfRule type="containsText" dxfId="116" priority="1320" operator="containsText" text="根拠法令等の記載内容を再度確認してください。">
      <formula>NOT(ISERROR(SEARCH("根拠法令等の記載内容を再度確認してください。",AR2718)))</formula>
    </cfRule>
    <cfRule type="containsErrors" dxfId="115" priority="1318">
      <formula>ISERROR(AR2718)</formula>
    </cfRule>
    <cfRule type="cellIs" dxfId="114" priority="1319" operator="equal">
      <formula>0</formula>
    </cfRule>
  </conditionalFormatting>
  <conditionalFormatting sqref="AR2722">
    <cfRule type="containsErrors" dxfId="113" priority="1315">
      <formula>ISERROR(AR2722)</formula>
    </cfRule>
    <cfRule type="cellIs" dxfId="112" priority="1316" operator="equal">
      <formula>0</formula>
    </cfRule>
    <cfRule type="containsText" dxfId="111" priority="1317" operator="containsText" text="根拠法令等の記載内容を再度確認してください。">
      <formula>NOT(ISERROR(SEARCH("根拠法令等の記載内容を再度確認してください。",AR2722)))</formula>
    </cfRule>
  </conditionalFormatting>
  <conditionalFormatting sqref="AR2755">
    <cfRule type="containsText" dxfId="110" priority="2286" operator="containsText" text="根拠法令等の記載内容を再度確認してください。">
      <formula>NOT(ISERROR(SEARCH("根拠法令等の記載内容を再度確認してください。",AR2755)))</formula>
    </cfRule>
    <cfRule type="cellIs" dxfId="109" priority="2285" operator="equal">
      <formula>0</formula>
    </cfRule>
    <cfRule type="containsErrors" dxfId="108" priority="2284">
      <formula>ISERROR(AR2755)</formula>
    </cfRule>
  </conditionalFormatting>
  <conditionalFormatting sqref="AR2759">
    <cfRule type="cellIs" dxfId="107" priority="1166" operator="equal">
      <formula>"根拠法令等の記載内容を再度確認してください。"</formula>
    </cfRule>
    <cfRule type="containsErrors" dxfId="106" priority="1167">
      <formula>ISERROR(AR2759)</formula>
    </cfRule>
    <cfRule type="cellIs" dxfId="105" priority="1168" operator="equal">
      <formula>0</formula>
    </cfRule>
  </conditionalFormatting>
  <conditionalFormatting sqref="AR2763">
    <cfRule type="containsErrors" dxfId="104" priority="3239">
      <formula>ISERROR(AR2763)</formula>
    </cfRule>
    <cfRule type="cellIs" dxfId="103" priority="3240" operator="equal">
      <formula>0</formula>
    </cfRule>
    <cfRule type="cellIs" dxfId="102" priority="1169" operator="equal">
      <formula>"根拠法令等の記載内容を再度確認してください。"</formula>
    </cfRule>
  </conditionalFormatting>
  <conditionalFormatting sqref="AR2768">
    <cfRule type="cellIs" dxfId="101" priority="1313" operator="equal">
      <formula>0</formula>
    </cfRule>
    <cfRule type="containsErrors" dxfId="100" priority="1312">
      <formula>ISERROR(AR2768)</formula>
    </cfRule>
    <cfRule type="containsText" dxfId="99" priority="1314" operator="containsText" text="根拠法令等の記載内容を再度確認してください。">
      <formula>NOT(ISERROR(SEARCH("根拠法令等の記載内容を再度確認してください。",AR2768)))</formula>
    </cfRule>
  </conditionalFormatting>
  <conditionalFormatting sqref="AR2779">
    <cfRule type="containsErrors" dxfId="98" priority="1309">
      <formula>ISERROR(AR2779)</formula>
    </cfRule>
    <cfRule type="cellIs" dxfId="97" priority="1310" operator="equal">
      <formula>0</formula>
    </cfRule>
    <cfRule type="containsText" dxfId="96" priority="1311" operator="containsText" text="根拠法令等の記載内容を再度確認してください。">
      <formula>NOT(ISERROR(SEARCH("根拠法令等の記載内容を再度確認してください。",AR2779)))</formula>
    </cfRule>
  </conditionalFormatting>
  <conditionalFormatting sqref="AR2782">
    <cfRule type="containsErrors" dxfId="95" priority="1306">
      <formula>ISERROR(AR2782)</formula>
    </cfRule>
    <cfRule type="cellIs" dxfId="94" priority="1307" operator="equal">
      <formula>0</formula>
    </cfRule>
    <cfRule type="containsText" dxfId="93" priority="1308" operator="containsText" text="根拠法令等の記載内容を再度確認してください。">
      <formula>NOT(ISERROR(SEARCH("根拠法令等の記載内容を再度確認してください。",AR2782)))</formula>
    </cfRule>
  </conditionalFormatting>
  <conditionalFormatting sqref="AR2785">
    <cfRule type="cellIs" dxfId="92" priority="1304" operator="equal">
      <formula>0</formula>
    </cfRule>
    <cfRule type="containsErrors" dxfId="91" priority="1303">
      <formula>ISERROR(AR2785)</formula>
    </cfRule>
    <cfRule type="containsText" dxfId="90" priority="1305" operator="containsText" text="根拠法令等の記載内容を再度確認してください。">
      <formula>NOT(ISERROR(SEARCH("根拠法令等の記載内容を再度確認してください。",AR2785)))</formula>
    </cfRule>
  </conditionalFormatting>
  <conditionalFormatting sqref="AR2788">
    <cfRule type="containsText" dxfId="89" priority="1302" operator="containsText" text="根拠法令等の記載内容を再度確認してください。">
      <formula>NOT(ISERROR(SEARCH("根拠法令等の記載内容を再度確認してください。",AR2788)))</formula>
    </cfRule>
    <cfRule type="containsErrors" dxfId="88" priority="1300">
      <formula>ISERROR(AR2788)</formula>
    </cfRule>
    <cfRule type="cellIs" dxfId="87" priority="1301" operator="equal">
      <formula>0</formula>
    </cfRule>
  </conditionalFormatting>
  <conditionalFormatting sqref="AR2792">
    <cfRule type="containsErrors" dxfId="86" priority="1297">
      <formula>ISERROR(AR2792)</formula>
    </cfRule>
    <cfRule type="cellIs" dxfId="85" priority="1298" operator="equal">
      <formula>0</formula>
    </cfRule>
    <cfRule type="containsText" dxfId="84" priority="1299" operator="containsText" text="根拠法令等の記載内容を再度確認してください。">
      <formula>NOT(ISERROR(SEARCH("根拠法令等の記載内容を再度確認してください。",AR2792)))</formula>
    </cfRule>
  </conditionalFormatting>
  <conditionalFormatting sqref="AR2795">
    <cfRule type="containsErrors" dxfId="83" priority="1294">
      <formula>ISERROR(AR2795)</formula>
    </cfRule>
    <cfRule type="cellIs" dxfId="82" priority="1295" operator="equal">
      <formula>0</formula>
    </cfRule>
    <cfRule type="containsText" dxfId="81" priority="1296" operator="containsText" text="根拠法令等の記載内容を再度確認してください。">
      <formula>NOT(ISERROR(SEARCH("根拠法令等の記載内容を再度確認してください。",AR2795)))</formula>
    </cfRule>
  </conditionalFormatting>
  <conditionalFormatting sqref="AR2798">
    <cfRule type="containsText" dxfId="80" priority="1293" operator="containsText" text="根拠法令等の記載内容を再度確認してください。">
      <formula>NOT(ISERROR(SEARCH("根拠法令等の記載内容を再度確認してください。",AR2798)))</formula>
    </cfRule>
    <cfRule type="cellIs" dxfId="79" priority="1292" operator="equal">
      <formula>0</formula>
    </cfRule>
    <cfRule type="containsErrors" dxfId="78" priority="1291">
      <formula>ISERROR(AR2798)</formula>
    </cfRule>
  </conditionalFormatting>
  <conditionalFormatting sqref="AR2802">
    <cfRule type="containsText" dxfId="77" priority="1290" operator="containsText" text="根拠法令等の記載内容を再度確認してください。">
      <formula>NOT(ISERROR(SEARCH("根拠法令等の記載内容を再度確認してください。",AR2802)))</formula>
    </cfRule>
    <cfRule type="cellIs" dxfId="76" priority="1289" operator="equal">
      <formula>0</formula>
    </cfRule>
    <cfRule type="containsErrors" dxfId="75" priority="1288">
      <formula>ISERROR(AR2802)</formula>
    </cfRule>
  </conditionalFormatting>
  <conditionalFormatting sqref="AR2805">
    <cfRule type="containsText" dxfId="74" priority="1287" operator="containsText" text="根拠法令等の記載内容を再度確認してください。">
      <formula>NOT(ISERROR(SEARCH("根拠法令等の記載内容を再度確認してください。",AR2805)))</formula>
    </cfRule>
    <cfRule type="containsErrors" dxfId="73" priority="1285">
      <formula>ISERROR(AR2805)</formula>
    </cfRule>
    <cfRule type="cellIs" dxfId="72" priority="1286" operator="equal">
      <formula>0</formula>
    </cfRule>
  </conditionalFormatting>
  <conditionalFormatting sqref="AR2809">
    <cfRule type="containsErrors" dxfId="71" priority="1282">
      <formula>ISERROR(AR2809)</formula>
    </cfRule>
    <cfRule type="cellIs" dxfId="70" priority="1283" operator="equal">
      <formula>0</formula>
    </cfRule>
    <cfRule type="containsText" dxfId="69" priority="1284" operator="containsText" text="根拠法令等の記載内容を再度確認してください。">
      <formula>NOT(ISERROR(SEARCH("根拠法令等の記載内容を再度確認してください。",AR2809)))</formula>
    </cfRule>
  </conditionalFormatting>
  <conditionalFormatting sqref="AR2813">
    <cfRule type="cellIs" dxfId="68" priority="1280" operator="equal">
      <formula>0</formula>
    </cfRule>
    <cfRule type="containsText" dxfId="67" priority="1281" operator="containsText" text="根拠法令等の記載内容を再度確認してください。">
      <formula>NOT(ISERROR(SEARCH("根拠法令等の記載内容を再度確認してください。",AR2813)))</formula>
    </cfRule>
    <cfRule type="containsErrors" dxfId="66" priority="1279">
      <formula>ISERROR(AR2813)</formula>
    </cfRule>
  </conditionalFormatting>
  <conditionalFormatting sqref="AR2820">
    <cfRule type="cellIs" dxfId="65" priority="1277" operator="equal">
      <formula>0</formula>
    </cfRule>
    <cfRule type="containsText" dxfId="64" priority="1278" operator="containsText" text="根拠法令等の記載内容を再度確認してください。">
      <formula>NOT(ISERROR(SEARCH("根拠法令等の記載内容を再度確認してください。",AR2820)))</formula>
    </cfRule>
    <cfRule type="containsErrors" dxfId="63" priority="1276">
      <formula>ISERROR(AR2820)</formula>
    </cfRule>
  </conditionalFormatting>
  <conditionalFormatting sqref="AR2835">
    <cfRule type="containsText" dxfId="62" priority="1275" operator="containsText" text="根拠法令等の記載内容を再度確認してください。">
      <formula>NOT(ISERROR(SEARCH("根拠法令等の記載内容を再度確認してください。",AR2835)))</formula>
    </cfRule>
    <cfRule type="containsErrors" dxfId="61" priority="1273">
      <formula>ISERROR(AR2835)</formula>
    </cfRule>
    <cfRule type="cellIs" dxfId="60" priority="1274" operator="equal">
      <formula>0</formula>
    </cfRule>
  </conditionalFormatting>
  <conditionalFormatting sqref="AR2852">
    <cfRule type="containsText" dxfId="59" priority="1272" operator="containsText" text="根拠法令等の記載内容を再度確認してください。">
      <formula>NOT(ISERROR(SEARCH("根拠法令等の記載内容を再度確認してください。",AR2852)))</formula>
    </cfRule>
    <cfRule type="containsErrors" dxfId="58" priority="1270">
      <formula>ISERROR(AR2852)</formula>
    </cfRule>
    <cfRule type="cellIs" dxfId="57" priority="1271" operator="equal">
      <formula>0</formula>
    </cfRule>
  </conditionalFormatting>
  <conditionalFormatting sqref="AR2882">
    <cfRule type="containsText" dxfId="56" priority="1269" operator="containsText" text="根拠法令等の記載内容を再度確認してください。">
      <formula>NOT(ISERROR(SEARCH("根拠法令等の記載内容を再度確認してください。",AR2882)))</formula>
    </cfRule>
    <cfRule type="cellIs" dxfId="55" priority="1268" operator="equal">
      <formula>0</formula>
    </cfRule>
    <cfRule type="containsErrors" dxfId="54" priority="1267">
      <formula>ISERROR(AR2882)</formula>
    </cfRule>
  </conditionalFormatting>
  <conditionalFormatting sqref="AR2888">
    <cfRule type="cellIs" dxfId="53" priority="1265" operator="equal">
      <formula>0</formula>
    </cfRule>
    <cfRule type="containsErrors" dxfId="52" priority="1264">
      <formula>ISERROR(AR2888)</formula>
    </cfRule>
    <cfRule type="containsText" dxfId="51" priority="1266" operator="containsText" text="根拠法令等の記載内容を再度確認してください。">
      <formula>NOT(ISERROR(SEARCH("根拠法令等の記載内容を再度確認してください。",AR2888)))</formula>
    </cfRule>
  </conditionalFormatting>
  <conditionalFormatting sqref="AR2890">
    <cfRule type="cellIs" dxfId="50" priority="1262" operator="equal">
      <formula>0</formula>
    </cfRule>
    <cfRule type="containsErrors" dxfId="49" priority="1261">
      <formula>ISERROR(AR2890)</formula>
    </cfRule>
    <cfRule type="containsText" dxfId="48" priority="1263" operator="containsText" text="根拠法令等の記載内容を再度確認してください。">
      <formula>NOT(ISERROR(SEARCH("根拠法令等の記載内容を再度確認してください。",AR2890)))</formula>
    </cfRule>
  </conditionalFormatting>
  <conditionalFormatting sqref="AR2893">
    <cfRule type="containsText" dxfId="47" priority="1260" operator="containsText" text="根拠法令等の記載内容を再度確認してください。">
      <formula>NOT(ISERROR(SEARCH("根拠法令等の記載内容を再度確認してください。",AR2893)))</formula>
    </cfRule>
    <cfRule type="cellIs" dxfId="46" priority="1259" operator="equal">
      <formula>0</formula>
    </cfRule>
    <cfRule type="containsErrors" dxfId="45" priority="1258">
      <formula>ISERROR(AR2893)</formula>
    </cfRule>
  </conditionalFormatting>
  <conditionalFormatting sqref="AR2912">
    <cfRule type="containsErrors" dxfId="44" priority="1255">
      <formula>ISERROR(AR2912)</formula>
    </cfRule>
    <cfRule type="containsText" dxfId="43" priority="1257" operator="containsText" text="根拠法令等の記載内容を再度確認してください。">
      <formula>NOT(ISERROR(SEARCH("根拠法令等の記載内容を再度確認してください。",AR2912)))</formula>
    </cfRule>
    <cfRule type="cellIs" dxfId="42" priority="1256" operator="equal">
      <formula>0</formula>
    </cfRule>
  </conditionalFormatting>
  <conditionalFormatting sqref="AR2915">
    <cfRule type="containsErrors" dxfId="41" priority="1252">
      <formula>ISERROR(AR2915)</formula>
    </cfRule>
    <cfRule type="cellIs" dxfId="40" priority="1253" operator="equal">
      <formula>0</formula>
    </cfRule>
    <cfRule type="containsText" dxfId="39" priority="1254" operator="containsText" text="根拠法令等の記載内容を再度確認してください。">
      <formula>NOT(ISERROR(SEARCH("根拠法令等の記載内容を再度確認してください。",AR2915)))</formula>
    </cfRule>
  </conditionalFormatting>
  <conditionalFormatting sqref="AR2919">
    <cfRule type="containsErrors" dxfId="38" priority="1249">
      <formula>ISERROR(AR2919)</formula>
    </cfRule>
    <cfRule type="cellIs" dxfId="37" priority="1250" operator="equal">
      <formula>0</formula>
    </cfRule>
    <cfRule type="containsText" dxfId="36" priority="1251" operator="containsText" text="根拠法令等の記載内容を再度確認してください。">
      <formula>NOT(ISERROR(SEARCH("根拠法令等の記載内容を再度確認してください。",AR2919)))</formula>
    </cfRule>
  </conditionalFormatting>
  <conditionalFormatting sqref="AR2923">
    <cfRule type="containsErrors" dxfId="35" priority="1246">
      <formula>ISERROR(AR2923)</formula>
    </cfRule>
    <cfRule type="cellIs" dxfId="34" priority="1247" operator="equal">
      <formula>0</formula>
    </cfRule>
    <cfRule type="containsText" dxfId="33" priority="1248" operator="containsText" text="根拠法令等の記載内容を再度確認してください。">
      <formula>NOT(ISERROR(SEARCH("根拠法令等の記載内容を再度確認してください。",AR2923)))</formula>
    </cfRule>
  </conditionalFormatting>
  <conditionalFormatting sqref="AR2926">
    <cfRule type="containsText" dxfId="32" priority="1245" operator="containsText" text="根拠法令等の記載内容を再度確認してください。">
      <formula>NOT(ISERROR(SEARCH("根拠法令等の記載内容を再度確認してください。",AR2926)))</formula>
    </cfRule>
    <cfRule type="cellIs" dxfId="31" priority="1244" operator="equal">
      <formula>0</formula>
    </cfRule>
    <cfRule type="containsErrors" dxfId="30" priority="1243">
      <formula>ISERROR(AR2926)</formula>
    </cfRule>
  </conditionalFormatting>
  <conditionalFormatting sqref="AR2941">
    <cfRule type="cellIs" dxfId="29" priority="1241" operator="equal">
      <formula>0</formula>
    </cfRule>
    <cfRule type="containsErrors" dxfId="28" priority="1240">
      <formula>ISERROR(AR2941)</formula>
    </cfRule>
    <cfRule type="containsText" dxfId="27" priority="1242" operator="containsText" text="根拠法令等の記載内容を再度確認してください。">
      <formula>NOT(ISERROR(SEARCH("根拠法令等の記載内容を再度確認してください。",AR2941)))</formula>
    </cfRule>
  </conditionalFormatting>
  <conditionalFormatting sqref="AR2944">
    <cfRule type="containsErrors" dxfId="26" priority="1237">
      <formula>ISERROR(AR2944)</formula>
    </cfRule>
    <cfRule type="cellIs" dxfId="25" priority="1238" operator="equal">
      <formula>0</formula>
    </cfRule>
    <cfRule type="containsText" dxfId="24" priority="1239" operator="containsText" text="根拠法令等の記載内容を再度確認してください。">
      <formula>NOT(ISERROR(SEARCH("根拠法令等の記載内容を再度確認してください。",AR2944)))</formula>
    </cfRule>
  </conditionalFormatting>
  <conditionalFormatting sqref="AR2957">
    <cfRule type="containsErrors" dxfId="23" priority="1234">
      <formula>ISERROR(AR2957)</formula>
    </cfRule>
    <cfRule type="cellIs" dxfId="22" priority="1235" operator="equal">
      <formula>0</formula>
    </cfRule>
    <cfRule type="containsText" dxfId="21" priority="1236" operator="containsText" text="根拠法令等の記載内容を再度確認してください。">
      <formula>NOT(ISERROR(SEARCH("根拠法令等の記載内容を再度確認してください。",AR2957)))</formula>
    </cfRule>
  </conditionalFormatting>
  <conditionalFormatting sqref="AR2964">
    <cfRule type="containsErrors" dxfId="20" priority="1231">
      <formula>ISERROR(AR2964)</formula>
    </cfRule>
    <cfRule type="containsText" dxfId="19" priority="1233" operator="containsText" text="根拠法令等の記載内容を再度確認してください。">
      <formula>NOT(ISERROR(SEARCH("根拠法令等の記載内容を再度確認してください。",AR2964)))</formula>
    </cfRule>
    <cfRule type="cellIs" dxfId="18" priority="1232" operator="equal">
      <formula>0</formula>
    </cfRule>
  </conditionalFormatting>
  <conditionalFormatting sqref="AR2978">
    <cfRule type="cellIs" dxfId="17" priority="1229" operator="equal">
      <formula>0</formula>
    </cfRule>
    <cfRule type="containsText" dxfId="16" priority="1230" operator="containsText" text="根拠法令等の記載内容を再度確認してください。">
      <formula>NOT(ISERROR(SEARCH("根拠法令等の記載内容を再度確認してください。",AR2978)))</formula>
    </cfRule>
    <cfRule type="containsErrors" dxfId="15" priority="1228">
      <formula>ISERROR(AR2978)</formula>
    </cfRule>
  </conditionalFormatting>
  <conditionalFormatting sqref="AR2981">
    <cfRule type="containsErrors" dxfId="14" priority="1225">
      <formula>ISERROR(AR2981)</formula>
    </cfRule>
    <cfRule type="cellIs" dxfId="13" priority="1226" operator="equal">
      <formula>0</formula>
    </cfRule>
    <cfRule type="containsText" dxfId="12" priority="1227" operator="containsText" text="根拠法令等の記載内容を再度確認してください。">
      <formula>NOT(ISERROR(SEARCH("根拠法令等の記載内容を再度確認してください。",AR2981)))</formula>
    </cfRule>
  </conditionalFormatting>
  <conditionalFormatting sqref="AR2998">
    <cfRule type="cellIs" dxfId="11" priority="1223" operator="equal">
      <formula>0</formula>
    </cfRule>
    <cfRule type="containsText" dxfId="10" priority="1224" operator="containsText" text="根拠法令等の記載内容を再度確認してください。">
      <formula>NOT(ISERROR(SEARCH("根拠法令等の記載内容を再度確認してください。",AR2998)))</formula>
    </cfRule>
    <cfRule type="containsErrors" dxfId="9" priority="1222">
      <formula>ISERROR(AR2998)</formula>
    </cfRule>
  </conditionalFormatting>
  <conditionalFormatting sqref="AR3011">
    <cfRule type="containsText" dxfId="8" priority="1221" operator="containsText" text="根拠法令等の記載内容を再度確認してください。">
      <formula>NOT(ISERROR(SEARCH("根拠法令等の記載内容を再度確認してください。",AR3011)))</formula>
    </cfRule>
    <cfRule type="cellIs" dxfId="7" priority="1220" operator="equal">
      <formula>0</formula>
    </cfRule>
    <cfRule type="containsErrors" dxfId="6" priority="1219">
      <formula>ISERROR(AR3011)</formula>
    </cfRule>
  </conditionalFormatting>
  <conditionalFormatting sqref="AR3040">
    <cfRule type="containsText" dxfId="5" priority="1218" operator="containsText" text="根拠法令等の記載内容を再度確認してください。">
      <formula>NOT(ISERROR(SEARCH("根拠法令等の記載内容を再度確認してください。",AR3040)))</formula>
    </cfRule>
    <cfRule type="containsErrors" dxfId="4" priority="1216">
      <formula>ISERROR(AR3040)</formula>
    </cfRule>
    <cfRule type="cellIs" dxfId="3" priority="1217" operator="equal">
      <formula>0</formula>
    </cfRule>
  </conditionalFormatting>
  <conditionalFormatting sqref="AR3051">
    <cfRule type="containsErrors" dxfId="2" priority="1213">
      <formula>ISERROR(AR3051)</formula>
    </cfRule>
    <cfRule type="cellIs" dxfId="1" priority="1214" operator="equal">
      <formula>0</formula>
    </cfRule>
    <cfRule type="containsText" dxfId="0" priority="1215" operator="containsText" text="根拠法令等の記載内容を再度確認してください。">
      <formula>NOT(ISERROR(SEARCH("根拠法令等の記載内容を再度確認してください。",AR3051)))</formula>
    </cfRule>
  </conditionalFormatting>
  <dataValidations xWindow="354" yWindow="499" count="104">
    <dataValidation type="list" allowBlank="1" showInputMessage="1" showErrorMessage="1" error="正しい値を選択してください。" prompt="有・無を選択してください" sqref="Q255:T255" xr:uid="{6EFEBC9C-F839-4784-B47F-2B05CAF38CAC}">
      <formula1>"　,有,無,有・無"</formula1>
    </dataValidation>
    <dataValidation type="list" allowBlank="1" showInputMessage="1" showErrorMessage="1" error="決められた値を選択してください。_x000a_" prompt="いる,いない,非該当のいずれかを選択してください" sqref="AH523 AH7 AH944 AH1249 AH42:AH43 AH1787 AH309 AH23 AH14 AH375 AH45 AH27 AH82 AH91 AH87 AH99 AH105 AH158 AH170 AH176 AH311 AH333 AH335 AH340 AH351 AH355 AH365 AH1988 AH414 AH421 AH108 AH429 AH457:AH458 AH3040 AH479:AH480 AH482 AH485:AH486 AH493 AH495 AH498 AH501 AH504 AH507 AH510 AH515 AH520 AH101:AH102 AH528 AH531 AH590 AH2941 AH661 AH681:AH696 AH702 AH3011 AH709 AH713 AH715 AH718 AH721 AH723 AH728 AH2998 AH732 AH734 AH737 AH740 AH742 AH744 AH747 AH750 AH752 AH754 AH756 AH758 AH760 AH763 AH770 AH773 AH777 AH779 AH781 AH783 AH785 AH788 AH2981 AH805 AH811 AH822 AH813 AH815 AH817 AH825 AH827 AH830 AH833 AH837 AH841 AH845 AH860 AH847 AH863 AH866 AH869 AH875 AH880 AH885 AH893 AH2978 AH916 AH922 AH928 AH937 AH941 AH401 AH947 AH951 AH954 AH958 AH969 AH973 AH975:AH976 AH978 AH981 AH983 AH986 AH990 AH999 AH1003 AH1252 AH1006 AH1013 AH1025 AH1143 AH2964 AH1038 AH1146 AH1127 AH1131 AH1140 AH1149 AH1153 AH1167 AH1174 AH1179 AH1186 AH1189 AH1198 AH1211 AH1214 AH1216 AH1220 AH1228 AH1234 AH1237 AH1241:AH1242 AH1246 AH3051 AH18 AH31 AH445 AH1028 AH1009 AH1299 AH1310 AH1313 AH1315 AH1317 AH1320 AH1322 AH1338 AH1341 AH1355 AH1386 AH1398 AH1408 AH1418 AH1422 AH1437 AH1444 AH1447 AH1451 AH1471 AH1511 AH1514 AH1528 AH1532 AH1598 AH1634 AH1637 AH1640 AH1654 AH1674 AH1677 AH1690 AH1718 AH1741 AH1757 AH1768 AH1790 AH1811 AH1809 AH1813 AH1817 AH1820 AH1825 AH1828 AH1853 AH1857 AH1860 AH1863 AH1879 AH1884 AH1889 AH1895 AH1898 AH1915 AH1925 AH1927 AH1939 AH1941 AH1943 AH1945 AH1953 AH1958 AH2957 AH2202 AH1993 AH1999 AH2008 AH2011 AH2014 AH2017 AH2020 AH2023 AH2027 AH2030 AH2034 AH2038 AH2041 AH2043 AH2053 AH2058 AH2062 AH2065 AH2074 AH2079 AH2082 AH2086 AH2089 AH2095 AH2108 AH2115 AH2117 AH2122 AH2129 AH2131 AH2140 AH2143 AH2148 AH2177 AH2180 AH2192 AH2215 AH2223 AH2226 AH2238 AH2244 AH2248 AH2250 AH2254 AH2259 AH2267 AH2291:AH2293 AH2296 AH2303 AH2307 AH2315 AH2327 AH2331 AH2335 AH2345 AH2368 AH2387 AH2425 AH2429 AH2433 AH2436 AH2439 AH2444 AH2447 AH2451 AH2454 AH2460 AH2486 AH2501 AH2506 AH2521 AH2524 AH2527 AH2533 AH2536 AH2541 AH2544 AH2554 AH2558 AH2639 AH2660 AH2671 AH2676 AH2714 AH2718 AH2722 AH2944 AH2768 AH2779 AH2782 AH2785 AH2788 AH2792 AH2795 AH2798 AH2802 AH2805 AH2809 AH2813 AH2820 AH2835 AH2852 AH2882 AH2888 AH2890 AH2893 AH2912 AH2915 AH2919 AH2923 AH2926 AH654 AH2198 AH2219 AH2377 AH2575 AH2578 AH2581 AH2597 AH2611 AH2626 AH2682 AH1549 AH2229" xr:uid="{512213A0-7C9E-432C-8E82-7422E7B74CC3}">
      <formula1>"いる・いない,いる,いない,非該当"</formula1>
    </dataValidation>
    <dataValidation type="list" allowBlank="1" showInputMessage="1" showErrorMessage="1" error="正しい値を選択してください" prompt="該当又は非該当のいずれかを選択してください" sqref="AH404 AH1975 AH2272 AH2274 AH2286" xr:uid="{7692FB07-58A4-44EF-A4CA-63C02B5CEA2D}">
      <formula1>"該当・非該当,該当,非該当"</formula1>
    </dataValidation>
    <dataValidation type="list" allowBlank="1" showInputMessage="1" showErrorMessage="1" error="決められた値を選択してください。_x000a_" prompt="いない,いる,非該当のいずれかを選択してください" sqref="AH843:AJ843 AH1260:AJ1260 AH1137:AJ1137 AH1050:AJ1050 AH1156:AJ1156 AH1159:AJ1159 AH1134:AJ1134 AH1163:AJ1163 AH2101:AJ2101 AH2396:AJ2396 AH2759:AJ2759 AH2763:AJ2763 AH465:AJ465 AH707:AJ707 AH730:AJ730 AH907:AJ907 AH1045:AJ1045 AH1970:AJ1970 AH2755:AJ2755 AH425:AJ425" xr:uid="{0AEED827-EEDA-4671-B7AC-D2E32AF17FAD}">
      <formula1>"いない・いる,いない,いる,非該当"</formula1>
    </dataValidation>
    <dataValidation type="list" allowBlank="1" showInputMessage="1" showErrorMessage="1" error="正しい値を選択してください" prompt="加算の有・無を選択してください" sqref="AH434" xr:uid="{DFD38E37-4412-4EF4-B5CB-2ACA1FE4A1F7}">
      <formula1>"有・無,有,無"</formula1>
    </dataValidation>
    <dataValidation type="list" allowBlank="1" showInputMessage="1" showErrorMessage="1" error="正しい値を選択してください" prompt="専従・兼務の別を選択してください" sqref="V437:V439 O473:O475" xr:uid="{D46F100F-AF3B-425A-8082-6C14232BD2CA}">
      <formula1>"専従・兼務,専従,兼務"</formula1>
    </dataValidation>
    <dataValidation type="list" allowBlank="1" showInputMessage="1" showErrorMessage="1" error="正しい値を選択してください。" prompt="策定済又は未策定を選択してください。" sqref="AH554 AH562" xr:uid="{A8AE1553-B1C5-4B15-B250-E3420AA11982}">
      <formula1>"策定済・未策定,策定済,未策定"</formula1>
    </dataValidation>
    <dataValidation type="list" allowBlank="1" showInputMessage="1" showErrorMessage="1" error="正しい値を選択してください。" prompt="実施済,実施予定,未実施を選択してください。" sqref="AH575 AH572:AH573 AH581 AH585" xr:uid="{A63A1DEF-70C6-45C4-896A-CAE79AFFBE53}">
      <formula1>"実施済・未実施,実施済,実施予定,未実施"</formula1>
    </dataValidation>
    <dataValidation type="list" allowBlank="1" showInputMessage="1" showErrorMessage="1" sqref="AH674" xr:uid="{17EBA817-5F44-450C-B18B-EBCD4F23CE88}">
      <formula1>"管理宿直の形態,職員宿直,賃金雇用職員,業務委託,職員宿直と賃金職員,職員宿直と業務委託"</formula1>
    </dataValidation>
    <dataValidation type="list" allowBlank="1" showInputMessage="1" showErrorMessage="1" error="正しい値を選択してください。" prompt="月の開催回数を選択してください。" sqref="R962" xr:uid="{9B9E09BA-4CF0-4331-A1DC-14D046B394CF}">
      <formula1>"　,1,2,3,4,5,6,7,8,9,10"</formula1>
    </dataValidation>
    <dataValidation type="list" allowBlank="1" showInputMessage="1" showErrorMessage="1" error="正しい値を選択してください。" prompt="年間の開催回数を選択してください。" sqref="V962" xr:uid="{F9AD3F81-4499-4A9D-948A-70DC71F5B329}">
      <formula1>"　,1,2,3,4,5,6,7,8,9,10,11,12,13,14,15,16,17,18,19,20,21,21,22,23,24,25,26,27,28,29,30"</formula1>
    </dataValidation>
    <dataValidation type="list" allowBlank="1" showInputMessage="1" showErrorMessage="1" error="正しい値を選択してください。" prompt="参加する職種に〇を選択してください" sqref="T966:T967 N965:N967 R965 I965:I967 T2862:T2863 V965 N1330:N1332 I1330:I1332 Z1330:Z1331 R1330 V2861 V1330 N2478:N2480 I2478:I2480 Z2478:Z2479 R2478 T1494:T1495 V2478 N1493:N1495 I1493:I1495 Z1493:Z1494 R1493 T1331:T1332 V1493 N2861:N2863 I2861:I2863 Z2861:Z2862 R2861 T2479:T2480 Z965:Z966 T1563:T1564 V1562 N1562:N1564 I1562:I1564 Z1562:Z1563 R1562" xr:uid="{21CDE437-D3CB-4D6E-96C5-63CD39C7FB9D}">
      <formula1>"〇,　,"</formula1>
    </dataValidation>
    <dataValidation type="list" allowBlank="1" showInputMessage="1" showErrorMessage="1" error="決められた値を選択してください。_x000a_" prompt="ある,ない,非該当のいずれかを選択してください" sqref="AH971:AJ971" xr:uid="{A3283ECF-AF26-4ADB-95B7-2F051AC3EFC8}">
      <formula1>"ある・ない,ある,ない,非該当"</formula1>
    </dataValidation>
    <dataValidation type="list" allowBlank="1" showInputMessage="1" showErrorMessage="1" error="正しい値を選択してください。" prompt="月を選択してください。" sqref="T1017" xr:uid="{CA1B2924-FE58-41F6-A748-04139CEDF273}">
      <formula1>"　,4,5,6,7,8,9,10,11,12,1,2,3,"</formula1>
    </dataValidation>
    <dataValidation type="whole" allowBlank="1" showInputMessage="1" showErrorMessage="1" error="正しい値を選択してください。" prompt="待機者の人数を入力してください。" sqref="X1017" xr:uid="{DFEA2081-068F-47E4-A7A1-66517C9E2723}">
      <formula1>0</formula1>
      <formula2>200</formula2>
    </dataValidation>
    <dataValidation type="list" allowBlank="1" showInputMessage="1" showErrorMessage="1" error="正しい値を選択してください。" prompt="更新の頻度を選択してください。" sqref="T1021:V1021" xr:uid="{F5575473-81F7-49AD-B1F5-DBBBD24578A6}">
      <formula1>"　,毎月,２か月に,３か月に,４か月に,５か月に,６か月に,１年に"</formula1>
    </dataValidation>
    <dataValidation type="list" allowBlank="1" showInputMessage="1" showErrorMessage="1" error="正しい値を選択してください。" prompt="徴収の有無を選択してください。" sqref="O1088:O1094" xr:uid="{546C5AF5-F42C-49E6-A068-41634B7A3566}">
      <formula1>"有 ・ 無,有,無,"</formula1>
    </dataValidation>
    <dataValidation type="list" allowBlank="1" showInputMessage="1" showErrorMessage="1" error="決められた値を選択してください。_x000a_" prompt="ない,ある,非該当のいずれかを選択してください" sqref="AH1171:AJ1171 AH2710:AJ2710" xr:uid="{464A0B8E-F49C-48AC-ADC5-BE065A2EE22D}">
      <formula1>"ない・ある,ない,ある,非該当"</formula1>
    </dataValidation>
    <dataValidation type="list" allowBlank="1" showInputMessage="1" showErrorMessage="1" error="正しい値を選択してください。" prompt="人数を選択してください。" sqref="M1291 M1283 M1285 M1287 M1289" xr:uid="{5B97B140-779F-4783-BEDB-CC44F617E3D3}">
      <formula1>"　,1,2,3,4,5,6,7,8,9,10,11,12,13,14,15,16,17,18,19,20"</formula1>
    </dataValidation>
    <dataValidation type="list" showInputMessage="1" showErrorMessage="1" error="正しい値を選択してください" prompt="該当する加算に○を選択してください" sqref="N276 T276" xr:uid="{3184B0E2-030E-4D24-828A-A573E3D7D218}">
      <formula1>"○,　,"</formula1>
    </dataValidation>
    <dataValidation type="list" allowBlank="1" showInputMessage="1" showErrorMessage="1" error="正しい値を選択してください" prompt="該当する加算を選択してください" sqref="S267 M267" xr:uid="{A508A608-AF1D-4A8F-8B0C-4DE5A6E4BDC4}">
      <formula1>"Ⅰ,I・Ⅱ,Ⅱ,　,"</formula1>
    </dataValidation>
    <dataValidation type="decimal" allowBlank="1" showInputMessage="1" showErrorMessage="1" error="正しい値を入力してください。" prompt="週当たりの勤務時間を入力してください。" sqref="AH84:AI84" xr:uid="{5EBC5CEA-ADDF-41D8-904B-7855578F5033}">
      <formula1>0</formula1>
      <formula2>44</formula2>
    </dataValidation>
    <dataValidation type="decimal" allowBlank="1" showInputMessage="1" showErrorMessage="1" error="正しい値を入力してください。" prompt="月当たりの勤務時間を入力してください。" sqref="AH85:AI85" xr:uid="{5759F540-1298-436D-84C5-180EF06E79F5}">
      <formula1>0</formula1>
      <formula2>200</formula2>
    </dataValidation>
    <dataValidation type="decimal" allowBlank="1" showInputMessage="1" showErrorMessage="1" error="正しい値を入力してください。" prompt="歴月の常勤換算に用いる時間数を入力してください。" sqref="AH94:AI94" xr:uid="{26E59C32-1B83-4745-8A87-E9AF0C2392C6}">
      <formula1>0</formula1>
      <formula2>240</formula2>
    </dataValidation>
    <dataValidation type="list" showInputMessage="1" showErrorMessage="1" error="正しい値を選択してください" prompt="理学療法士,作業療法士、言語聴覚士,看護職員,柔道整復師,あん摩マッサージ指圧師,はり師,きゅう師を選択してください" sqref="E274:H275" xr:uid="{7A534C0E-3684-4927-8D41-21850723E157}">
      <formula1>"理学療法士,作業療法士,言語聴覚士,看護職員,柔道整復師,あん摩マッサージ指圧師,はり師,きゅう師,　,"</formula1>
    </dataValidation>
    <dataValidation allowBlank="1" showInputMessage="1" showErrorMessage="1" error="正しい内容を入力してください。" prompt="職名を入力してください。" sqref="L284:L285" xr:uid="{F8A86957-9E0B-4B73-8B64-0DE468ED5227}"/>
    <dataValidation allowBlank="1" showInputMessage="1" showErrorMessage="1" error="正しい内容を入力してください。" prompt="業務内容を入力してください。" sqref="R284:R285" xr:uid="{D383339B-05DD-4D11-A7EB-1A16C9941054}"/>
    <dataValidation type="whole" allowBlank="1" showInputMessage="1" showErrorMessage="1" error="正しい値を入力してください。" prompt="入所定員を入力してください。" sqref="K256:N256 Q256:T256" xr:uid="{16B5A1EA-D7BF-40AE-AEEE-21EB5FBBC044}">
      <formula1>0</formula1>
      <formula2>300</formula2>
    </dataValidation>
    <dataValidation type="whole" allowBlank="1" showInputMessage="1" showErrorMessage="1" error="正しい内容を入力してください。" prompt="直近の在籍者数を入力してください。" sqref="K257:N257 Q257:T257" xr:uid="{0A595196-602A-4D2D-AC38-5CC99834277D}">
      <formula1>0</formula1>
      <formula2>300</formula2>
    </dataValidation>
    <dataValidation type="decimal" allowBlank="1" showInputMessage="1" showErrorMessage="1" error="正しい値を入力してください。" prompt="前年度の入所者数を入力してください。（小数点以下第2位を切り上げ。）" sqref="K258:N258 Q258:T258" xr:uid="{DBC04C0F-F419-4A37-82ED-1EA9EAE6A880}">
      <formula1>0</formula1>
      <formula2>300</formula2>
    </dataValidation>
    <dataValidation allowBlank="1" showInputMessage="1" showErrorMessage="1" error="正しい内容を入力してください。" prompt="人数を入力してください。" sqref="W279:W282 Z279:Z282" xr:uid="{B11BBE28-A357-451C-8992-3F06649DD1E4}"/>
    <dataValidation type="whole" allowBlank="1" showInputMessage="1" showErrorMessage="1" error="正しい値を入力してください。" prompt="人数を入力してください。" sqref="X283" xr:uid="{C20F2E1B-F9D1-4306-8015-BC350E03CE06}">
      <formula1>0</formula1>
      <formula2>10</formula2>
    </dataValidation>
    <dataValidation type="list" allowBlank="1" showInputMessage="1" showErrorMessage="1" error="正しい値を選択してください" prompt="社会福祉主事,精神保健福祉士 ,社会福祉士,介護支援専門員,介護福祉士を選択してください" sqref="O346:O348 U346:U348" xr:uid="{4E09854F-9903-4D31-9571-EF1E24505F2A}">
      <formula1>"　,社会福祉主事,精神保健福祉士 ,社会福祉士,介護支援専門員,介護福祉士"</formula1>
    </dataValidation>
    <dataValidation type="list" allowBlank="1" showInputMessage="1" showErrorMessage="1" error="正しい値を選択してください" prompt="理学療法士,作業療法士、言語聴覚士,看護職員,柔道整復師,あん摩マッサージ指圧師,はり師,きゅう師を選択してください" sqref="O437:O439" xr:uid="{8EB2EAE1-62E9-4222-9C73-670259F78BF1}">
      <formula1>"　,理学療法士,作業療法士,言語聴覚士,看護職員,柔道整復師,あん摩マッサージ指圧師,はり師,きゅう師"</formula1>
    </dataValidation>
    <dataValidation type="list" allowBlank="1" showInputMessage="1" showErrorMessage="1" error="正しい値を選択してください" prompt="月額、日額を選択してください。" sqref="AC1089:AD1089" xr:uid="{61EAA0B3-D69A-4494-9E53-597F6B97CD5D}">
      <formula1>"　,月額,日額"</formula1>
    </dataValidation>
    <dataValidation type="textLength" allowBlank="1" showInputMessage="1" showErrorMessage="1" error="正しい内容を入力してください。" prompt="具体的な取組み内容を入力してください。" sqref="Q1291 Q1283 Q1293 Q1285 Q1287 Q1289 Q1295" xr:uid="{8D47BB85-82D8-4E23-84BC-F5ED085DE7F9}">
      <formula1>0</formula1>
      <formula2>100</formula2>
    </dataValidation>
    <dataValidation type="textLength" allowBlank="1" showInputMessage="1" showErrorMessage="1" error="正しい名称を入力してください。" prompt="身体拘束適正化検討委員会の名称を入力してください。" sqref="N1325:AD1325" xr:uid="{0A91C5C6-8ADC-4D4D-BE62-8486E82B35CB}">
      <formula1>0</formula1>
      <formula2>50</formula2>
    </dataValidation>
    <dataValidation allowBlank="1" showInputMessage="1" showErrorMessage="1" error="正しい内容を入力してください。" prompt="開催頻度を入力してください。（例:３か月ごとに開催）" sqref="R1326:AD1326 R2474 R1489:AD1489 R2857 R1558" xr:uid="{093C4202-AA62-46EB-BF05-BE74034E93F7}"/>
    <dataValidation type="list" allowBlank="1" showInputMessage="1" showErrorMessage="1" error="正しい値を選択してください。" prompt="前年度の開催回数を選択してください。" sqref="W1327:Z1327 W1335:Z1335 W1498 W2483:Z2483 W2866" xr:uid="{3420DE7D-0618-4954-B85E-097FB07E2E89}">
      <formula1>"　,0,1,2,3,4,5,6,7,8,9,10,11,12,13,14,15,16,17,18,19,20"</formula1>
    </dataValidation>
    <dataValidation type="textLength" allowBlank="1" showInputMessage="1" showErrorMessage="1" error="300字以内で内容を入力してください。" prompt="具体的な取り組みを記載してください。" sqref="H1604" xr:uid="{F4C6EC94-FB47-4962-ACD0-6C355765C915}">
      <formula1>0</formula1>
      <formula2>300</formula2>
    </dataValidation>
    <dataValidation type="list" allowBlank="1" showInputMessage="1" showErrorMessage="1" sqref="I1612 O1629 O1612 V1612 I1620 O1620 V1620 I1629:I1630 V1629" xr:uid="{0531D477-11AB-493B-933A-83F463A409BF}">
      <formula1>"　,〇"</formula1>
    </dataValidation>
    <dataValidation type="list" allowBlank="1" showInputMessage="1" showErrorMessage="1" error="正しい値を選択してください。" prompt="年を選択してください。" sqref="N1615 V3002 T1996 N1623" xr:uid="{D1E13AAB-D724-4AEA-8FB5-37DDCBDE1180}">
      <formula1>"　,1,2,3,4,5,6,7,8,9,10,11,12,13,14,15,16,17,18,19,20,21,22,23,24,25,26,27,28,29,30,31"</formula1>
    </dataValidation>
    <dataValidation type="list" allowBlank="1" showInputMessage="1" showErrorMessage="1" error="正しい値を選択してください。" prompt="月を選択してください。" sqref="Q1615 S3043 W1996 Y3002 Q1623" xr:uid="{C06A8C50-E567-48A9-8924-81CD02B2A26F}">
      <formula1>"　,1,2,3,4,5,6,7,8,9,10,11,12"</formula1>
    </dataValidation>
    <dataValidation type="list" allowBlank="1" showInputMessage="1" showErrorMessage="1" error="正しい値を選択してください。" prompt="日を選択してください。" sqref="T1615 V3043 Z1996 AB3002 T1623" xr:uid="{F174DDC9-18AA-4728-9BAC-495B877FC5CF}">
      <formula1>"　,1,2,3,4,5,6,7,8,9,10,11,12,13,14,15,16,17,18,19,20,21,22,23,24,25,26,27,28,29,30,31"</formula1>
    </dataValidation>
    <dataValidation type="list" allowBlank="1" showInputMessage="1" showErrorMessage="1" error="正しい元号を選択してください。" prompt="該当する元号を選択してください。" sqref="J1615 S3002 P1996 J1623" xr:uid="{A33E642B-631A-4A38-9626-12F9E4CB63A3}">
      <formula1>"　,令和,平成,平成・令和"</formula1>
    </dataValidation>
    <dataValidation type="textLength" allowBlank="1" showInputMessage="1" showErrorMessage="1" error="正しい内容を入力してください。" prompt="評価機関の名称を入力してください。" sqref="J1626" xr:uid="{B8DD9032-DD5B-4AB9-B522-E55D64B965A9}">
      <formula1>0</formula1>
      <formula2>40</formula2>
    </dataValidation>
    <dataValidation type="textLength" allowBlank="1" showInputMessage="1" showErrorMessage="1" error="正しい内容を入力してください。" prompt="具体的な開示方法を記入（入力）してください。" sqref="M1630:AB1630" xr:uid="{EC5751F3-6BA2-4DF7-A711-951E59C9C707}">
      <formula1>0</formula1>
      <formula2>25</formula2>
    </dataValidation>
    <dataValidation type="textLength" allowBlank="1" showInputMessage="1" showErrorMessage="1" error="正しい内容を入力してください。" prompt="氏名を入力してください。" sqref="B1642:E1642" xr:uid="{64FBF300-CBC6-4060-B8D1-5A5B8770CCA6}">
      <formula1>0</formula1>
      <formula2>10</formula2>
    </dataValidation>
    <dataValidation type="textLength" allowBlank="1" showInputMessage="1" showErrorMessage="1" error="正しい内容を入力してください。" prompt="職種を入力してください。" sqref="B1645:E1645" xr:uid="{119F8CA6-92D2-47F1-8EEA-F276CA20B495}">
      <formula1>0</formula1>
      <formula2>10</formula2>
    </dataValidation>
    <dataValidation type="list" allowBlank="1" showInputMessage="1" showErrorMessage="1" error="正しい内容を選択してください。" prompt="チェックの有無を選択してください。" sqref="U1833" xr:uid="{F09D5330-06BB-4E50-9652-7A4299B5F180}">
      <formula1>"有・無,有,無"</formula1>
    </dataValidation>
    <dataValidation type="list" allowBlank="1" showInputMessage="1" showErrorMessage="1" error="正しい値を選択してください。" prompt="チェック項目に〇を選択してください" sqref="X1835 S1835 M1835 P1835 I1835:I1836" xr:uid="{833367D0-6D95-4E42-B53C-42D5F2AB7000}">
      <formula1>"〇,　,"</formula1>
    </dataValidation>
    <dataValidation type="textLength" allowBlank="1" showInputMessage="1" showErrorMessage="1" error="50文字以内で入力してください。" prompt="具体的なチェック項目を記入（入力）してください。" sqref="L1836:AB1836" xr:uid="{CE7FA194-E304-46D0-B5D0-300A49795BF1}">
      <formula1>0</formula1>
      <formula2>50</formula2>
    </dataValidation>
    <dataValidation type="textLength" allowBlank="1" showInputMessage="1" showErrorMessage="1" error="300字以内で内容を入力してください。" prompt="具体的な内容を記載してください。" sqref="H1948" xr:uid="{81315953-95C9-4C48-9628-8C8B327C637C}">
      <formula1>0</formula1>
      <formula2>300</formula2>
    </dataValidation>
    <dataValidation type="whole" allowBlank="1" showInputMessage="1" showErrorMessage="1" error="正しい値を選択してください。" prompt="認定特定行為従事者の人数を入力してください。" sqref="Y1990" xr:uid="{55ED5FB8-929D-4F24-ABE0-FD9C3ACDD464}">
      <formula1>0</formula1>
      <formula2>40</formula2>
    </dataValidation>
    <dataValidation type="list" allowBlank="1" showInputMessage="1" showErrorMessage="1" error="正しい値を選択してください。" prompt="該当項目に〇を選択してください。" sqref="N2003:N2004 R2003 V2003:V2004" xr:uid="{66B54A4C-D7CE-4901-B64A-F44016074D90}">
      <formula1>"〇,　,"</formula1>
    </dataValidation>
    <dataValidation type="whole" allowBlank="1" showInputMessage="1" showErrorMessage="1" error="正しい値を入力してください" prompt="時刻を記入（入力）してください。" sqref="T2046:V2048 J2046:L2048" xr:uid="{ACFDB19B-9DC9-442A-B32B-3419E3024598}">
      <formula1>0</formula1>
      <formula2>24</formula2>
    </dataValidation>
    <dataValidation type="list" allowBlank="1" showInputMessage="1" showErrorMessage="1" error="決められた値を選択してください。_x000a_" prompt="いる,いない（委託等）のいずれかを選択してください" sqref="AH2050" xr:uid="{2681AE6F-8A3B-4CBE-A68F-E208180270FA}">
      <formula1>"いる・いない（委託等）,いる,いない（委託等）,"</formula1>
    </dataValidation>
    <dataValidation type="whole" allowBlank="1" showInputMessage="1" showErrorMessage="1" error="正しい値を入力してください。" prompt="人数を入力してください。" sqref="W2105 AA2105" xr:uid="{1A4FFB6B-9287-4629-8132-3148C42DE945}">
      <formula1>0</formula1>
      <formula2>250</formula2>
    </dataValidation>
    <dataValidation type="list" allowBlank="1" showInputMessage="1" showErrorMessage="1" error="正しい内容を選択してください。" prompt="どちらか一方を選択してください。" sqref="O2104" xr:uid="{3D28DB2B-C08C-4B52-99FD-B6EF718F9DE8}">
      <formula1>"有・無,有,無"</formula1>
    </dataValidation>
    <dataValidation type="whole" allowBlank="1" showInputMessage="1" showErrorMessage="1" error="正しい値を入力してください。" prompt="点検回数を記入（入力）してください。_x000a_" sqref="R2118:R2119 R2125:R2126 R2132:R2133" xr:uid="{643DA2E3-DAF6-4F49-8292-BA3871098AE0}">
      <formula1>0</formula1>
      <formula2>50</formula2>
    </dataValidation>
    <dataValidation type="textLength" allowBlank="1" showInputMessage="1" showErrorMessage="1" error="正しい内容を入力してください。" prompt="知らせた方法を記入（入力）してください。" sqref="O2124" xr:uid="{921D80AB-ACBA-4147-9B4D-6F890A6B3E4F}">
      <formula1>0</formula1>
      <formula2>40</formula2>
    </dataValidation>
    <dataValidation type="textLength" allowBlank="1" showInputMessage="1" showErrorMessage="1" error="正しい名称を入力してください。" prompt="感染症及び食中毒の予防及びまん延の防止のための対策を検討する委員会の名称を入力してください。" sqref="N2473" xr:uid="{F0D24D38-9198-4D83-A5CB-A321E0C1C8D7}">
      <formula1>0</formula1>
      <formula2>50</formula2>
    </dataValidation>
    <dataValidation type="textLength" allowBlank="1" showInputMessage="1" showErrorMessage="1" error="正しい名称を入力してください。" prompt="虐待の防止のための対策を検討する委員会の名称を入力してください。" sqref="N1488:AD1488" xr:uid="{0D26875B-A56E-4FE8-B3D0-8254D0F90169}">
      <formula1>0</formula1>
      <formula2>50</formula2>
    </dataValidation>
    <dataValidation type="list" allowBlank="1" showInputMessage="1" showErrorMessage="1" error="正しい値を選択してください。" prompt="前年度の開催回数を選択してください。" sqref="W1490:Z1490" xr:uid="{90D04251-B0BA-4506-8D7C-6D9E689C8797}">
      <formula1>"　,未設置,0,1,2,3,4,5,6,7,8,9,10,11,12,13,14,15,16,17,18,19,20"</formula1>
    </dataValidation>
    <dataValidation type="list" allowBlank="1" showInputMessage="1" showErrorMessage="1" error="正しい値を選択してください。" prompt="前年度の開催回数を選択してください。" sqref="W2475 W2858 W1559" xr:uid="{EE218832-DD9F-4826-8B0C-2E8EA253758F}">
      <formula1>"　,0,1,2,3,4,5,6,7,8,9,10,11,12,13,14,15,16,17,18,19,20,21,22,23,24,25,26,27,28,29,30,31,32,33,34,35,36,37,38,39,40"</formula1>
    </dataValidation>
    <dataValidation type="whole" allowBlank="1" showInputMessage="1" showErrorMessage="1" error="正しい値を入力してください。" prompt="委託費の金額を記入（入力）してください。" sqref="W2650 W2664 W2667 W2653 W2656" xr:uid="{E1685CD5-ABC6-4D79-A582-6A4153FD3054}">
      <formula1>0</formula1>
      <formula2>10000000</formula2>
    </dataValidation>
    <dataValidation type="list" allowBlank="1" showInputMessage="1" showErrorMessage="1" error="正しい値を選択してください" prompt="支払いの有・無を選択してください" sqref="P2650 P2664 P2667 P2653 P2656" xr:uid="{FE8BA989-76B0-4423-BD4E-8F959D7DF00F}">
      <formula1>"有・無,有,無"</formula1>
    </dataValidation>
    <dataValidation type="textLength" allowBlank="1" showInputMessage="1" showErrorMessage="1" error="正しい内容を入力してください。" prompt="医療機関の名称を入力してください。" sqref="P2649:AD2649 P2663:AD2663 P2652:AD2652 P2666:AD2666 P2655:AD2655" xr:uid="{E748D18B-AD57-4198-A4FC-AA2719287B42}">
      <formula1>0</formula1>
      <formula2>50</formula2>
    </dataValidation>
    <dataValidation type="textLength" allowBlank="1" showInputMessage="1" showErrorMessage="1" error="正しい名称を入力してください。" prompt="事故発生の防止のための委員会の名称を入力してください。" sqref="N2856" xr:uid="{28540E0F-EC75-4621-B42F-C3FC58B99532}">
      <formula1>0</formula1>
      <formula2>50</formula2>
    </dataValidation>
    <dataValidation type="textLength" allowBlank="1" showInputMessage="1" showErrorMessage="1" error="正しい内容を入力してください。" prompt="職名・氏名等を記載（入力）してください。" sqref="V1334:AD1334 V2482:AD2482 V1497:AD1497 V2865:AD2865" xr:uid="{45750E8E-A5EB-4A5E-9FC2-10D25DD51CFB}">
      <formula1>0</formula1>
      <formula2>30</formula2>
    </dataValidation>
    <dataValidation type="list" allowBlank="1" showInputMessage="1" showErrorMessage="1" error="正しい値を選択してください。" prompt="取組みを実施している項目ついて〇を選択してください" sqref="H2985:H2986 H2988 H2990:H2992" xr:uid="{132C69A0-4136-4D41-8EA4-70F0679EA147}">
      <formula1>"〇,　,"</formula1>
    </dataValidation>
    <dataValidation type="textLength" allowBlank="1" showInputMessage="1" showErrorMessage="1" error="正しい内容を入力してください。" prompt="具体的な取組内容を記入（入力）してください。" sqref="I2993" xr:uid="{1E175488-D4D5-4EFE-905C-7EE51FED414B}">
      <formula1>0</formula1>
      <formula2>300</formula2>
    </dataValidation>
    <dataValidation type="textLength" allowBlank="1" showInputMessage="1" showErrorMessage="1" error="正しい内容を入力してください。" prompt="氏名を入力してください。" sqref="L3002" xr:uid="{89C46ED3-1D5A-4B84-BC6C-F9211DD315C8}">
      <formula1>0</formula1>
      <formula2>15</formula2>
    </dataValidation>
    <dataValidation type="textLength" allowBlank="1" showInputMessage="1" showErrorMessage="1" error="正しい内容を入力してください。" prompt="職名を入力してください。" sqref="H3002" xr:uid="{AD36F08E-72B0-4331-9B14-BE358DAF2545}">
      <formula1>0</formula1>
      <formula2>15</formula2>
    </dataValidation>
    <dataValidation type="textLength" allowBlank="1" showInputMessage="1" showErrorMessage="1" error="300字以内で内容を入力してください。" prompt="重点的な取組事項を記載（入力）してください。" sqref="H3006" xr:uid="{BABE5199-48E2-4031-8878-C254D577A85E}">
      <formula1>0</formula1>
      <formula2>300</formula2>
    </dataValidation>
    <dataValidation type="list" allowBlank="1" showInputMessage="1" showErrorMessage="1" error="正しい値を選択してください。" prompt="年を選択してください。" sqref="P3043" xr:uid="{F5523DEE-ABA8-49A5-ABFF-69125C0C67D8}">
      <formula1>"　,5,6,7,8,9,10,11,12,13,14,15"</formula1>
    </dataValidation>
    <dataValidation type="textLength" allowBlank="1" showInputMessage="1" showErrorMessage="1" error="400字以内で内容を入力してください。" prompt="運営理念（処遇の基本方針）を入力してください。" sqref="G36:AD39" xr:uid="{5640829F-D8BA-496A-B5F1-30DCE7CC8219}">
      <formula1>0</formula1>
      <formula2>400</formula2>
    </dataValidation>
    <dataValidation type="list" allowBlank="1" showInputMessage="1" showErrorMessage="1" error="正しい内容を選択してください。" prompt="チェックした記録の有無を選択してください。" sqref="U1838" xr:uid="{F13C9C19-BAE8-428A-B1DA-8A3F08DA4AD7}">
      <formula1>"有・無,有,無"</formula1>
    </dataValidation>
    <dataValidation type="list" allowBlank="1" showInputMessage="1" showErrorMessage="1" error="正しい内容を選択してください。" prompt="入浴記録の有無を選択してください。" sqref="U1839" xr:uid="{F485D463-1A26-4F99-B8DD-E27A3EEAF604}">
      <formula1>"有・無,有,無"</formula1>
    </dataValidation>
    <dataValidation type="list" allowBlank="1" showInputMessage="1" showErrorMessage="1" error="正しい内容を選択してください。" prompt="入浴中止の場合の理由の記録の有無を選択してください。" sqref="U1840" xr:uid="{4EF62CA6-FEEB-435A-AF9B-A40E1F36F769}">
      <formula1>"有・無,有,無"</formula1>
    </dataValidation>
    <dataValidation type="list" allowBlank="1" showInputMessage="1" showErrorMessage="1" error="正しい内容を選択してください。" prompt="入力中止の場合の清拭実施の記録の有無を選択してください。" sqref="U1841" xr:uid="{915C82FB-1D12-45F3-B35C-0A149FD08FA3}">
      <formula1>"有・無,有,無"</formula1>
    </dataValidation>
    <dataValidation type="textLength" allowBlank="1" showInputMessage="1" showErrorMessage="1" prompt="通帳の保管責任者の氏名を記載（入力）してください。" sqref="Q2111" xr:uid="{46C2DC2D-4786-4702-BD62-45D19772A36B}">
      <formula1>0</formula1>
      <formula2>30</formula2>
    </dataValidation>
    <dataValidation type="textLength" allowBlank="1" showInputMessage="1" showErrorMessage="1" prompt="印鑑の保管責任者の氏名を記載（入力）してください。" sqref="Q2112" xr:uid="{643969A5-2DD9-4D8F-AA68-C27CFC3977C2}">
      <formula1>0</formula1>
      <formula2>30</formula2>
    </dataValidation>
    <dataValidation type="list" allowBlank="1" showInputMessage="1" showErrorMessage="1" error="正しい値を選択してください。" prompt="人数を選択してください。" sqref="Z597:Z598" xr:uid="{0D517B66-A6C6-4B5A-95C8-A5BCE4521792}">
      <formula1>"　,1,1.6,2,2.4,3,3.2,4,4.8,5,5.6,6,7,8,9,10"</formula1>
    </dataValidation>
    <dataValidation allowBlank="1" showInputMessage="1" showErrorMessage="1" error="正しい内容を入力してください。" prompt="半角文字で人数を入力してください。" sqref="K260:K263 K265:K266 K268:K270 K274:K275 K277 Q274:Q275 Q268:Q270 Q265:Q266 Q260:Q263" xr:uid="{2AF021D5-9F55-490C-B8AC-8767868A8903}"/>
    <dataValidation type="custom" allowBlank="1" showInputMessage="1" showErrorMessage="1" error="正しい値を入力してください。" prompt="半角文字で入力してください。_x000a_小数点以下第2位まで入力できます。_x000a_エクセルの仕様上、見かけ上切りあがる場合があります。_x000a_合計の部分で切り捨て処理しています。" sqref="N260:N263 N265:N266 N268:N272 N274:N275 N277:N278 T274:T275 T268:T272 T265:T266 T260:T263" xr:uid="{343D8AED-56F4-4601-9721-868EF5A45857}">
      <formula1>ROUNDDOWN(N260,2)=N260</formula1>
    </dataValidation>
    <dataValidation type="list" allowBlank="1" showInputMessage="1" showErrorMessage="1" error="決められた値を選択してください。_x000a_" prompt="いない,いる,非該当のいずれかを選択してください" sqref="AH791:AJ791" xr:uid="{965099DB-0ECC-4114-BBF4-856F2134921D}">
      <formula1>"いない・いる,いない,いる（例外）,いる,非該当"</formula1>
    </dataValidation>
    <dataValidation type="whole" allowBlank="1" showInputMessage="1" showErrorMessage="1" error="0～59の値を入力してください。" prompt="時刻（分）を記入（入力）してください。" sqref="N2046:P2048 X2046:Z2048" xr:uid="{C62D6373-9210-4CF7-ADEE-463DC5863C61}">
      <formula1>0</formula1>
      <formula2>59</formula2>
    </dataValidation>
    <dataValidation type="list" allowBlank="1" showInputMessage="1" showErrorMessage="1" error="正しい値を選択してください" prompt="事務職員等,宿直専門職員,委託職員のいずれかを選択してください " sqref="M283 Q283" xr:uid="{BC5157E2-564A-4D83-BC89-6F1F333A4224}">
      <formula1>"　,事務職員等,宿直専門職員,委託職員 "</formula1>
    </dataValidation>
    <dataValidation type="list" allowBlank="1" showInputMessage="1" showErrorMessage="1" error="決められた値を選択してください。_x000a_" prompt="いる,いない,非該当のいずれかを選択してください" sqref="AH368" xr:uid="{93348F4D-375B-4400-B3DB-4900D4E3C413}">
      <formula1>"いる・いない,いる,いない,非該当（検討中）"</formula1>
    </dataValidation>
    <dataValidation allowBlank="1" showInputMessage="1" showErrorMessage="1" error="正しい内容を入力してください。" prompt="氏名を入力してください。" sqref="H473:N475 I437:N439 I346:N348" xr:uid="{C4489999-B417-4BCD-A3D2-9085339724E3}"/>
    <dataValidation allowBlank="1" showInputMessage="1" showErrorMessage="1" error="正しい数字を入力してください。" prompt="半角で数字を入力してください。" sqref="V473:V475 X473:X475 Z473:Z475" xr:uid="{E2BDA0A4-7EB7-4F91-8B3B-6078E0184F3A}"/>
    <dataValidation type="list" allowBlank="1" showInputMessage="1" showErrorMessage="1" error="正しい値を選択してください。" prompt="貴施設の状況について○を選択してください" sqref="AA360:AA363" xr:uid="{37AA529D-78AC-4A32-A217-695C376E0CCC}">
      <formula1>"〇,　,"</formula1>
    </dataValidation>
    <dataValidation type="list" allowBlank="1" showInputMessage="1" showErrorMessage="1" error="正しい値を選択してください。" prompt="賃金雇用している又は交代で従事する月当たりの実人数を選択してください。" sqref="Z677" xr:uid="{E3F8C437-713C-433D-B5CF-55CA30701675}">
      <formula1>"　,1,2,3,4,5,6,7,8,9,10,11,12,13,14"</formula1>
    </dataValidation>
    <dataValidation type="list" allowBlank="1" showInputMessage="1" showErrorMessage="1" error="正しい値を選択してください。" prompt="前年度の実施月を選択してください。" sqref="AG1498 AI1498 AG1488:AG1493 AI1488:AI1493 AG2483 AI2483 AG1335 AI1335 AG2473:AG2478 AG1325:AG1330 AI2473:AI2478 AI1325:AI1330 AG2866 AI2866 AG2856:AG2861 AI2856:AI2861 AI1556:AI1561 AG1556:AG1561" xr:uid="{F75CE267-7E5A-40F0-A37F-57035DEF1EDC}">
      <formula1>"　,4,5,6,7,8,9,10,11,12,1,2,3"</formula1>
    </dataValidation>
    <dataValidation type="list" allowBlank="1" showInputMessage="1" showErrorMessage="1" error="正しい結果を選択してください。" prompt="指針の内容を確認し、規定されている場合には〇を選択してください。" sqref="H1390:H1396 H1518:H1526 H2824:H2827 H2831:H2833" xr:uid="{06DDCE60-316D-41CD-A7E5-1F9BBD91C544}">
      <formula1>"　,〇,✖,"</formula1>
    </dataValidation>
    <dataValidation type="list" allowBlank="1" showInputMessage="1" showErrorMessage="1" error="正しい結果を選択してください。" prompt="指針の内容を確認し、問題点がなければ〇を選択してください。" sqref="H2491 H2494" xr:uid="{B06528AB-BB8B-445F-B048-611C7CDC80D7}">
      <formula1>"　,〇,✖,"</formula1>
    </dataValidation>
    <dataValidation type="list" allowBlank="1" showInputMessage="1" showErrorMessage="1" error="正しい結果を選択してください。" prompt="運営規程の内容を確認し、規定されている場合には〇を選択してください。" sqref="H2348:H2351 H2356:H2359 H2354" xr:uid="{F0FC30E4-FE7F-40D3-BE81-7D4620A09BE8}">
      <formula1>"　,〇,✖,"</formula1>
    </dataValidation>
    <dataValidation type="date" showInputMessage="1" showErrorMessage="1" error="令和4年4月1日以降の日付を入力してください。" prompt="実施日は_x000a_R4.4.1 又は_x000a_2022/4/1 のように_x000a_入力してください。" sqref="R2195 X2195" xr:uid="{65095A4A-7FE6-4F1D-8C44-105F65A2B9B8}">
      <formula1>44652</formula1>
      <formula2>45747</formula2>
    </dataValidation>
    <dataValidation type="list" allowBlank="1" showInputMessage="1" showErrorMessage="1" error="正しい月を選択してください。" prompt="指導監査月の直近の月を選択してください。" sqref="AH93" xr:uid="{3ED0C56F-3653-441D-9547-729ABCA40DD4}">
      <formula1>"　,4,5,6,7,8,9,10,11,12,1,2,3"</formula1>
    </dataValidation>
    <dataValidation allowBlank="1" showInputMessage="1" showErrorMessage="1" error="正しい値を選択してください。" prompt="金額を入力してください。" sqref="U1088:U1094" xr:uid="{DA31DBE2-7049-4783-9551-8E73F8387291}"/>
    <dataValidation type="list" allowBlank="1" showInputMessage="1" showErrorMessage="1" error="正しい元号を選択してください。" prompt="いずれかの元号を選択してください。" sqref="R473:R475" xr:uid="{BAE58D56-ACAA-471D-937E-F6D86C9D61F3}">
      <formula1>"令和（平成）,令和,平成,,"</formula1>
    </dataValidation>
    <dataValidation type="list" allowBlank="1" showInputMessage="1" showErrorMessage="1" error="正しい値を選択してください。" prompt="人数を選択してください。" sqref="M1295 M1293" xr:uid="{EF848DB4-430C-451F-B854-263D7F3AA6C7}">
      <formula1>"　,1,2,3,4,5,6,7,8,9,10,11,12,13,14,15,16,17,18,19,20,21,22,23,24,25,26,27,28,29,30,31,32,33,34,35,36,37,38,39,40"</formula1>
    </dataValidation>
    <dataValidation type="textLength" allowBlank="1" showInputMessage="1" showErrorMessage="1" error="正しい名称を入力してください。" prompt="委員会の名称を入力してください。" sqref="N1556:AD1557" xr:uid="{267CFA41-8B98-44D8-A9FA-66B2EA28D765}">
      <formula1>0</formula1>
      <formula2>50</formula2>
    </dataValidation>
  </dataValidations>
  <pageMargins left="0.39370078740157483" right="0.11811023622047245" top="0.55118110236220474" bottom="0.55118110236220474" header="0.31496062992125984" footer="0.31496062992125984"/>
  <pageSetup paperSize="9" orientation="portrait" r:id="rId1"/>
  <headerFooter>
    <oddHeader>&amp;R&amp;"游ゴシック Medium,標準"&amp;12自主点検表４（1）従来型　 　　</oddHeader>
    <oddFooter>&amp;C&amp;16ー &amp;P ー</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71A5-B906-4603-A14D-E13B784C0B2F}">
  <sheetPr codeName="Sheet3">
    <tabColor rgb="FFFF0000"/>
    <pageSetUpPr fitToPage="1"/>
  </sheetPr>
  <dimension ref="A1:U415"/>
  <sheetViews>
    <sheetView zoomScale="70" zoomScaleNormal="70" workbookViewId="0">
      <pane xSplit="3" ySplit="2" topLeftCell="O3" activePane="bottomRight" state="frozenSplit"/>
      <selection pane="topRight" activeCell="B1" sqref="B1"/>
      <selection pane="bottomLeft" activeCell="A3" sqref="A3"/>
      <selection pane="bottomRight" activeCell="S69" sqref="S69"/>
    </sheetView>
  </sheetViews>
  <sheetFormatPr defaultColWidth="5" defaultRowHeight="30" customHeight="1"/>
  <cols>
    <col min="1" max="1" width="4.09765625" customWidth="1"/>
    <col min="2" max="2" width="4.5" customWidth="1"/>
    <col min="3" max="3" width="7.59765625" customWidth="1"/>
    <col min="4" max="5" width="5" customWidth="1"/>
    <col min="6" max="6" width="11.19921875" customWidth="1"/>
    <col min="7" max="13" width="5" customWidth="1"/>
    <col min="14" max="14" width="7.19921875" style="294" customWidth="1"/>
    <col min="15" max="15" width="68.8984375" style="690" customWidth="1"/>
    <col min="16" max="16" width="9" style="295" customWidth="1"/>
    <col min="17" max="17" width="5.59765625" customWidth="1"/>
    <col min="18" max="18" width="15.09765625" customWidth="1"/>
    <col min="19" max="19" width="12.59765625" style="390" customWidth="1"/>
    <col min="20" max="20" width="12.09765625" style="390" customWidth="1"/>
    <col min="21" max="21" width="127.59765625" bestFit="1" customWidth="1"/>
  </cols>
  <sheetData>
    <row r="1" spans="2:21" ht="18.75" customHeight="1">
      <c r="B1" s="348"/>
      <c r="C1" s="350"/>
      <c r="D1" s="1929" t="s">
        <v>2050</v>
      </c>
      <c r="E1" s="1930"/>
      <c r="F1" s="1931"/>
      <c r="G1" s="1941" t="s">
        <v>2148</v>
      </c>
      <c r="H1" s="1942"/>
      <c r="I1" s="1942"/>
      <c r="J1" s="1942"/>
      <c r="K1" s="1942"/>
      <c r="L1" s="1942"/>
      <c r="M1" s="1942"/>
      <c r="N1" s="1942"/>
      <c r="O1" s="1943"/>
      <c r="P1" s="1939" t="s">
        <v>2150</v>
      </c>
      <c r="Q1" s="1940"/>
      <c r="R1" s="1940"/>
      <c r="S1" s="1935" t="s">
        <v>2047</v>
      </c>
      <c r="T1" s="1937" t="s">
        <v>2147</v>
      </c>
      <c r="U1" s="1927" t="s">
        <v>2149</v>
      </c>
    </row>
    <row r="2" spans="2:21" ht="20.25" customHeight="1" thickBot="1">
      <c r="B2" s="349" t="s">
        <v>2171</v>
      </c>
      <c r="C2" s="351" t="s">
        <v>2170</v>
      </c>
      <c r="D2" s="1932"/>
      <c r="E2" s="1933"/>
      <c r="F2" s="1934"/>
      <c r="G2" s="1944"/>
      <c r="H2" s="1945"/>
      <c r="I2" s="1945"/>
      <c r="J2" s="1945"/>
      <c r="K2" s="1945"/>
      <c r="L2" s="1945"/>
      <c r="M2" s="1945"/>
      <c r="N2" s="1945"/>
      <c r="O2" s="1946"/>
      <c r="P2" s="302"/>
      <c r="Q2" s="303" t="s">
        <v>2143</v>
      </c>
      <c r="R2" s="303" t="s">
        <v>2052</v>
      </c>
      <c r="S2" s="1936"/>
      <c r="T2" s="1938"/>
      <c r="U2" s="1928"/>
    </row>
    <row r="3" spans="2:21" ht="30" customHeight="1">
      <c r="B3" s="923">
        <f>C3+6</f>
        <v>7</v>
      </c>
      <c r="C3" s="922">
        <v>1</v>
      </c>
      <c r="D3" s="352" t="s">
        <v>2051</v>
      </c>
      <c r="E3" s="353"/>
      <c r="F3" s="354"/>
      <c r="G3" s="355"/>
      <c r="H3" s="356"/>
      <c r="I3" s="356"/>
      <c r="J3" s="356"/>
      <c r="K3" s="356"/>
      <c r="L3" s="356"/>
      <c r="M3" s="356"/>
      <c r="N3" s="357" t="s">
        <v>157</v>
      </c>
      <c r="O3" s="685" t="str">
        <f>VLOOKUP(Q3,'自主点検表（処遇）'!$A$5:$AE$3053,8,0)</f>
        <v xml:space="preserve">　指定介護老人福祉施設（以下「指定施設」という）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ますか。        </v>
      </c>
      <c r="P3" s="300" t="str">
        <f>_xlfn.IFS(T3="不適切","★",T3="要入力","✖",T3="非該当","▲",T3="適切","",T3="","",T3="要確認","！")</f>
        <v>✖</v>
      </c>
      <c r="Q3" s="372">
        <v>1</v>
      </c>
      <c r="R3" s="514" t="str">
        <f>VLOOKUP(Q3,'自主点検表（処遇）'!$AG$5:$AL$3053,2,0)</f>
        <v>いる・いない</v>
      </c>
      <c r="S3" s="397" t="s">
        <v>2048</v>
      </c>
      <c r="T3" s="388" t="str">
        <f t="shared" ref="T3:T12" si="0">_xlfn.IFS(R3=S3,"適切",R3="いる・いない","要入力",R3="いない","不適切",R3="非該当","要確認")</f>
        <v>要入力</v>
      </c>
      <c r="U3" s="391" t="str">
        <f>VLOOKUP(Q3,'自主点検表（処遇）'!$AG$5:$AL$3053,6,0)</f>
        <v>法第87条 第1項
条例第66号
第280条 第1項
平11厚令39
第1条の2 第1項</v>
      </c>
    </row>
    <row r="4" spans="2:21" ht="30" customHeight="1">
      <c r="B4" s="924">
        <f t="shared" ref="B4:B70" si="1">C4+6</f>
        <v>7</v>
      </c>
      <c r="C4" s="925">
        <v>1</v>
      </c>
      <c r="D4" s="358"/>
      <c r="E4" s="359"/>
      <c r="F4" s="360"/>
      <c r="G4" s="361"/>
      <c r="H4" s="362"/>
      <c r="I4" s="362"/>
      <c r="J4" s="362"/>
      <c r="K4" s="362"/>
      <c r="L4" s="362"/>
      <c r="M4" s="362"/>
      <c r="N4" s="363" t="s">
        <v>418</v>
      </c>
      <c r="O4" s="685" t="str">
        <f>VLOOKUP(Q4,'自主点検表（処遇）'!$A$5:$AE$3053,8,0)</f>
        <v>　入所者の意思及び人格を尊重し、常に入所者の立場に立って指定介護福祉施設サービス（以下「指定施設サービス」という。）の提供に努めていますか。</v>
      </c>
      <c r="P4" s="300" t="str">
        <f t="shared" ref="P4:P70" si="2">_xlfn.IFS(T4="不適切","★",T4="要入力","✖",T4="非該当","▲",T4="適切","",T4="","",T4="要確認","！")</f>
        <v>✖</v>
      </c>
      <c r="Q4" s="296">
        <v>2</v>
      </c>
      <c r="R4" s="515" t="str">
        <f>VLOOKUP(Q4,'自主点検表（処遇）'!$AG$5:$AL$3053,2,0)</f>
        <v>いる・いない</v>
      </c>
      <c r="S4" s="398" t="s">
        <v>2048</v>
      </c>
      <c r="T4" s="389" t="str">
        <f t="shared" si="0"/>
        <v>要入力</v>
      </c>
      <c r="U4" s="392" t="str">
        <f>VLOOKUP(Q4,'自主点検表（処遇）'!$AG$5:$AL$3053,6,0)</f>
        <v>条例第66号
第280条第2項
平11厚令39
第1条の2 第2項</v>
      </c>
    </row>
    <row r="5" spans="2:21" ht="30" customHeight="1">
      <c r="B5" s="924">
        <f t="shared" si="1"/>
        <v>7</v>
      </c>
      <c r="C5" s="925">
        <v>1</v>
      </c>
      <c r="D5" s="358"/>
      <c r="E5" s="359"/>
      <c r="F5" s="360"/>
      <c r="G5" s="361"/>
      <c r="H5" s="362"/>
      <c r="I5" s="362"/>
      <c r="J5" s="362"/>
      <c r="K5" s="362"/>
      <c r="L5" s="362"/>
      <c r="M5" s="362"/>
      <c r="N5" s="363" t="s">
        <v>1043</v>
      </c>
      <c r="O5" s="685" t="str">
        <f>VLOOKUP(Q5,'自主点検表（処遇）'!$A$5:$AE$3053,8,0)</f>
        <v xml:space="preserve">　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 </v>
      </c>
      <c r="P5" s="300" t="str">
        <f t="shared" si="2"/>
        <v>✖</v>
      </c>
      <c r="Q5" s="296">
        <v>3</v>
      </c>
      <c r="R5" s="515" t="str">
        <f>VLOOKUP(Q5,'自主点検表（処遇）'!$AG$5:$AL$3053,2,0)</f>
        <v>いる・いない</v>
      </c>
      <c r="S5" s="398" t="s">
        <v>2048</v>
      </c>
      <c r="T5" s="389" t="str">
        <f t="shared" si="0"/>
        <v>要入力</v>
      </c>
      <c r="U5" s="392" t="str">
        <f>VLOOKUP(Q5,'自主点検表（処遇）'!$AG$5:$AL$3053,6,0)</f>
        <v>条例第66号
第280条 第3項
平11厚令39
第1条の2 第3項</v>
      </c>
    </row>
    <row r="6" spans="2:21" ht="30" customHeight="1">
      <c r="B6" s="924">
        <f t="shared" si="1"/>
        <v>7</v>
      </c>
      <c r="C6" s="925">
        <v>1</v>
      </c>
      <c r="D6" s="358"/>
      <c r="E6" s="359"/>
      <c r="F6" s="360"/>
      <c r="G6" s="361"/>
      <c r="H6" s="362"/>
      <c r="I6" s="362"/>
      <c r="J6" s="362"/>
      <c r="K6" s="362"/>
      <c r="L6" s="362"/>
      <c r="M6" s="362"/>
      <c r="N6" s="363" t="s">
        <v>1044</v>
      </c>
      <c r="O6" s="685" t="str">
        <f>VLOOKUP(Q6,'自主点検表（処遇）'!$A$5:$AE$3053,8,0)</f>
        <v xml:space="preserve">　入所者の人権の擁護、虐待の防止等のため、必要な体制の整備を行うとともに、その従業者に対し、研修を実施する等の措置を講じていますか。
</v>
      </c>
      <c r="P6" s="300" t="str">
        <f t="shared" si="2"/>
        <v>✖</v>
      </c>
      <c r="Q6" s="296">
        <v>4</v>
      </c>
      <c r="R6" s="515" t="str">
        <f>VLOOKUP(Q6,'自主点検表（処遇）'!$AG$5:$AL$3053,2,0)</f>
        <v>いる・いない</v>
      </c>
      <c r="S6" s="398" t="s">
        <v>2048</v>
      </c>
      <c r="T6" s="389" t="str">
        <f t="shared" si="0"/>
        <v>要入力</v>
      </c>
      <c r="U6" s="392" t="str">
        <f>VLOOKUP(Q6,'自主点検表（処遇）'!$AG$5:$AL$3053,6,0)</f>
        <v>条例第66号
第280条 第4項
平11厚令39
第1条の2 第4項</v>
      </c>
    </row>
    <row r="7" spans="2:21" ht="30" customHeight="1">
      <c r="B7" s="924">
        <f t="shared" si="1"/>
        <v>7</v>
      </c>
      <c r="C7" s="925">
        <v>1</v>
      </c>
      <c r="D7" s="358"/>
      <c r="E7" s="359"/>
      <c r="F7" s="360"/>
      <c r="G7" s="361"/>
      <c r="H7" s="362"/>
      <c r="I7" s="362"/>
      <c r="J7" s="362"/>
      <c r="K7" s="362"/>
      <c r="L7" s="362"/>
      <c r="M7" s="362"/>
      <c r="N7" s="363" t="s">
        <v>1023</v>
      </c>
      <c r="O7" s="685" t="str">
        <f>VLOOKUP(Q7,'自主点検表（処遇）'!$A$5:$AE$3053,8,0)</f>
        <v xml:space="preserve">　指定施設サービスを提供するに当たっては、介護保険法に規定する介護保険等関連情報その他必要な情報を活用し、適切かつ有効に行うよう努めていますか。  </v>
      </c>
      <c r="P7" s="300" t="str">
        <f t="shared" si="2"/>
        <v>✖</v>
      </c>
      <c r="Q7" s="296">
        <v>5</v>
      </c>
      <c r="R7" s="515" t="str">
        <f>VLOOKUP(Q7,'自主点検表（処遇）'!$AG$5:$AL$3053,2,0)</f>
        <v>いる・いない</v>
      </c>
      <c r="S7" s="398" t="s">
        <v>2048</v>
      </c>
      <c r="T7" s="389" t="str">
        <f t="shared" si="0"/>
        <v>要入力</v>
      </c>
      <c r="U7" s="392" t="str">
        <f>VLOOKUP(Q7,'自主点検表（処遇）'!$AG$5:$AL$3053,6,0)</f>
        <v>条例第66号
第280条 第5項
平11厚令39
第1条の2 第5項</v>
      </c>
    </row>
    <row r="8" spans="2:21" ht="30" customHeight="1" thickBot="1">
      <c r="B8" s="926">
        <f t="shared" si="1"/>
        <v>7</v>
      </c>
      <c r="C8" s="927">
        <v>1</v>
      </c>
      <c r="D8" s="365"/>
      <c r="E8" s="366"/>
      <c r="F8" s="367"/>
      <c r="G8" s="368"/>
      <c r="H8" s="369"/>
      <c r="I8" s="369"/>
      <c r="J8" s="369"/>
      <c r="K8" s="369"/>
      <c r="L8" s="369"/>
      <c r="M8" s="369"/>
      <c r="N8" s="373" t="s">
        <v>1030</v>
      </c>
      <c r="O8" s="686" t="str">
        <f>VLOOKUP(Q8,'自主点検表（処遇）'!$A$5:$AE$3053,8,0)</f>
        <v>　運営規程、パンフレットなど利用者に説明する書面は、法令、規則等に則した内容となっていますか。</v>
      </c>
      <c r="P8" s="298" t="str">
        <f t="shared" si="2"/>
        <v>✖</v>
      </c>
      <c r="Q8" s="299">
        <v>6</v>
      </c>
      <c r="R8" s="516" t="str">
        <f>VLOOKUP(Q8,'自主点検表（処遇）'!$AG$5:$AL$3053,2,0)</f>
        <v>いる・いない</v>
      </c>
      <c r="S8" s="399" t="s">
        <v>2048</v>
      </c>
      <c r="T8" s="400" t="str">
        <f t="shared" si="0"/>
        <v>要入力</v>
      </c>
      <c r="U8" s="393">
        <f>VLOOKUP(Q8,'自主点検表（処遇）'!$AG$5:$AL$3053,6,0)</f>
        <v>0</v>
      </c>
    </row>
    <row r="9" spans="2:21" ht="30" customHeight="1">
      <c r="B9" s="923">
        <f t="shared" si="1"/>
        <v>8</v>
      </c>
      <c r="C9" s="922">
        <v>2</v>
      </c>
      <c r="D9" s="352"/>
      <c r="E9" s="353"/>
      <c r="F9" s="354"/>
      <c r="G9" s="355" t="s">
        <v>2053</v>
      </c>
      <c r="H9" s="356"/>
      <c r="I9" s="356"/>
      <c r="J9" s="356"/>
      <c r="K9" s="356"/>
      <c r="L9" s="356"/>
      <c r="M9" s="356"/>
      <c r="N9" s="357" t="s">
        <v>157</v>
      </c>
      <c r="O9" s="685" t="str">
        <f>VLOOKUP(Q9,'自主点検表（処遇）'!$A$5:$AE$3053,8,0)</f>
        <v>　基準省令は、指定施設が、目的を達成するために必要な最低限度の基準を定めたものであることを念頭に、その運営の向上に努めていますか。</v>
      </c>
      <c r="P9" s="300" t="str">
        <f t="shared" si="2"/>
        <v>✖</v>
      </c>
      <c r="Q9" s="372">
        <v>7</v>
      </c>
      <c r="R9" s="514" t="str">
        <f>VLOOKUP(Q9,'自主点検表（処遇）'!$AG$5:$AL$3053,2,0)</f>
        <v>いる・いない</v>
      </c>
      <c r="S9" s="397" t="s">
        <v>2048</v>
      </c>
      <c r="T9" s="388" t="str">
        <f t="shared" si="0"/>
        <v>要入力</v>
      </c>
      <c r="U9" s="391" t="str">
        <f>VLOOKUP(Q9,'自主点検表（処遇）'!$AG$5:$AL$3053,6,0)</f>
        <v>平12老企43 第1の1</v>
      </c>
    </row>
    <row r="10" spans="2:21" ht="30" customHeight="1">
      <c r="B10" s="932">
        <f t="shared" si="1"/>
        <v>8</v>
      </c>
      <c r="C10" s="933">
        <v>2</v>
      </c>
      <c r="D10" s="358"/>
      <c r="E10" s="359"/>
      <c r="F10" s="360"/>
      <c r="G10" s="361"/>
      <c r="H10" s="362"/>
      <c r="I10" s="362"/>
      <c r="J10" s="362"/>
      <c r="K10" s="362"/>
      <c r="L10" s="362"/>
      <c r="M10" s="362"/>
      <c r="N10" s="363" t="s">
        <v>418</v>
      </c>
      <c r="O10" s="685" t="str">
        <f>VLOOKUP(Q10,'自主点検表（処遇）'!$A$5:$AE$3053,8,0)</f>
        <v>　指定施設が運営開始後、基準省令に違反することが明らかになった場合は知事の指導等の対象となり、その指導に従わない場合は、指定が取り消されます。これらの法令遵守義務を念頭に運営していますか。</v>
      </c>
      <c r="P10" s="376" t="str">
        <f t="shared" si="2"/>
        <v>✖</v>
      </c>
      <c r="Q10" s="377">
        <v>8</v>
      </c>
      <c r="R10" s="518" t="str">
        <f>VLOOKUP(Q10,'自主点検表（処遇）'!$AG$5:$AL$3053,2,0)</f>
        <v>いる・いない</v>
      </c>
      <c r="S10" s="402" t="s">
        <v>2048</v>
      </c>
      <c r="T10" s="405" t="str">
        <f t="shared" si="0"/>
        <v>要入力</v>
      </c>
      <c r="U10" s="395" t="str">
        <f>VLOOKUP(Q10,'自主点検表（処遇）'!$AG$5:$AL$3053,6,0)</f>
        <v>平12老企43 第1の2</v>
      </c>
    </row>
    <row r="11" spans="2:21" ht="30" customHeight="1" thickBot="1">
      <c r="B11" s="926">
        <f t="shared" ref="B11" si="3">C11+6</f>
        <v>8</v>
      </c>
      <c r="C11" s="927">
        <v>2</v>
      </c>
      <c r="D11" s="365" t="s">
        <v>2055</v>
      </c>
      <c r="E11" s="366"/>
      <c r="F11" s="367"/>
      <c r="G11" s="368" t="s">
        <v>2056</v>
      </c>
      <c r="H11" s="369"/>
      <c r="I11" s="369"/>
      <c r="J11" s="369"/>
      <c r="K11" s="369"/>
      <c r="L11" s="369"/>
      <c r="M11" s="369"/>
      <c r="N11" s="373"/>
      <c r="O11" s="686"/>
      <c r="P11" s="298"/>
      <c r="Q11" s="1002"/>
      <c r="R11" s="516"/>
      <c r="S11" s="400"/>
      <c r="T11" s="400"/>
      <c r="U11" s="393"/>
    </row>
    <row r="12" spans="2:21" ht="30" customHeight="1">
      <c r="B12" s="930">
        <f t="shared" si="1"/>
        <v>9</v>
      </c>
      <c r="C12" s="931">
        <v>3</v>
      </c>
      <c r="D12" s="358"/>
      <c r="E12" s="359"/>
      <c r="F12" s="360"/>
      <c r="G12" s="361"/>
      <c r="H12" s="362"/>
      <c r="I12" s="362"/>
      <c r="J12" s="362"/>
      <c r="K12" s="362"/>
      <c r="L12" s="362"/>
      <c r="M12" s="362"/>
      <c r="N12" s="363" t="s">
        <v>157</v>
      </c>
      <c r="O12" s="685" t="str">
        <f>VLOOKUP(Q12,'自主点検表（処遇）'!$A$5:$AE$3053,8,0)</f>
        <v>　常勤換算方法について、このとおり計算していますか。</v>
      </c>
      <c r="P12" s="300" t="str">
        <f t="shared" si="2"/>
        <v>✖</v>
      </c>
      <c r="Q12" s="301">
        <v>9</v>
      </c>
      <c r="R12" s="517" t="str">
        <f>VLOOKUP(Q12,'自主点検表（処遇）'!$AG$5:$AL$3053,2,0)</f>
        <v>いる・いない</v>
      </c>
      <c r="S12" s="401" t="s">
        <v>2048</v>
      </c>
      <c r="T12" s="404" t="str">
        <f t="shared" si="0"/>
        <v>要入力</v>
      </c>
      <c r="U12" s="394">
        <f>VLOOKUP(Q12,'自主点検表（処遇）'!$AG$5:$AL$3053,6,0)</f>
        <v>0</v>
      </c>
    </row>
    <row r="13" spans="2:21" ht="30" customHeight="1">
      <c r="B13" s="924">
        <f t="shared" si="1"/>
        <v>9</v>
      </c>
      <c r="C13" s="925">
        <v>3</v>
      </c>
      <c r="D13" s="358"/>
      <c r="E13" s="359"/>
      <c r="F13" s="360"/>
      <c r="G13" s="361"/>
      <c r="H13" s="362"/>
      <c r="I13" s="362"/>
      <c r="J13" s="362"/>
      <c r="K13" s="362"/>
      <c r="L13" s="362"/>
      <c r="M13" s="362"/>
      <c r="N13" s="363"/>
      <c r="O13" s="685" t="str">
        <f>VLOOKUP(Q13,'自主点検表（処遇）'!$A$5:$AE$3053,8,0)</f>
        <v>　施設の常勤の従業者が勤務すべき就業規則上の勤務時間を記入（入力）して下さい。</v>
      </c>
      <c r="P13" s="300" t="str">
        <f t="shared" si="2"/>
        <v/>
      </c>
      <c r="Q13" s="296">
        <v>10</v>
      </c>
      <c r="R13" s="515">
        <f>VLOOKUP(Q13,'自主点検表（処遇）'!$AG$5:$AL$3053,2,0)</f>
        <v>0</v>
      </c>
      <c r="S13" s="389"/>
      <c r="T13" s="389"/>
      <c r="U13" s="392">
        <f>VLOOKUP(Q13,'自主点検表（処遇）'!$AG$5:$AL$3053,6,0)</f>
        <v>0</v>
      </c>
    </row>
    <row r="14" spans="2:21" ht="30" customHeight="1">
      <c r="B14" s="924">
        <f t="shared" si="1"/>
        <v>9</v>
      </c>
      <c r="C14" s="925">
        <v>3</v>
      </c>
      <c r="D14" s="358"/>
      <c r="E14" s="359"/>
      <c r="F14" s="360"/>
      <c r="G14" s="361"/>
      <c r="H14" s="362"/>
      <c r="I14" s="362"/>
      <c r="J14" s="362"/>
      <c r="K14" s="362"/>
      <c r="L14" s="362"/>
      <c r="M14" s="362"/>
      <c r="N14" s="363"/>
      <c r="O14" s="685">
        <f>VLOOKUP(Q14,'自主点検表（処遇）'!$A$5:$AE$3053,8,0)</f>
        <v>0</v>
      </c>
      <c r="P14" s="300" t="str">
        <f t="shared" si="2"/>
        <v/>
      </c>
      <c r="Q14" s="296">
        <v>11</v>
      </c>
      <c r="R14" s="515">
        <f>VLOOKUP(Q14,'自主点検表（処遇）'!$AG$5:$AL$3053,2,0)</f>
        <v>0</v>
      </c>
      <c r="S14" s="389"/>
      <c r="T14" s="389"/>
      <c r="U14" s="392">
        <f>VLOOKUP(Q14,'自主点検表（処遇）'!$AG$5:$AL$3053,6,0)</f>
        <v>0</v>
      </c>
    </row>
    <row r="15" spans="2:21" ht="30" customHeight="1">
      <c r="B15" s="924">
        <f t="shared" si="1"/>
        <v>9</v>
      </c>
      <c r="C15" s="925">
        <v>3</v>
      </c>
      <c r="D15" s="358"/>
      <c r="E15" s="359"/>
      <c r="F15" s="360"/>
      <c r="G15" s="361"/>
      <c r="H15" s="362"/>
      <c r="I15" s="362"/>
      <c r="J15" s="362"/>
      <c r="K15" s="362"/>
      <c r="L15" s="362"/>
      <c r="M15" s="362"/>
      <c r="N15" s="363"/>
      <c r="O15" s="685" t="str">
        <f>VLOOKUP(Q15,'自主点検表（処遇）'!$A$5:$AE$3053,8,0)</f>
        <v>　配置すべき職員数の常勤換算は、暦月ごとの職員の勤務延時間数を、当該事業所又は施設において常勤の職員が勤務すべき時間で除することによって算定していますか。</v>
      </c>
      <c r="P15" s="300" t="str">
        <f t="shared" si="2"/>
        <v>✖</v>
      </c>
      <c r="Q15" s="296">
        <v>12</v>
      </c>
      <c r="R15" s="515" t="str">
        <f>VLOOKUP(Q15,'自主点検表（処遇）'!$AG$5:$AL$3053,2,0)</f>
        <v>いる・いない</v>
      </c>
      <c r="S15" s="398" t="s">
        <v>2048</v>
      </c>
      <c r="T15" s="389" t="str">
        <f>_xlfn.IFS(R15=S15,"適切",R15="いる・いない","要入力",R15="いない","不適切",R15="非該当","要確認")</f>
        <v>要入力</v>
      </c>
      <c r="U15" s="392">
        <f>VLOOKUP(Q15,'自主点検表（処遇）'!$AG$5:$AL$3053,6,0)</f>
        <v>0</v>
      </c>
    </row>
    <row r="16" spans="2:21" ht="30" customHeight="1">
      <c r="B16" s="924">
        <f t="shared" si="1"/>
        <v>9</v>
      </c>
      <c r="C16" s="925">
        <v>3</v>
      </c>
      <c r="D16" s="358"/>
      <c r="E16" s="359"/>
      <c r="F16" s="360"/>
      <c r="G16" s="361"/>
      <c r="H16" s="362"/>
      <c r="I16" s="362"/>
      <c r="J16" s="362"/>
      <c r="K16" s="362"/>
      <c r="L16" s="362"/>
      <c r="M16" s="362"/>
      <c r="N16" s="364"/>
      <c r="O16" s="687" t="str">
        <f>VLOOKUP(Q16,'自主点検表（処遇）'!$A$5:$AE$3053,8,0)</f>
        <v>　その際、小数点第２位以下を切り捨てていますか。</v>
      </c>
      <c r="P16" s="300" t="str">
        <f t="shared" si="2"/>
        <v>✖</v>
      </c>
      <c r="Q16" s="296">
        <v>13</v>
      </c>
      <c r="R16" s="515" t="str">
        <f>VLOOKUP(Q16,'自主点検表（処遇）'!$AG$5:$AL$3053,2,0)</f>
        <v>いる・いない</v>
      </c>
      <c r="S16" s="398" t="s">
        <v>2048</v>
      </c>
      <c r="T16" s="389" t="str">
        <f>_xlfn.IFS(R16=S16,"適切",R16="いる・いない","要入力",R16="いない","不適切",R16="非該当","要確認")</f>
        <v>要入力</v>
      </c>
      <c r="U16" s="392">
        <f>VLOOKUP(Q16,'自主点検表（処遇）'!$AG$5:$AL$3053,6,0)</f>
        <v>0</v>
      </c>
    </row>
    <row r="17" spans="2:21" ht="30" customHeight="1">
      <c r="B17" s="924">
        <f t="shared" ref="B17" si="4">C17+6</f>
        <v>9</v>
      </c>
      <c r="C17" s="925">
        <v>3</v>
      </c>
      <c r="D17" s="358"/>
      <c r="E17" s="359"/>
      <c r="F17" s="360"/>
      <c r="G17" s="361"/>
      <c r="H17" s="362"/>
      <c r="I17" s="362"/>
      <c r="J17" s="362"/>
      <c r="K17" s="362"/>
      <c r="L17" s="362"/>
      <c r="M17" s="362"/>
      <c r="N17" s="364"/>
      <c r="O17" s="687" t="str">
        <f>VLOOKUP(Q17,'自主点検表（処遇）'!$A$5:$AE$3053,8,0)</f>
        <v>　指導監査月直近の暦月の常勤換算に用いる時間数を記入（入力）してください。</v>
      </c>
      <c r="P17" s="300"/>
      <c r="Q17" s="853">
        <v>1013</v>
      </c>
      <c r="R17" s="515" t="str">
        <f>VLOOKUP(Q17,'自主点検表（処遇）'!$AG$5:$AL$3053,2,0)</f>
        <v>　</v>
      </c>
      <c r="S17" s="389"/>
      <c r="T17" s="389"/>
      <c r="U17" s="392">
        <f>VLOOKUP(Q17,'自主点検表（処遇）'!$AG$5:$AL$3053,6,0)</f>
        <v>0</v>
      </c>
    </row>
    <row r="18" spans="2:21" ht="30" customHeight="1">
      <c r="B18" s="924">
        <f t="shared" si="1"/>
        <v>9</v>
      </c>
      <c r="C18" s="925">
        <v>3</v>
      </c>
      <c r="D18" s="358"/>
      <c r="E18" s="359"/>
      <c r="F18" s="360"/>
      <c r="G18" s="361"/>
      <c r="H18" s="362"/>
      <c r="I18" s="362"/>
      <c r="J18" s="362"/>
      <c r="K18" s="362"/>
      <c r="L18" s="362"/>
      <c r="M18" s="362"/>
      <c r="N18" s="364"/>
      <c r="O18" s="687">
        <f>VLOOKUP(Q18,'自主点検表（処遇）'!$A$5:$AE$3053,8,0)</f>
        <v>0</v>
      </c>
      <c r="P18" s="300"/>
      <c r="Q18" s="296">
        <v>14</v>
      </c>
      <c r="R18" s="515">
        <f>VLOOKUP(Q18,'自主点検表（処遇）'!$AG$5:$AL$3053,2,0)</f>
        <v>0</v>
      </c>
      <c r="S18" s="389"/>
      <c r="T18" s="389"/>
      <c r="U18" s="392">
        <f>VLOOKUP(Q18,'自主点検表（処遇）'!$AG$5:$AL$3053,6,0)</f>
        <v>0</v>
      </c>
    </row>
    <row r="19" spans="2:21" ht="30" customHeight="1">
      <c r="B19" s="924">
        <f t="shared" si="1"/>
        <v>9</v>
      </c>
      <c r="C19" s="925">
        <v>3</v>
      </c>
      <c r="D19" s="358"/>
      <c r="E19" s="359"/>
      <c r="F19" s="360"/>
      <c r="G19" s="361" t="s">
        <v>2057</v>
      </c>
      <c r="H19" s="362"/>
      <c r="I19" s="362"/>
      <c r="J19" s="362"/>
      <c r="K19" s="362"/>
      <c r="L19" s="362"/>
      <c r="M19" s="362"/>
      <c r="N19" s="364"/>
      <c r="O19" s="687" t="str">
        <f>VLOOKUP(Q19,'自主点検表（処遇）'!$A$5:$AE$3053,8,0)</f>
        <v xml:space="preserve"> 勤務延時間数は、次のとおり計算していますか。</v>
      </c>
      <c r="P19" s="300" t="str">
        <f t="shared" si="2"/>
        <v>✖</v>
      </c>
      <c r="Q19" s="296">
        <v>15</v>
      </c>
      <c r="R19" s="515" t="str">
        <f>VLOOKUP(Q19,'自主点検表（処遇）'!$AG$5:$AL$3053,2,0)</f>
        <v>いる・いない</v>
      </c>
      <c r="S19" s="398" t="s">
        <v>2048</v>
      </c>
      <c r="T19" s="389" t="str">
        <f t="shared" ref="T19:T37" si="5">_xlfn.IFS(R19=S19,"適切",R19="いる・いない","要入力",R19="いない","不適切",R19="非該当","要確認")</f>
        <v>要入力</v>
      </c>
      <c r="U19" s="392" t="str">
        <f>VLOOKUP(Q19,'自主点検表（処遇）'!$AG$5:$AL$3053,6,0)</f>
        <v>平12老企43 第2の7</v>
      </c>
    </row>
    <row r="20" spans="2:21" ht="30" customHeight="1">
      <c r="B20" s="924">
        <f t="shared" si="1"/>
        <v>9</v>
      </c>
      <c r="C20" s="925">
        <v>3</v>
      </c>
      <c r="D20" s="358"/>
      <c r="E20" s="359"/>
      <c r="F20" s="360"/>
      <c r="G20" s="361"/>
      <c r="H20" s="362"/>
      <c r="I20" s="362"/>
      <c r="J20" s="362"/>
      <c r="K20" s="362"/>
      <c r="L20" s="362"/>
      <c r="M20" s="362"/>
      <c r="N20" s="364"/>
      <c r="O20" s="687" t="str">
        <f>VLOOKUP(Q20,'自主点検表（処遇）'!$A$5:$AE$3053,8,0)</f>
        <v>　常勤換算に使用する「勤務延時間数」は、勤務表上、当該指定施設サービスの提供に従事する時間として明確に位置付けられている時間の合計数としていますか。</v>
      </c>
      <c r="P20" s="300" t="str">
        <f t="shared" si="2"/>
        <v>✖</v>
      </c>
      <c r="Q20" s="296">
        <v>16</v>
      </c>
      <c r="R20" s="515" t="str">
        <f>VLOOKUP(Q20,'自主点検表（処遇）'!$AG$5:$AL$3053,2,0)</f>
        <v>いる・いない</v>
      </c>
      <c r="S20" s="398" t="s">
        <v>2048</v>
      </c>
      <c r="T20" s="389" t="str">
        <f t="shared" si="5"/>
        <v>要入力</v>
      </c>
      <c r="U20" s="392" t="str">
        <f>VLOOKUP(Q20,'自主点検表（処遇）'!$AG$5:$AL$3053,6,0)</f>
        <v>平12老企43
第2の7の(2)</v>
      </c>
    </row>
    <row r="21" spans="2:21" ht="30" customHeight="1">
      <c r="B21" s="924">
        <f t="shared" si="1"/>
        <v>9</v>
      </c>
      <c r="C21" s="925">
        <v>3</v>
      </c>
      <c r="D21" s="358"/>
      <c r="E21" s="359"/>
      <c r="F21" s="360"/>
      <c r="G21" s="361"/>
      <c r="H21" s="362"/>
      <c r="I21" s="362"/>
      <c r="J21" s="362"/>
      <c r="K21" s="362"/>
      <c r="L21" s="362"/>
      <c r="M21" s="362"/>
      <c r="N21" s="364"/>
      <c r="O21" s="687" t="str">
        <f>VLOOKUP(Q21,'自主点検表（処遇）'!$A$5:$AE$3053,8,0)</f>
        <v>　なお、従業者１人につき、勤務延時間数に算入することができる時間数は、当該施設において常勤の従業者が勤務すべき勤務時間数を上限としていますか。</v>
      </c>
      <c r="P21" s="300" t="str">
        <f t="shared" si="2"/>
        <v>✖</v>
      </c>
      <c r="Q21" s="296">
        <v>17</v>
      </c>
      <c r="R21" s="515" t="str">
        <f>VLOOKUP(Q21,'自主点検表（処遇）'!$AG$5:$AL$3053,2,0)</f>
        <v>いる・いない</v>
      </c>
      <c r="S21" s="398" t="s">
        <v>2048</v>
      </c>
      <c r="T21" s="389" t="str">
        <f t="shared" si="5"/>
        <v>要入力</v>
      </c>
      <c r="U21" s="392" t="str">
        <f>VLOOKUP(Q21,'自主点検表（処遇）'!$AG$5:$AL$3053,6,0)</f>
        <v>平12老企43
第2の7の(2)</v>
      </c>
    </row>
    <row r="22" spans="2:21" ht="30" customHeight="1" thickBot="1">
      <c r="B22" s="928">
        <f t="shared" si="1"/>
        <v>9</v>
      </c>
      <c r="C22" s="929">
        <v>3</v>
      </c>
      <c r="D22" s="365"/>
      <c r="E22" s="366"/>
      <c r="F22" s="367"/>
      <c r="G22" s="368"/>
      <c r="H22" s="369"/>
      <c r="I22" s="369"/>
      <c r="J22" s="369"/>
      <c r="K22" s="369"/>
      <c r="L22" s="369"/>
      <c r="M22" s="369"/>
      <c r="N22" s="370"/>
      <c r="O22" s="684" t="str">
        <f>VLOOKUP(Q22,'自主点検表（処遇）'!$A$5:$AE$3053,8,0)</f>
        <v xml:space="preserve"> 　常勤・非常勤について、次のとおり取り扱っていますか。</v>
      </c>
      <c r="P22" s="374" t="str">
        <f t="shared" si="2"/>
        <v>✖</v>
      </c>
      <c r="Q22" s="655">
        <v>18</v>
      </c>
      <c r="R22" s="329" t="str">
        <f>VLOOKUP(Q22,'自主点検表（処遇）'!$AG$5:$AL$3053,2,0)</f>
        <v>いる・いない</v>
      </c>
      <c r="S22" s="651" t="s">
        <v>2048</v>
      </c>
      <c r="T22" s="656" t="str">
        <f t="shared" ref="T22" si="6">_xlfn.IFS(R22=S22,"適切",R22="いる・いない","要入力",R22="いない","不適切",R22="非該当","要確認")</f>
        <v>要入力</v>
      </c>
      <c r="U22" s="349" t="str">
        <f>VLOOKUP(Q22,'自主点検表（処遇）'!$AG$5:$AL$3053,6,0)</f>
        <v>平12老企43
第2の7の(3)</v>
      </c>
    </row>
    <row r="23" spans="2:21" ht="30" customHeight="1">
      <c r="B23" s="923">
        <f t="shared" si="1"/>
        <v>11</v>
      </c>
      <c r="C23" s="922">
        <v>5</v>
      </c>
      <c r="D23" s="352"/>
      <c r="E23" s="353"/>
      <c r="F23" s="354"/>
      <c r="G23" s="355" t="s">
        <v>2058</v>
      </c>
      <c r="H23" s="356"/>
      <c r="I23" s="356"/>
      <c r="J23" s="356"/>
      <c r="K23" s="356"/>
      <c r="L23" s="356"/>
      <c r="M23" s="356"/>
      <c r="N23" s="375"/>
      <c r="O23" s="683" t="str">
        <f>VLOOKUP(Q23,'自主点検表（処遇）'!$A$5:$AE$3053,8,0)</f>
        <v>　「専ら従事する」従業者について、次のとおり扱っていますか。</v>
      </c>
      <c r="P23" s="371" t="str">
        <f t="shared" si="2"/>
        <v>✖</v>
      </c>
      <c r="Q23" s="372">
        <v>19</v>
      </c>
      <c r="R23" s="514" t="str">
        <f>VLOOKUP(Q23,'自主点検表（処遇）'!$AG$5:$AL$3053,2,0)</f>
        <v>いる・いない</v>
      </c>
      <c r="S23" s="397" t="s">
        <v>2048</v>
      </c>
      <c r="T23" s="388" t="str">
        <f t="shared" si="5"/>
        <v>要入力</v>
      </c>
      <c r="U23" s="391" t="str">
        <f>VLOOKUP(Q23,'自主点検表（処遇）'!$AG$5:$AL$3053,6,0)</f>
        <v>平12老企43
第2の7の(4)</v>
      </c>
    </row>
    <row r="24" spans="2:21" ht="30" customHeight="1">
      <c r="B24" s="924">
        <f t="shared" si="1"/>
        <v>11</v>
      </c>
      <c r="C24" s="925">
        <v>5</v>
      </c>
      <c r="D24" s="358"/>
      <c r="E24" s="359"/>
      <c r="F24" s="360"/>
      <c r="G24" s="361"/>
      <c r="H24" s="362"/>
      <c r="I24" s="362"/>
      <c r="J24" s="362"/>
      <c r="K24" s="362"/>
      <c r="L24" s="362"/>
      <c r="M24" s="362"/>
      <c r="N24" s="364"/>
      <c r="O24" s="687" t="str">
        <f>VLOOKUP(Q24,'自主点検表（処遇）'!$A$5:$AE$3053,8,0)</f>
        <v>　看護職員を「個別機能訓練加算」の「機能訓練指導員」に位置づけたときは、「専ら」「常勤の」という加算要件がありますので、当該職員は「看護職員」として勤務表に位置づけることができません。（＝配置基準上の看護職員数には算入できない。）このとおり取り扱っていますか。</v>
      </c>
      <c r="P24" s="300" t="str">
        <f t="shared" si="2"/>
        <v>✖</v>
      </c>
      <c r="Q24" s="296">
        <v>20</v>
      </c>
      <c r="R24" s="515" t="str">
        <f>VLOOKUP(Q24,'自主点検表（処遇）'!$AG$5:$AL$3053,2,0)</f>
        <v>いる・いない</v>
      </c>
      <c r="S24" s="398" t="s">
        <v>2048</v>
      </c>
      <c r="T24" s="389" t="str">
        <f t="shared" si="5"/>
        <v>要入力</v>
      </c>
      <c r="U24" s="392">
        <f>VLOOKUP(Q24,'自主点検表（処遇）'!$AG$5:$AL$3053,6,0)</f>
        <v>0</v>
      </c>
    </row>
    <row r="25" spans="2:21" ht="30" customHeight="1" thickBot="1">
      <c r="B25" s="932">
        <f t="shared" si="1"/>
        <v>11</v>
      </c>
      <c r="C25" s="927">
        <v>5</v>
      </c>
      <c r="D25" s="358"/>
      <c r="E25" s="359"/>
      <c r="F25" s="360"/>
      <c r="G25" s="361"/>
      <c r="H25" s="362"/>
      <c r="I25" s="362"/>
      <c r="J25" s="362"/>
      <c r="K25" s="362"/>
      <c r="L25" s="362"/>
      <c r="M25" s="362"/>
      <c r="N25" s="364"/>
      <c r="O25" s="687" t="str">
        <f>VLOOKUP(Q25,'自主点検表（処遇）'!$A$5:$AE$3053,8,0)</f>
        <v>　看護職員が機能訓練指導員を兼務する場合、看護体制加算（Ⅱ）及び（Ⅳ（併設短期入所生活介護））の加算要件としての常勤換算には、当該看護職員が機能訓練指導員として従事した時間は含むことができません（当該加算の適用に限って、看護業務と機能訓練指導員業務の従事時間を区分する必要があります）。
　このとおり取り扱っていますか。</v>
      </c>
      <c r="P25" s="374" t="str">
        <f t="shared" si="2"/>
        <v>✖</v>
      </c>
      <c r="Q25" s="299">
        <v>21</v>
      </c>
      <c r="R25" s="516" t="str">
        <f>VLOOKUP(Q25,'自主点検表（処遇）'!$AG$5:$AL$3053,2,0)</f>
        <v>いる・いない</v>
      </c>
      <c r="S25" s="399" t="s">
        <v>2048</v>
      </c>
      <c r="T25" s="400" t="str">
        <f>_xlfn.IFS(R25=S25,"適切",R25="いる・いない","要入力",R25="いない","不適切",R25="非該当","非該当")</f>
        <v>要入力</v>
      </c>
      <c r="U25" s="393" t="str">
        <f>VLOOKUP(Q25,'自主点検表（処遇）'!$AG$5:$AL$3053,6,0)</f>
        <v>H21.3.23
平成21年改定関係Q&amp;A
vol.1 問83</v>
      </c>
    </row>
    <row r="26" spans="2:21" ht="30" customHeight="1" thickBot="1">
      <c r="B26" s="923">
        <f t="shared" ref="B26" si="7">C26+6</f>
        <v>14</v>
      </c>
      <c r="C26" s="922">
        <v>8</v>
      </c>
      <c r="D26" s="378"/>
      <c r="E26" s="379"/>
      <c r="F26" s="380"/>
      <c r="G26" s="886" t="s">
        <v>2715</v>
      </c>
      <c r="H26" s="382"/>
      <c r="I26" s="382"/>
      <c r="J26" s="382"/>
      <c r="K26" s="382"/>
      <c r="L26" s="382"/>
      <c r="M26" s="382"/>
      <c r="N26" s="386"/>
      <c r="O26" s="689"/>
      <c r="P26" s="1000"/>
      <c r="Q26" s="1001"/>
      <c r="U26" s="990"/>
    </row>
    <row r="27" spans="2:21" ht="30" customHeight="1">
      <c r="B27" s="923">
        <f t="shared" si="1"/>
        <v>15</v>
      </c>
      <c r="C27" s="922">
        <v>9</v>
      </c>
      <c r="D27" s="352" t="s">
        <v>2059</v>
      </c>
      <c r="E27" s="353"/>
      <c r="F27" s="354"/>
      <c r="G27" s="355" t="s">
        <v>2060</v>
      </c>
      <c r="H27" s="356"/>
      <c r="I27" s="356"/>
      <c r="J27" s="356"/>
      <c r="K27" s="356"/>
      <c r="L27" s="356"/>
      <c r="M27" s="356"/>
      <c r="N27" s="357" t="s">
        <v>157</v>
      </c>
      <c r="O27" s="688" t="str">
        <f>VLOOKUP(Q27,'自主点検表（処遇）'!$A$5:$AE$3053,8,0)</f>
        <v>　入所者に対し健康管理及び療養上の指導を行うために必要な数を配置していますか。</v>
      </c>
      <c r="P27" s="371" t="str">
        <f t="shared" si="2"/>
        <v>✖</v>
      </c>
      <c r="Q27" s="372">
        <v>22</v>
      </c>
      <c r="R27" s="514" t="str">
        <f>VLOOKUP(Q27,'自主点検表（処遇）'!$AG$5:$AL$3053,2,0)</f>
        <v>いる・いない</v>
      </c>
      <c r="S27" s="397" t="s">
        <v>2048</v>
      </c>
      <c r="T27" s="388" t="str">
        <f t="shared" si="5"/>
        <v>要入力</v>
      </c>
      <c r="U27" s="391" t="str">
        <f>VLOOKUP(Q27,'自主点検表（処遇）'!$AG$5:$AL$3053,6,0)</f>
        <v>平11厚令39
第2条 第1項 1号</v>
      </c>
    </row>
    <row r="28" spans="2:21" ht="30" customHeight="1">
      <c r="B28" s="924">
        <f t="shared" si="1"/>
        <v>15</v>
      </c>
      <c r="C28" s="925">
        <v>9</v>
      </c>
      <c r="D28" s="358"/>
      <c r="E28" s="359"/>
      <c r="F28" s="360"/>
      <c r="G28" s="361"/>
      <c r="H28" s="362"/>
      <c r="I28" s="362"/>
      <c r="J28" s="362"/>
      <c r="K28" s="362"/>
      <c r="L28" s="362"/>
      <c r="M28" s="362"/>
      <c r="N28" s="363" t="s">
        <v>418</v>
      </c>
      <c r="O28" s="685" t="str">
        <f>VLOOKUP(Q28,'自主点検表（処遇）'!$A$5:$AE$3053,8,0)</f>
        <v xml:space="preserve">　嘱託医の契約を締結していますか。    </v>
      </c>
      <c r="P28" s="300" t="str">
        <f t="shared" si="2"/>
        <v>✖</v>
      </c>
      <c r="Q28" s="296">
        <v>23</v>
      </c>
      <c r="R28" s="515" t="str">
        <f>VLOOKUP(Q28,'自主点検表（処遇）'!$AG$5:$AL$3053,2,0)</f>
        <v>いる・いない</v>
      </c>
      <c r="S28" s="398" t="s">
        <v>2048</v>
      </c>
      <c r="T28" s="389" t="str">
        <f t="shared" si="5"/>
        <v>要入力</v>
      </c>
      <c r="U28" s="392">
        <f>VLOOKUP(Q28,'自主点検表（処遇）'!$AG$5:$AL$3053,6,0)</f>
        <v>0</v>
      </c>
    </row>
    <row r="29" spans="2:21" ht="30" customHeight="1">
      <c r="B29" s="924">
        <f t="shared" si="1"/>
        <v>15</v>
      </c>
      <c r="C29" s="925">
        <v>9</v>
      </c>
      <c r="D29" s="358"/>
      <c r="E29" s="359"/>
      <c r="F29" s="360"/>
      <c r="G29" s="361" t="s">
        <v>2061</v>
      </c>
      <c r="H29" s="362"/>
      <c r="I29" s="362"/>
      <c r="J29" s="362"/>
      <c r="K29" s="362"/>
      <c r="L29" s="362"/>
      <c r="M29" s="362"/>
      <c r="N29" s="363" t="s">
        <v>157</v>
      </c>
      <c r="O29" s="685" t="str">
        <f>VLOOKUP(Q29,'自主点検表（処遇）'!$A$5:$AE$3053,8,0)</f>
        <v>　入所者の数が100又はその端数を増すごとに1以上配置していますか。</v>
      </c>
      <c r="P29" s="300" t="str">
        <f t="shared" si="2"/>
        <v>✖</v>
      </c>
      <c r="Q29" s="296">
        <v>24</v>
      </c>
      <c r="R29" s="515" t="str">
        <f>VLOOKUP(Q29,'自主点検表（処遇）'!$AG$5:$AL$3053,2,0)</f>
        <v>いる・いない</v>
      </c>
      <c r="S29" s="398" t="s">
        <v>2048</v>
      </c>
      <c r="T29" s="389" t="str">
        <f t="shared" si="5"/>
        <v>要入力</v>
      </c>
      <c r="U29" s="392" t="str">
        <f>VLOOKUP(Q29,'自主点検表（処遇）'!$AG$5:$AL$3053,6,0)</f>
        <v>平11厚令39
第2条 第1項 2号</v>
      </c>
    </row>
    <row r="30" spans="2:21" ht="30" customHeight="1">
      <c r="B30" s="924">
        <f t="shared" si="1"/>
        <v>15</v>
      </c>
      <c r="C30" s="925">
        <v>9</v>
      </c>
      <c r="D30" s="358"/>
      <c r="E30" s="359"/>
      <c r="F30" s="360"/>
      <c r="G30" s="361"/>
      <c r="H30" s="362"/>
      <c r="I30" s="362"/>
      <c r="J30" s="362"/>
      <c r="K30" s="362"/>
      <c r="L30" s="362"/>
      <c r="M30" s="362"/>
      <c r="N30" s="363" t="s">
        <v>418</v>
      </c>
      <c r="O30" s="685" t="str">
        <f>VLOOKUP(Q30,'自主点検表（処遇）'!$A$5:$AE$3053,8,0)</f>
        <v>　生活相談員は、次の資格を有する者としていますか。</v>
      </c>
      <c r="P30" s="300" t="str">
        <f t="shared" si="2"/>
        <v>✖</v>
      </c>
      <c r="Q30" s="296">
        <v>25</v>
      </c>
      <c r="R30" s="515" t="str">
        <f>VLOOKUP(Q30,'自主点検表（処遇）'!$AG$5:$AL$3053,2,0)</f>
        <v>いる・いない</v>
      </c>
      <c r="S30" s="398" t="s">
        <v>2048</v>
      </c>
      <c r="T30" s="389" t="str">
        <f t="shared" si="5"/>
        <v>要入力</v>
      </c>
      <c r="U30" s="392" t="str">
        <f>VLOOKUP(Q30,'自主点検表（処遇）'!$AG$5:$AL$3053,6,0)</f>
        <v>平12老企43
第2の1
平11厚令46
第5条 第2項</v>
      </c>
    </row>
    <row r="31" spans="2:21" ht="30" customHeight="1" thickBot="1">
      <c r="B31" s="926">
        <f t="shared" si="1"/>
        <v>15</v>
      </c>
      <c r="C31" s="927">
        <v>9</v>
      </c>
      <c r="D31" s="365"/>
      <c r="E31" s="366"/>
      <c r="F31" s="367"/>
      <c r="G31" s="368"/>
      <c r="H31" s="369"/>
      <c r="I31" s="369"/>
      <c r="J31" s="369"/>
      <c r="K31" s="369"/>
      <c r="L31" s="369"/>
      <c r="M31" s="369"/>
      <c r="N31" s="373" t="s">
        <v>1043</v>
      </c>
      <c r="O31" s="686" t="str">
        <f>VLOOKUP(Q31,'自主点検表（処遇）'!$A$5:$AE$3053,8,0)</f>
        <v>　生活相談員は常勤の者を配置していますか。</v>
      </c>
      <c r="P31" s="374" t="str">
        <f t="shared" si="2"/>
        <v>✖</v>
      </c>
      <c r="Q31" s="299">
        <v>26</v>
      </c>
      <c r="R31" s="516" t="str">
        <f>VLOOKUP(Q31,'自主点検表（処遇）'!$AG$5:$AL$3053,2,0)</f>
        <v>いる・いない</v>
      </c>
      <c r="S31" s="399" t="s">
        <v>2048</v>
      </c>
      <c r="T31" s="400" t="str">
        <f t="shared" si="5"/>
        <v>要入力</v>
      </c>
      <c r="U31" s="393" t="str">
        <f>VLOOKUP(Q31,'自主点検表（処遇）'!$AG$5:$AL$3053,6,0)</f>
        <v>平11厚令39
第2条 第5項</v>
      </c>
    </row>
    <row r="32" spans="2:21" ht="30" customHeight="1">
      <c r="B32" s="923">
        <f t="shared" si="1"/>
        <v>16</v>
      </c>
      <c r="C32" s="922">
        <v>10</v>
      </c>
      <c r="D32" s="352"/>
      <c r="E32" s="353"/>
      <c r="F32" s="354"/>
      <c r="G32" s="355" t="s">
        <v>2062</v>
      </c>
      <c r="H32" s="356"/>
      <c r="I32" s="356"/>
      <c r="J32" s="356"/>
      <c r="K32" s="356"/>
      <c r="L32" s="356"/>
      <c r="M32" s="356"/>
      <c r="N32" s="375"/>
      <c r="O32" s="683" t="str">
        <f>VLOOKUP(Q32,'自主点検表（処遇）'!$A$5:$AE$3053,8,0)</f>
        <v>　常勤換算方法で、入所者の数（特養入所及び併設短期入所の利用者の計で前年度の
平均）が３又はその端数を増すごとに１人以上配置していますか。</v>
      </c>
      <c r="P32" s="371" t="str">
        <f t="shared" si="2"/>
        <v>✖</v>
      </c>
      <c r="Q32" s="372">
        <v>27</v>
      </c>
      <c r="R32" s="514" t="str">
        <f>VLOOKUP(Q32,'自主点検表（処遇）'!$AG$5:$AL$3053,2,0)</f>
        <v>いる・いない</v>
      </c>
      <c r="S32" s="397" t="s">
        <v>2048</v>
      </c>
      <c r="T32" s="388" t="str">
        <f t="shared" si="5"/>
        <v>要入力</v>
      </c>
      <c r="U32" s="391" t="str">
        <f>VLOOKUP(Q32,'自主点検表（処遇）'!$AG$5:$AL$3053,6,0)</f>
        <v>平11厚令39
第2条 第1項 第3号イ</v>
      </c>
    </row>
    <row r="33" spans="2:21" ht="30" customHeight="1">
      <c r="B33" s="924">
        <f t="shared" si="1"/>
        <v>16</v>
      </c>
      <c r="C33" s="925">
        <v>10</v>
      </c>
      <c r="D33" s="358"/>
      <c r="E33" s="359"/>
      <c r="F33" s="360"/>
      <c r="G33" s="361"/>
      <c r="H33" s="362"/>
      <c r="I33" s="362"/>
      <c r="J33" s="362" t="s">
        <v>2063</v>
      </c>
      <c r="K33" s="362"/>
      <c r="L33" s="362"/>
      <c r="M33" s="362"/>
      <c r="N33" s="364"/>
      <c r="O33" s="687" t="str">
        <f>VLOOKUP(Q33,'自主点検表（処遇）'!$A$5:$AE$3053,8,0)</f>
        <v>　看護職員（看護師又は准看護師）の配置数は、次の基準を満たしていますか。</v>
      </c>
      <c r="P33" s="300" t="str">
        <f t="shared" si="2"/>
        <v>✖</v>
      </c>
      <c r="Q33" s="296">
        <v>28</v>
      </c>
      <c r="R33" s="515" t="str">
        <f>VLOOKUP(Q33,'自主点検表（処遇）'!$AG$5:$AL$3053,2,0)</f>
        <v>いる・いない</v>
      </c>
      <c r="S33" s="398" t="s">
        <v>2048</v>
      </c>
      <c r="T33" s="389" t="str">
        <f t="shared" si="5"/>
        <v>要入力</v>
      </c>
      <c r="U33" s="392" t="str">
        <f>VLOOKUP(Q33,'自主点検表（処遇）'!$AG$5:$AL$3053,6,0)</f>
        <v>平11厚令39
第2条 第1項 第3号ロ</v>
      </c>
    </row>
    <row r="34" spans="2:21" ht="30" customHeight="1">
      <c r="B34" s="924">
        <f t="shared" si="1"/>
        <v>16</v>
      </c>
      <c r="C34" s="925">
        <v>10</v>
      </c>
      <c r="D34" s="358"/>
      <c r="E34" s="359"/>
      <c r="F34" s="360"/>
      <c r="G34" s="361"/>
      <c r="H34" s="362"/>
      <c r="I34" s="362"/>
      <c r="J34" s="362" t="s">
        <v>2064</v>
      </c>
      <c r="K34" s="362"/>
      <c r="L34" s="362"/>
      <c r="M34" s="362"/>
      <c r="N34" s="364"/>
      <c r="O34" s="687" t="str">
        <f>VLOOKUP(Q34,'自主点検表（処遇）'!$A$5:$AE$3053,8,0)</f>
        <v>　看護職員のうち１人以上は常勤の職員を配置していますか。</v>
      </c>
      <c r="P34" s="300" t="str">
        <f t="shared" si="2"/>
        <v>✖</v>
      </c>
      <c r="Q34" s="296">
        <v>29</v>
      </c>
      <c r="R34" s="515" t="str">
        <f>VLOOKUP(Q34,'自主点検表（処遇）'!$AG$5:$AL$3053,2,0)</f>
        <v>いる・いない</v>
      </c>
      <c r="S34" s="398" t="s">
        <v>2048</v>
      </c>
      <c r="T34" s="389" t="str">
        <f t="shared" si="5"/>
        <v>要入力</v>
      </c>
      <c r="U34" s="392" t="str">
        <f>VLOOKUP(Q34,'自主点検表（処遇）'!$AG$5:$AL$3053,6,0)</f>
        <v>平11厚令39
第2条 第6項</v>
      </c>
    </row>
    <row r="35" spans="2:21" ht="30" customHeight="1">
      <c r="B35" s="924">
        <f t="shared" si="1"/>
        <v>16</v>
      </c>
      <c r="C35" s="925">
        <v>10</v>
      </c>
      <c r="D35" s="358"/>
      <c r="E35" s="359"/>
      <c r="F35" s="360"/>
      <c r="G35" s="361"/>
      <c r="H35" s="362"/>
      <c r="I35" s="362"/>
      <c r="J35" s="362" t="s">
        <v>2065</v>
      </c>
      <c r="K35" s="362"/>
      <c r="L35" s="362"/>
      <c r="M35" s="362"/>
      <c r="N35" s="364"/>
      <c r="O35" s="687" t="str">
        <f>VLOOKUP(Q35,'自主点検表（処遇）'!$A$5:$AE$3053,8,0)</f>
        <v>　外国人技能実習生の介護職員を受け入れていますか。</v>
      </c>
      <c r="P35" s="300" t="str">
        <f>_xlfn.IFS(T35="要入力","✖",T35="非該当（検討中）","▲",T35="いる","",T35="","",T35="いない","")</f>
        <v>✖</v>
      </c>
      <c r="Q35" s="296">
        <v>30</v>
      </c>
      <c r="R35" s="515" t="str">
        <f>VLOOKUP(Q35,'自主点検表（処遇）'!$AG$5:$AL$3053,2,0)</f>
        <v>いる・いない</v>
      </c>
      <c r="S35" s="398"/>
      <c r="T35" s="830" t="str">
        <f>_xlfn.IFS(R35="いる・いない","要入力",R35="いる","いる",R35="いない","いない",R35="非該当（検討中）","非該当（検討中）")</f>
        <v>要入力</v>
      </c>
      <c r="U35" s="392">
        <f>VLOOKUP(Q35,'自主点検表（処遇）'!$AG$5:$AL$3053,6,0)</f>
        <v>0</v>
      </c>
    </row>
    <row r="36" spans="2:21" ht="30" customHeight="1" thickBot="1">
      <c r="B36" s="926">
        <f t="shared" si="1"/>
        <v>16</v>
      </c>
      <c r="C36" s="927">
        <v>10</v>
      </c>
      <c r="D36" s="365"/>
      <c r="E36" s="366"/>
      <c r="F36" s="367"/>
      <c r="G36" s="368"/>
      <c r="H36" s="369"/>
      <c r="I36" s="369"/>
      <c r="J36" s="369"/>
      <c r="K36" s="369"/>
      <c r="L36" s="369"/>
      <c r="M36" s="369"/>
      <c r="N36" s="370"/>
      <c r="O36" s="684" t="str">
        <f>VLOOKUP(Q36,'自主点検表（処遇）'!$A$5:$AE$3053,8,0)</f>
        <v>　外国人技能実習生の配置基準上の取り扱いについては、以下の局長通知のとおりとしていますか。</v>
      </c>
      <c r="P36" s="374" t="str">
        <f t="shared" si="2"/>
        <v>✖</v>
      </c>
      <c r="Q36" s="299">
        <v>31</v>
      </c>
      <c r="R36" s="516" t="str">
        <f>VLOOKUP(Q36,'自主点検表（処遇）'!$AG$5:$AL$3053,2,0)</f>
        <v>いる・いない</v>
      </c>
      <c r="S36" s="399" t="s">
        <v>2048</v>
      </c>
      <c r="T36" s="400" t="str">
        <f>_xlfn.IFS(R36=S36,"適切",R36="いる・いない","要入力",R36="いない","不適切",R36="非該当","非該当")</f>
        <v>要入力</v>
      </c>
      <c r="U36" s="393">
        <f>VLOOKUP(Q36,'自主点検表（処遇）'!$AG$5:$AL$3053,6,0)</f>
        <v>0</v>
      </c>
    </row>
    <row r="37" spans="2:21" ht="30" customHeight="1">
      <c r="B37" s="923">
        <f t="shared" si="1"/>
        <v>17</v>
      </c>
      <c r="C37" s="922">
        <v>11</v>
      </c>
      <c r="D37" s="352"/>
      <c r="E37" s="353"/>
      <c r="F37" s="354"/>
      <c r="G37" s="355" t="s">
        <v>2066</v>
      </c>
      <c r="H37" s="356"/>
      <c r="I37" s="356"/>
      <c r="J37" s="356"/>
      <c r="K37" s="356"/>
      <c r="L37" s="356"/>
      <c r="M37" s="356"/>
      <c r="N37" s="375"/>
      <c r="O37" s="683" t="str">
        <f>VLOOKUP(Q37,'自主点検表（処遇）'!$A$5:$AE$3053,8,0)</f>
        <v>　栄養士又は管理栄養士を１人以上置いていますか。</v>
      </c>
      <c r="P37" s="371" t="str">
        <f t="shared" si="2"/>
        <v>✖</v>
      </c>
      <c r="Q37" s="372">
        <v>32</v>
      </c>
      <c r="R37" s="514" t="str">
        <f>VLOOKUP(Q37,'自主点検表（処遇）'!$AG$5:$AL$3053,2,0)</f>
        <v>いる・いない</v>
      </c>
      <c r="S37" s="397" t="s">
        <v>2048</v>
      </c>
      <c r="T37" s="388" t="str">
        <f t="shared" si="5"/>
        <v>要入力</v>
      </c>
      <c r="U37" s="391" t="str">
        <f>VLOOKUP(Q37,'自主点検表（処遇）'!$AG$5:$AL$3053,6,0)</f>
        <v>平11厚令39
第2条 第1項 第4号</v>
      </c>
    </row>
    <row r="38" spans="2:21" ht="30" customHeight="1">
      <c r="B38" s="924">
        <f t="shared" si="1"/>
        <v>17</v>
      </c>
      <c r="C38" s="925">
        <v>11</v>
      </c>
      <c r="D38" s="358"/>
      <c r="E38" s="359"/>
      <c r="F38" s="360"/>
      <c r="G38" s="361"/>
      <c r="H38" s="362"/>
      <c r="I38" s="362"/>
      <c r="J38" s="362"/>
      <c r="K38" s="362"/>
      <c r="L38" s="362"/>
      <c r="M38" s="362"/>
      <c r="N38" s="364"/>
      <c r="O38" s="687" t="str">
        <f>VLOOKUP(Q38,'自主点検表（処遇）'!$A$5:$AE$3053,8,0)</f>
        <v>　ただし、入居定員が40人を超えない特別養護老人ホームで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v>
      </c>
      <c r="P38" s="297" t="str">
        <f t="shared" si="2"/>
        <v>✖</v>
      </c>
      <c r="Q38" s="296">
        <v>33</v>
      </c>
      <c r="R38" s="515" t="str">
        <f>VLOOKUP(Q38,'自主点検表（処遇）'!$AG$5:$AL$3053,2,0)</f>
        <v>該当・非該当</v>
      </c>
      <c r="S38" s="398"/>
      <c r="T38" s="389" t="str">
        <f>_xlfn.IFS(R38="該当・非該当","要入力",R38="非該当","非該当",R38="該当","該当")</f>
        <v>要入力</v>
      </c>
      <c r="U38" s="392" t="str">
        <f>VLOOKUP(Q38,'自主点検表（処遇）'!$AG$5:$AL$3053,6,0)</f>
        <v>平11厚令39
第2条 第1項
ただし書き</v>
      </c>
    </row>
    <row r="39" spans="2:21" ht="30" customHeight="1">
      <c r="B39" s="924">
        <f t="shared" si="1"/>
        <v>17</v>
      </c>
      <c r="C39" s="925">
        <v>11</v>
      </c>
      <c r="D39" s="358"/>
      <c r="E39" s="359"/>
      <c r="F39" s="360"/>
      <c r="G39" s="361" t="s">
        <v>2067</v>
      </c>
      <c r="H39" s="362"/>
      <c r="I39" s="362"/>
      <c r="J39" s="362"/>
      <c r="K39" s="362"/>
      <c r="L39" s="362"/>
      <c r="M39" s="362"/>
      <c r="N39" s="855" t="s">
        <v>157</v>
      </c>
      <c r="O39" s="687" t="str">
        <f>VLOOKUP(Q39,'自主点検表（処遇）'!$A$5:$AE$3053,8,0)</f>
        <v>　機能訓練指導員を１人以上配置していますか。</v>
      </c>
      <c r="P39" s="300" t="str">
        <f t="shared" si="2"/>
        <v>✖</v>
      </c>
      <c r="Q39" s="296">
        <v>34</v>
      </c>
      <c r="R39" s="515" t="str">
        <f>VLOOKUP(Q39,'自主点検表（処遇）'!$AG$5:$AL$3053,2,0)</f>
        <v>いる・いない</v>
      </c>
      <c r="S39" s="398" t="s">
        <v>2048</v>
      </c>
      <c r="T39" s="389" t="str">
        <f>_xlfn.IFS(R39=S39,"適切",R39="いる・いない","要入力",R39="いない","不適切",R39="非該当","要確認")</f>
        <v>要入力</v>
      </c>
      <c r="U39" s="392" t="str">
        <f>VLOOKUP(Q39,'自主点検表（処遇）'!$AG$5:$AL$3053,6,0)</f>
        <v>平11厚令39
第2条 第1項 第5号</v>
      </c>
    </row>
    <row r="40" spans="2:21" ht="30" customHeight="1">
      <c r="B40" s="924">
        <f t="shared" si="1"/>
        <v>17</v>
      </c>
      <c r="C40" s="925">
        <v>11</v>
      </c>
      <c r="D40" s="358"/>
      <c r="E40" s="359"/>
      <c r="F40" s="360"/>
      <c r="G40" s="361"/>
      <c r="H40" s="362"/>
      <c r="I40" s="362"/>
      <c r="J40" s="362"/>
      <c r="K40" s="362"/>
      <c r="L40" s="362"/>
      <c r="M40" s="362"/>
      <c r="N40" s="863" t="s">
        <v>418</v>
      </c>
      <c r="O40" s="687" t="str">
        <f>VLOOKUP(Q40,'自主点検表（処遇）'!$A$5:$AE$3053,8,0)</f>
        <v>　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v>
      </c>
      <c r="P40" s="300" t="str">
        <f t="shared" si="2"/>
        <v>✖</v>
      </c>
      <c r="Q40" s="296">
        <v>35</v>
      </c>
      <c r="R40" s="515" t="str">
        <f>VLOOKUP(Q40,'自主点検表（処遇）'!$AG$5:$AL$3053,2,0)</f>
        <v>いる・いない</v>
      </c>
      <c r="S40" s="398" t="s">
        <v>2048</v>
      </c>
      <c r="T40" s="389" t="str">
        <f>_xlfn.IFS(R40=S40,"適切",R40="いる・いない","要入力",R40="いない","不適切",R40="非該当","要確認")</f>
        <v>要入力</v>
      </c>
      <c r="U40" s="392">
        <f>VLOOKUP(Q40,'自主点検表（処遇）'!$AG$5:$AL$3053,6,0)</f>
        <v>0</v>
      </c>
    </row>
    <row r="41" spans="2:21" ht="30" customHeight="1">
      <c r="B41" s="924">
        <f t="shared" si="1"/>
        <v>17</v>
      </c>
      <c r="C41" s="925">
        <v>11</v>
      </c>
      <c r="D41" s="358"/>
      <c r="E41" s="359"/>
      <c r="F41" s="360"/>
      <c r="G41" s="361"/>
      <c r="H41" s="362"/>
      <c r="I41" s="362"/>
      <c r="J41" s="362"/>
      <c r="K41" s="362"/>
      <c r="L41" s="362"/>
      <c r="M41" s="362"/>
      <c r="N41" s="363" t="s">
        <v>1043</v>
      </c>
      <c r="O41" s="685" t="str">
        <f>VLOOKUP(Q41,'自主点検表（処遇）'!$A$5:$AE$3053,8,0)</f>
        <v>　個別機能訓練加算を算定している特養において、看護職員を当該加算に係る常勤専従の機能訓練指導員として配置している場合、その職員を配置基準における、看護職員として扱うことはしていませんか。</v>
      </c>
      <c r="P41" s="300" t="str">
        <f t="shared" si="2"/>
        <v>✖</v>
      </c>
      <c r="Q41" s="296">
        <v>36</v>
      </c>
      <c r="R41" s="515" t="str">
        <f>VLOOKUP(Q41,'自主点検表（処遇）'!$AG$5:$AL$3053,2,0)</f>
        <v>いない・いる</v>
      </c>
      <c r="S41" s="398" t="s">
        <v>2049</v>
      </c>
      <c r="T41" s="404" t="str">
        <f>_xlfn.IFS(R41=S41,"適切",R41="いない・いる","要入力",R41="いる","不適切",R41="非該当","要確認")</f>
        <v>要入力</v>
      </c>
      <c r="U41" s="392">
        <f>VLOOKUP(Q41,'自主点検表（処遇）'!$AG$5:$AL$3053,6,0)</f>
        <v>0</v>
      </c>
    </row>
    <row r="42" spans="2:21" ht="30" customHeight="1">
      <c r="B42" s="924">
        <f t="shared" si="1"/>
        <v>17</v>
      </c>
      <c r="C42" s="925">
        <v>11</v>
      </c>
      <c r="D42" s="358"/>
      <c r="E42" s="359"/>
      <c r="F42" s="360"/>
      <c r="G42" s="361"/>
      <c r="H42" s="362"/>
      <c r="I42" s="362"/>
      <c r="J42" s="362"/>
      <c r="K42" s="362"/>
      <c r="L42" s="362"/>
      <c r="M42" s="362"/>
      <c r="N42" s="364"/>
      <c r="O42" s="687" t="str">
        <f>VLOOKUP(Q42,'自主点検表（処遇）'!$A$5:$AE$3053,8,0)</f>
        <v xml:space="preserve">　当該加算算定の場合は、勤務表には、機能訓練指導員としてのみ位置づけられ、
看護職員としては勤務表に記載できません。
　このような取扱いを踏まえた上で勤務表は適切に作成されていますか。  </v>
      </c>
      <c r="P42" s="300" t="str">
        <f t="shared" si="2"/>
        <v>✖</v>
      </c>
      <c r="Q42" s="296">
        <v>37</v>
      </c>
      <c r="R42" s="515" t="str">
        <f>VLOOKUP(Q42,'自主点検表（処遇）'!$AG$5:$AL$3053,2,0)</f>
        <v>いる・いない</v>
      </c>
      <c r="S42" s="398" t="s">
        <v>2048</v>
      </c>
      <c r="T42" s="389" t="str">
        <f>_xlfn.IFS(R42=S42,"適切",R42="いる・いない","要入力",R42="いない","不適切",R42="非該当","要確認")</f>
        <v>要入力</v>
      </c>
      <c r="U42" s="392">
        <f>VLOOKUP(Q42,'自主点検表（処遇）'!$AG$5:$AL$3053,6,0)</f>
        <v>0</v>
      </c>
    </row>
    <row r="43" spans="2:21" ht="30" customHeight="1" thickBot="1">
      <c r="B43" s="926">
        <f t="shared" si="1"/>
        <v>17</v>
      </c>
      <c r="C43" s="927">
        <v>11</v>
      </c>
      <c r="D43" s="365"/>
      <c r="E43" s="366"/>
      <c r="F43" s="367"/>
      <c r="G43" s="368"/>
      <c r="H43" s="369"/>
      <c r="I43" s="369"/>
      <c r="J43" s="369"/>
      <c r="K43" s="369"/>
      <c r="L43" s="369"/>
      <c r="M43" s="369"/>
      <c r="N43" s="370"/>
      <c r="O43" s="684">
        <f>VLOOKUP(Q43,'自主点検表（処遇）'!$A$5:$AE$3053,8,0)</f>
        <v>0</v>
      </c>
      <c r="P43" s="298" t="str">
        <f>_xlfn.IFS(T43="不適切","★",T43="要入力","✖",T43="非該当","▲",T43="有","",T43="無","",T43="要確認","！")</f>
        <v>✖</v>
      </c>
      <c r="Q43" s="299">
        <v>38</v>
      </c>
      <c r="R43" s="516" t="str">
        <f>VLOOKUP(Q43,'自主点検表（処遇）'!$AG$5:$AL$3053,2,0)</f>
        <v>有・無</v>
      </c>
      <c r="S43" s="399"/>
      <c r="T43" s="400" t="str">
        <f>_xlfn.IFS(R43="有・無","要入力",R43="有","有",R43="無","無")</f>
        <v>要入力</v>
      </c>
      <c r="U43" s="393">
        <f>VLOOKUP(Q43,'自主点検表（処遇）'!$AG$5:$AL$3053,6,0)</f>
        <v>0</v>
      </c>
    </row>
    <row r="44" spans="2:21" ht="30" customHeight="1">
      <c r="B44" s="930">
        <f t="shared" si="1"/>
        <v>18</v>
      </c>
      <c r="C44" s="931">
        <v>12</v>
      </c>
      <c r="D44" s="358"/>
      <c r="E44" s="359"/>
      <c r="F44" s="360"/>
      <c r="G44" s="361" t="s">
        <v>2068</v>
      </c>
      <c r="H44" s="362"/>
      <c r="I44" s="362"/>
      <c r="J44" s="362"/>
      <c r="K44" s="362"/>
      <c r="L44" s="362"/>
      <c r="M44" s="362"/>
      <c r="N44" s="363" t="s">
        <v>157</v>
      </c>
      <c r="O44" s="685" t="str">
        <f>VLOOKUP(Q44,'自主点検表（処遇）'!$A$5:$AE$3053,8,0)</f>
        <v>　１以上の介護支援専門員を配置していますか。
　（入所者の数が100又はその端数が増すごとに１を標準とします。）</v>
      </c>
      <c r="P44" s="300" t="str">
        <f t="shared" si="2"/>
        <v>✖</v>
      </c>
      <c r="Q44" s="301">
        <v>39</v>
      </c>
      <c r="R44" s="517" t="str">
        <f>VLOOKUP(Q44,'自主点検表（処遇）'!$AG$5:$AL$3053,2,0)</f>
        <v>いる・いない</v>
      </c>
      <c r="S44" s="401" t="s">
        <v>2048</v>
      </c>
      <c r="T44" s="404" t="str">
        <f t="shared" ref="T44:T61" si="8">_xlfn.IFS(R44=S44,"適切",R44="いる・いない","要入力",R44="いない","不適切",R44="非該当","要確認")</f>
        <v>要入力</v>
      </c>
      <c r="U44" s="394" t="str">
        <f>VLOOKUP(Q44,'自主点検表（処遇）'!$AG$5:$AL$3053,6,0)</f>
        <v>平11厚令39
第2条 第1項 第6号</v>
      </c>
    </row>
    <row r="45" spans="2:21" ht="30" customHeight="1">
      <c r="B45" s="924">
        <f t="shared" si="1"/>
        <v>18</v>
      </c>
      <c r="C45" s="925">
        <v>12</v>
      </c>
      <c r="D45" s="358"/>
      <c r="E45" s="359"/>
      <c r="F45" s="360"/>
      <c r="G45" s="361"/>
      <c r="H45" s="362"/>
      <c r="I45" s="362"/>
      <c r="J45" s="362"/>
      <c r="K45" s="362"/>
      <c r="L45" s="362"/>
      <c r="M45" s="362"/>
      <c r="N45" s="363" t="s">
        <v>418</v>
      </c>
      <c r="O45" s="685" t="str">
        <f>VLOOKUP(Q45,'自主点検表（処遇）'!$A$5:$AE$3053,8,0)</f>
        <v>　専ら介護支援専門員の業務に従事する常勤の者を１人以上配置していますか。</v>
      </c>
      <c r="P45" s="297" t="str">
        <f t="shared" si="2"/>
        <v>✖</v>
      </c>
      <c r="Q45" s="296">
        <v>40</v>
      </c>
      <c r="R45" s="515" t="str">
        <f>VLOOKUP(Q45,'自主点検表（処遇）'!$AG$5:$AL$3053,2,0)</f>
        <v>いる・いない</v>
      </c>
      <c r="S45" s="398" t="s">
        <v>2048</v>
      </c>
      <c r="T45" s="513" t="str">
        <f t="shared" si="8"/>
        <v>要入力</v>
      </c>
      <c r="U45" s="392" t="str">
        <f>VLOOKUP(Q45,'自主点検表（処遇）'!$AG$5:$AL$3053,6,0)</f>
        <v>平12老企43
第2の4の(1)</v>
      </c>
    </row>
    <row r="46" spans="2:21" ht="30" customHeight="1">
      <c r="B46" s="924">
        <f t="shared" si="1"/>
        <v>18</v>
      </c>
      <c r="C46" s="925">
        <v>12</v>
      </c>
      <c r="D46" s="358"/>
      <c r="E46" s="359"/>
      <c r="F46" s="360"/>
      <c r="G46" s="361"/>
      <c r="H46" s="362"/>
      <c r="I46" s="362"/>
      <c r="J46" s="362"/>
      <c r="K46" s="362"/>
      <c r="L46" s="362"/>
      <c r="M46" s="362"/>
      <c r="N46" s="363" t="s">
        <v>1043</v>
      </c>
      <c r="O46" s="685" t="str">
        <f>VLOOKUP(Q46,'自主点検表（処遇）'!$A$5:$AE$3053,8,0)</f>
        <v xml:space="preserve">　居宅介護支援事業者の介護支援専門員との兼務を行っていませんか。   </v>
      </c>
      <c r="P46" s="297" t="str">
        <f t="shared" si="2"/>
        <v>✖</v>
      </c>
      <c r="Q46" s="296">
        <v>41</v>
      </c>
      <c r="R46" s="515" t="str">
        <f>VLOOKUP(Q46,'自主点検表（処遇）'!$AG$5:$AL$3053,2,0)</f>
        <v>いない・いる</v>
      </c>
      <c r="S46" s="398" t="s">
        <v>2049</v>
      </c>
      <c r="T46" s="404" t="str">
        <f>_xlfn.IFS(R46=S46,"適切",R46="いない・いる","要入力",R46="いる","不適切",R46="非該当","要確認")</f>
        <v>要入力</v>
      </c>
      <c r="U46" s="392" t="str">
        <f>VLOOKUP(Q46,'自主点検表（処遇）'!$AG$5:$AL$3053,6,0)</f>
        <v>平12老企43
第2の4の(2)</v>
      </c>
    </row>
    <row r="47" spans="2:21" ht="30" customHeight="1">
      <c r="B47" s="924">
        <f t="shared" si="1"/>
        <v>18</v>
      </c>
      <c r="C47" s="925">
        <v>12</v>
      </c>
      <c r="D47" s="358"/>
      <c r="E47" s="359"/>
      <c r="F47" s="360"/>
      <c r="G47" s="361" t="s">
        <v>2069</v>
      </c>
      <c r="H47" s="362"/>
      <c r="I47" s="362"/>
      <c r="J47" s="362"/>
      <c r="K47" s="362"/>
      <c r="L47" s="362"/>
      <c r="M47" s="362"/>
      <c r="N47" s="363" t="s">
        <v>157</v>
      </c>
      <c r="O47" s="685" t="str">
        <f>VLOOKUP(Q47,'自主点検表（処遇）'!$A$5:$AE$3053,8,0)</f>
        <v>　従業者の員数を算定する場合の入所者の数は、前年度の平均値としていますか。</v>
      </c>
      <c r="P47" s="297" t="str">
        <f t="shared" si="2"/>
        <v>✖</v>
      </c>
      <c r="Q47" s="296">
        <v>42</v>
      </c>
      <c r="R47" s="515" t="str">
        <f>VLOOKUP(Q47,'自主点検表（処遇）'!$AG$5:$AL$3053,2,0)</f>
        <v>いる・いない</v>
      </c>
      <c r="S47" s="398" t="s">
        <v>2048</v>
      </c>
      <c r="T47" s="389" t="str">
        <f t="shared" si="8"/>
        <v>要入力</v>
      </c>
      <c r="U47" s="392" t="str">
        <f>VLOOKUP(Q47,'自主点検表（処遇）'!$AG$5:$AL$3053,6,0)</f>
        <v>平11厚令39
第2条 第2項</v>
      </c>
    </row>
    <row r="48" spans="2:21" ht="30" customHeight="1">
      <c r="B48" s="924">
        <f t="shared" si="1"/>
        <v>18</v>
      </c>
      <c r="C48" s="925">
        <v>12</v>
      </c>
      <c r="D48" s="358"/>
      <c r="E48" s="359"/>
      <c r="F48" s="360"/>
      <c r="G48" s="361"/>
      <c r="H48" s="362"/>
      <c r="I48" s="362"/>
      <c r="J48" s="362"/>
      <c r="K48" s="362"/>
      <c r="L48" s="362"/>
      <c r="M48" s="362"/>
      <c r="N48" s="363" t="s">
        <v>418</v>
      </c>
      <c r="O48" s="685" t="str">
        <f>VLOOKUP(Q48,'自主点検表（処遇）'!$A$5:$AE$3053,8,0)</f>
        <v>　上記の入所者の数は、前年度の入所者延数を当該前年度の日数で除して得た数と
し、小数点２位以下を切り上げていますか。</v>
      </c>
      <c r="P48" s="297" t="str">
        <f t="shared" si="2"/>
        <v>✖</v>
      </c>
      <c r="Q48" s="296">
        <v>43</v>
      </c>
      <c r="R48" s="515" t="str">
        <f>VLOOKUP(Q48,'自主点検表（処遇）'!$AG$5:$AL$3053,2,0)</f>
        <v>いる・いない</v>
      </c>
      <c r="S48" s="398" t="s">
        <v>2048</v>
      </c>
      <c r="T48" s="389" t="str">
        <f t="shared" si="8"/>
        <v>要入力</v>
      </c>
      <c r="U48" s="392" t="str">
        <f>VLOOKUP(Q48,'自主点検表（処遇）'!$AG$5:$AL$3053,6,0)</f>
        <v>平12老企43
第2の6の(5)の①</v>
      </c>
    </row>
    <row r="49" spans="2:21" ht="30" customHeight="1" thickBot="1">
      <c r="B49" s="932">
        <f t="shared" si="1"/>
        <v>18</v>
      </c>
      <c r="C49" s="933">
        <v>12</v>
      </c>
      <c r="D49" s="358"/>
      <c r="E49" s="359"/>
      <c r="F49" s="360"/>
      <c r="G49" s="361"/>
      <c r="H49" s="362"/>
      <c r="I49" s="362"/>
      <c r="J49" s="362"/>
      <c r="K49" s="362"/>
      <c r="L49" s="362"/>
      <c r="M49" s="362"/>
      <c r="N49" s="363" t="s">
        <v>1043</v>
      </c>
      <c r="O49" s="685" t="str">
        <f>VLOOKUP(Q49,'自主点検表（処遇）'!$A$5:$AE$3053,8,0)</f>
        <v>　新規に指定を受けた場合、増床した場合、減床した場合は、それぞれ定められた適正な方法により入所者数を算定していますか。（「第5 基本的事項８ 新設、増床又は減床」 参照）</v>
      </c>
      <c r="P49" s="376" t="str">
        <f t="shared" si="2"/>
        <v>✖</v>
      </c>
      <c r="Q49" s="377">
        <v>44</v>
      </c>
      <c r="R49" s="518" t="str">
        <f>VLOOKUP(Q49,'自主点検表（処遇）'!$AG$5:$AL$3053,2,0)</f>
        <v>いる・いない</v>
      </c>
      <c r="S49" s="402" t="s">
        <v>2048</v>
      </c>
      <c r="T49" s="405" t="str">
        <f>_xlfn.IFS(R49=S49,"適切",R49="いる・いない","要入力",R49="いない","不適切",R49="非該当","非該当")</f>
        <v>要入力</v>
      </c>
      <c r="U49" s="395" t="str">
        <f>VLOOKUP(Q49,'自主点検表（処遇）'!$AG$5:$AL$3053,6,0)</f>
        <v>平12老企43
第2の6の(5)の②、③</v>
      </c>
    </row>
    <row r="50" spans="2:21" ht="30" customHeight="1">
      <c r="B50" s="923">
        <f t="shared" si="1"/>
        <v>19</v>
      </c>
      <c r="C50" s="922">
        <v>13</v>
      </c>
      <c r="D50" s="352"/>
      <c r="E50" s="353"/>
      <c r="F50" s="354"/>
      <c r="G50" s="355" t="s">
        <v>2070</v>
      </c>
      <c r="H50" s="356"/>
      <c r="I50" s="356"/>
      <c r="J50" s="356"/>
      <c r="K50" s="356"/>
      <c r="L50" s="356"/>
      <c r="M50" s="356"/>
      <c r="N50" s="357" t="s">
        <v>157</v>
      </c>
      <c r="O50" s="688" t="str">
        <f>VLOOKUP(Q50,'自主点検表（処遇）'!$A$5:$AE$3053,8,0)</f>
        <v>　原則として月ごとの勤務表を作成していますか。</v>
      </c>
      <c r="P50" s="371" t="str">
        <f t="shared" si="2"/>
        <v>✖</v>
      </c>
      <c r="Q50" s="372">
        <v>45</v>
      </c>
      <c r="R50" s="514" t="str">
        <f>VLOOKUP(Q50,'自主点検表（処遇）'!$AG$5:$AL$3053,2,0)</f>
        <v>いる・いない</v>
      </c>
      <c r="S50" s="397" t="s">
        <v>2048</v>
      </c>
      <c r="T50" s="388" t="str">
        <f t="shared" si="8"/>
        <v>要入力</v>
      </c>
      <c r="U50" s="391" t="str">
        <f>VLOOKUP(Q50,'自主点検表（処遇）'!$AG$5:$AL$3053,6,0)</f>
        <v>平12老企43
第4の27の(1)</v>
      </c>
    </row>
    <row r="51" spans="2:21" ht="30" customHeight="1">
      <c r="B51" s="924">
        <f t="shared" si="1"/>
        <v>19</v>
      </c>
      <c r="C51" s="925">
        <v>13</v>
      </c>
      <c r="D51" s="358"/>
      <c r="E51" s="359"/>
      <c r="F51" s="360"/>
      <c r="G51" s="361"/>
      <c r="H51" s="362"/>
      <c r="I51" s="362"/>
      <c r="J51" s="362"/>
      <c r="K51" s="362"/>
      <c r="L51" s="362"/>
      <c r="M51" s="362"/>
      <c r="N51" s="363" t="s">
        <v>418</v>
      </c>
      <c r="O51" s="685" t="str">
        <f>VLOOKUP(Q51,'自主点検表（処遇）'!$A$5:$AE$3053,8,0)</f>
        <v xml:space="preserve">　勤務表には、従業者の日々の勤務時間、常勤・非常勤の別、看護・介護職員等の配置、兼務関係等を記載し、明確にしていますか。 </v>
      </c>
      <c r="P51" s="297" t="str">
        <f t="shared" si="2"/>
        <v>✖</v>
      </c>
      <c r="Q51" s="296">
        <v>46</v>
      </c>
      <c r="R51" s="515" t="str">
        <f>VLOOKUP(Q51,'自主点検表（処遇）'!$AG$5:$AL$3053,2,0)</f>
        <v>いる・いない</v>
      </c>
      <c r="S51" s="398" t="s">
        <v>2048</v>
      </c>
      <c r="T51" s="389" t="str">
        <f t="shared" si="8"/>
        <v>要入力</v>
      </c>
      <c r="U51" s="392" t="str">
        <f>VLOOKUP(Q51,'自主点検表（処遇）'!$AG$5:$AL$3053,6,0)</f>
        <v>平12老企43
第4の27の(1)</v>
      </c>
    </row>
    <row r="52" spans="2:21" ht="30" customHeight="1">
      <c r="B52" s="924">
        <f t="shared" si="1"/>
        <v>19</v>
      </c>
      <c r="C52" s="925">
        <v>13</v>
      </c>
      <c r="D52" s="358"/>
      <c r="E52" s="359"/>
      <c r="F52" s="360"/>
      <c r="G52" s="361"/>
      <c r="H52" s="362"/>
      <c r="I52" s="362"/>
      <c r="J52" s="362"/>
      <c r="K52" s="362"/>
      <c r="L52" s="362"/>
      <c r="M52" s="362"/>
      <c r="N52" s="363" t="s">
        <v>1043</v>
      </c>
      <c r="O52" s="685" t="str">
        <f>VLOOKUP(Q52,'自主点検表（処遇）'!$A$5:$AE$3053,8,0)</f>
        <v>　介護職員の勤務体制を２以上で行っている場合は、その勤務体制ごとに勤務表を作成していますか。</v>
      </c>
      <c r="P52" s="297" t="str">
        <f t="shared" si="2"/>
        <v>✖</v>
      </c>
      <c r="Q52" s="296">
        <v>47</v>
      </c>
      <c r="R52" s="515" t="str">
        <f>VLOOKUP(Q52,'自主点検表（処遇）'!$AG$5:$AL$3053,2,0)</f>
        <v>いる・いない</v>
      </c>
      <c r="S52" s="398" t="s">
        <v>2048</v>
      </c>
      <c r="T52" s="389" t="str">
        <f t="shared" si="8"/>
        <v>要入力</v>
      </c>
      <c r="U52" s="392" t="str">
        <f>VLOOKUP(Q52,'自主点検表（処遇）'!$AG$5:$AL$3053,6,0)</f>
        <v>平12老企43
第4の27の(1)</v>
      </c>
    </row>
    <row r="53" spans="2:21" ht="30" customHeight="1">
      <c r="B53" s="924">
        <f t="shared" si="1"/>
        <v>19</v>
      </c>
      <c r="C53" s="925">
        <v>13</v>
      </c>
      <c r="D53" s="358"/>
      <c r="E53" s="359"/>
      <c r="F53" s="360"/>
      <c r="G53" s="361"/>
      <c r="H53" s="362"/>
      <c r="I53" s="362"/>
      <c r="J53" s="362"/>
      <c r="K53" s="362"/>
      <c r="L53" s="362"/>
      <c r="M53" s="362"/>
      <c r="N53" s="363" t="s">
        <v>1044</v>
      </c>
      <c r="O53" s="685" t="str">
        <f>VLOOKUP(Q53,'自主点検表（処遇）'!$A$5:$AE$3053,8,0)</f>
        <v>　介護老人福祉施設の従業者によってサービスを提供していますか。
（シルバー人材センターの職員に介護業務の一部を担当させることはできません。）</v>
      </c>
      <c r="P53" s="297" t="str">
        <f t="shared" si="2"/>
        <v>✖</v>
      </c>
      <c r="Q53" s="296">
        <v>48</v>
      </c>
      <c r="R53" s="515" t="str">
        <f>VLOOKUP(Q53,'自主点検表（処遇）'!$AG$5:$AL$3053,2,0)</f>
        <v>いる・いない</v>
      </c>
      <c r="S53" s="398" t="s">
        <v>2048</v>
      </c>
      <c r="T53" s="389" t="str">
        <f t="shared" si="8"/>
        <v>要入力</v>
      </c>
      <c r="U53" s="392" t="str">
        <f>VLOOKUP(Q53,'自主点検表（処遇）'!$AG$5:$AL$3053,6,0)</f>
        <v>平12老企43
第4の27の(2)</v>
      </c>
    </row>
    <row r="54" spans="2:21" ht="30" customHeight="1">
      <c r="B54" s="924">
        <f t="shared" si="1"/>
        <v>19</v>
      </c>
      <c r="C54" s="925">
        <v>13</v>
      </c>
      <c r="D54" s="358"/>
      <c r="E54" s="359"/>
      <c r="F54" s="360"/>
      <c r="G54" s="361"/>
      <c r="H54" s="362"/>
      <c r="I54" s="362"/>
      <c r="J54" s="362"/>
      <c r="K54" s="362"/>
      <c r="L54" s="362"/>
      <c r="M54" s="362"/>
      <c r="N54" s="363" t="s">
        <v>1023</v>
      </c>
      <c r="O54" s="685" t="str">
        <f>VLOOKUP(Q54,'自主点検表（処遇）'!$A$5:$AE$3053,8,0)</f>
        <v>　入所者の処遇に直接影響を及ぼさない業務（調理業務や洗濯等）に関してのみ、委託等を行っていますか。</v>
      </c>
      <c r="P54" s="297" t="str">
        <f t="shared" si="2"/>
        <v>✖</v>
      </c>
      <c r="Q54" s="296">
        <v>49</v>
      </c>
      <c r="R54" s="515" t="str">
        <f>VLOOKUP(Q54,'自主点検表（処遇）'!$AG$5:$AL$3053,2,0)</f>
        <v>いる・いない</v>
      </c>
      <c r="S54" s="398" t="s">
        <v>2048</v>
      </c>
      <c r="T54" s="389" t="str">
        <f t="shared" si="8"/>
        <v>要入力</v>
      </c>
      <c r="U54" s="392" t="str">
        <f>VLOOKUP(Q54,'自主点検表（処遇）'!$AG$5:$AL$3053,6,0)</f>
        <v>条例第66号
第306条 第2項
平11厚令39
第24条 第2項</v>
      </c>
    </row>
    <row r="55" spans="2:21" ht="30" customHeight="1">
      <c r="B55" s="924">
        <f t="shared" si="1"/>
        <v>19</v>
      </c>
      <c r="C55" s="925">
        <v>13</v>
      </c>
      <c r="D55" s="358"/>
      <c r="E55" s="359"/>
      <c r="F55" s="360"/>
      <c r="G55" s="361"/>
      <c r="H55" s="362"/>
      <c r="I55" s="362"/>
      <c r="J55" s="362"/>
      <c r="K55" s="362"/>
      <c r="L55" s="362"/>
      <c r="M55" s="362"/>
      <c r="N55" s="363" t="s">
        <v>1030</v>
      </c>
      <c r="O55" s="685" t="str">
        <f>VLOOKUP(Q55,'自主点検表（処遇）'!$A$5:$AE$3053,8,0)</f>
        <v>　従業者に対し、資質の向上のための研修の機会を確保していますか。</v>
      </c>
      <c r="P55" s="297" t="str">
        <f t="shared" si="2"/>
        <v>✖</v>
      </c>
      <c r="Q55" s="296">
        <v>50</v>
      </c>
      <c r="R55" s="515" t="str">
        <f>VLOOKUP(Q55,'自主点検表（処遇）'!$AG$5:$AL$3053,2,0)</f>
        <v>いる・いない</v>
      </c>
      <c r="S55" s="398" t="s">
        <v>2048</v>
      </c>
      <c r="T55" s="389" t="str">
        <f t="shared" si="8"/>
        <v>要入力</v>
      </c>
      <c r="U55" s="392" t="str">
        <f>VLOOKUP(Q55,'自主点検表（処遇）'!$AG$5:$AL$3053,6,0)</f>
        <v>条例第66号
第306条 第3項
平11厚令39
第24条 第3項</v>
      </c>
    </row>
    <row r="56" spans="2:21" ht="30" customHeight="1">
      <c r="B56" s="924">
        <f t="shared" si="1"/>
        <v>19</v>
      </c>
      <c r="C56" s="925">
        <v>13</v>
      </c>
      <c r="D56" s="358"/>
      <c r="E56" s="359"/>
      <c r="F56" s="360"/>
      <c r="G56" s="361"/>
      <c r="H56" s="362"/>
      <c r="I56" s="362"/>
      <c r="J56" s="362"/>
      <c r="K56" s="362"/>
      <c r="L56" s="362"/>
      <c r="M56" s="362"/>
      <c r="N56" s="363" t="s">
        <v>1035</v>
      </c>
      <c r="O56" s="685" t="str">
        <f>VLOOKUP(Q56,'自主点検表（処遇）'!$A$5:$AE$3053,8,0)</f>
        <v>　その際、全ての従業者（看護師、准看護師、介護福祉士、介護支援専門員者等を除く。）に対し、認知症介護に係る基礎的な研修を受講させるために必要な措置を講じていますか。</v>
      </c>
      <c r="P56" s="297" t="str">
        <f t="shared" si="2"/>
        <v>✖</v>
      </c>
      <c r="Q56" s="296">
        <v>51</v>
      </c>
      <c r="R56" s="515" t="str">
        <f>VLOOKUP(Q56,'自主点検表（処遇）'!$AG$5:$AL$3053,2,0)</f>
        <v>いる・いない</v>
      </c>
      <c r="S56" s="398" t="s">
        <v>2048</v>
      </c>
      <c r="T56" s="389" t="str">
        <f t="shared" si="8"/>
        <v>要入力</v>
      </c>
      <c r="U56" s="392" t="str">
        <f>VLOOKUP(Q56,'自主点検表（処遇）'!$AG$5:$AL$3053,6,0)</f>
        <v>条例第66号
第306条 第3項
平11厚令39
第24条 第3項</v>
      </c>
    </row>
    <row r="57" spans="2:21" ht="30" customHeight="1">
      <c r="B57" s="924">
        <f t="shared" si="1"/>
        <v>19</v>
      </c>
      <c r="C57" s="925">
        <v>13</v>
      </c>
      <c r="D57" s="358"/>
      <c r="E57" s="359"/>
      <c r="F57" s="360"/>
      <c r="G57" s="361"/>
      <c r="H57" s="362"/>
      <c r="I57" s="362"/>
      <c r="J57" s="362"/>
      <c r="K57" s="362"/>
      <c r="L57" s="362"/>
      <c r="M57" s="362"/>
      <c r="N57" s="364"/>
      <c r="O57" s="687" t="str">
        <f>VLOOKUP(Q57,'自主点検表（処遇）'!$A$5:$AE$3053,8,0)</f>
        <v>　適切な指定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v>
      </c>
      <c r="P57" s="297" t="str">
        <f t="shared" si="2"/>
        <v>✖</v>
      </c>
      <c r="Q57" s="296">
        <v>52</v>
      </c>
      <c r="R57" s="515" t="str">
        <f>VLOOKUP(Q57,'自主点検表（処遇）'!$AG$5:$AL$3053,2,0)</f>
        <v>いる・いない</v>
      </c>
      <c r="S57" s="398" t="s">
        <v>2048</v>
      </c>
      <c r="T57" s="389" t="str">
        <f t="shared" si="8"/>
        <v>要入力</v>
      </c>
      <c r="U57" s="392" t="str">
        <f>VLOOKUP(Q57,'自主点検表（処遇）'!$AG$5:$AL$3053,6,0)</f>
        <v>条例第66号
第306条 第4項
平11厚令39
第24条 第4項</v>
      </c>
    </row>
    <row r="58" spans="2:21" ht="30" customHeight="1" thickBot="1">
      <c r="B58" s="926">
        <f t="shared" si="1"/>
        <v>19</v>
      </c>
      <c r="C58" s="927">
        <v>13</v>
      </c>
      <c r="D58" s="365"/>
      <c r="E58" s="366"/>
      <c r="F58" s="367"/>
      <c r="G58" s="368"/>
      <c r="H58" s="369"/>
      <c r="I58" s="369"/>
      <c r="J58" s="369"/>
      <c r="K58" s="369"/>
      <c r="L58" s="369"/>
      <c r="M58" s="369"/>
      <c r="N58" s="373" t="s">
        <v>1041</v>
      </c>
      <c r="O58" s="686" t="str">
        <f>VLOOKUP(Q58,'自主点検表（処遇）'!$A$5:$AE$3053,8,0)</f>
        <v>　年間研修計画を策定し、計画的な研修を行っていますか。</v>
      </c>
      <c r="P58" s="298" t="str">
        <f t="shared" si="2"/>
        <v>✖</v>
      </c>
      <c r="Q58" s="299">
        <v>53</v>
      </c>
      <c r="R58" s="516" t="str">
        <f>VLOOKUP(Q58,'自主点検表（処遇）'!$AG$5:$AL$3053,2,0)</f>
        <v>いる・いない</v>
      </c>
      <c r="S58" s="399" t="s">
        <v>2048</v>
      </c>
      <c r="T58" s="400" t="str">
        <f t="shared" si="8"/>
        <v>要入力</v>
      </c>
      <c r="U58" s="393">
        <f>VLOOKUP(Q58,'自主点検表（処遇）'!$AG$5:$AL$3053,6,0)</f>
        <v>0</v>
      </c>
    </row>
    <row r="59" spans="2:21" ht="30" customHeight="1">
      <c r="B59" s="923">
        <f t="shared" si="1"/>
        <v>20</v>
      </c>
      <c r="C59" s="922">
        <v>14</v>
      </c>
      <c r="D59" s="352"/>
      <c r="E59" s="353"/>
      <c r="F59" s="354"/>
      <c r="G59" s="355" t="s">
        <v>2072</v>
      </c>
      <c r="H59" s="356"/>
      <c r="I59" s="356"/>
      <c r="J59" s="356"/>
      <c r="K59" s="356"/>
      <c r="L59" s="356"/>
      <c r="M59" s="356"/>
      <c r="N59" s="375"/>
      <c r="O59" s="683" t="str">
        <f>VLOOKUP(Q59,'自主点検表（処遇）'!$A$5:$AE$3053,8,0)</f>
        <v>　感染症や非常災害の発生時において、入所者に対する指定施設サービスの提供を継続的に実施するための、及び非常時の体制で早期の業務再開を図るための計画（以下「業務継続計画」という。）を策定し、当該業務継続計画に従い必要な措置を講じていますか。</v>
      </c>
      <c r="P59" s="371" t="str">
        <f t="shared" si="2"/>
        <v>✖</v>
      </c>
      <c r="Q59" s="372">
        <v>54</v>
      </c>
      <c r="R59" s="514" t="str">
        <f>VLOOKUP(Q59,'自主点検表（処遇）'!$AG$5:$AL$3053,2,0)</f>
        <v>いる・いない</v>
      </c>
      <c r="S59" s="397" t="s">
        <v>2048</v>
      </c>
      <c r="T59" s="388" t="str">
        <f t="shared" si="8"/>
        <v>要入力</v>
      </c>
      <c r="U59" s="391" t="str">
        <f>VLOOKUP(Q59,'自主点検表（処遇）'!$AG$5:$AL$3053,6,0)</f>
        <v>条例第66号
第306条の2
平11厚令39
第24条の2 第1項</v>
      </c>
    </row>
    <row r="60" spans="2:21" ht="30" customHeight="1">
      <c r="B60" s="924">
        <f t="shared" si="1"/>
        <v>20</v>
      </c>
      <c r="C60" s="925">
        <v>14</v>
      </c>
      <c r="D60" s="358"/>
      <c r="E60" s="359"/>
      <c r="F60" s="360"/>
      <c r="G60" s="361"/>
      <c r="H60" s="362"/>
      <c r="I60" s="362"/>
      <c r="J60" s="362"/>
      <c r="K60" s="362"/>
      <c r="L60" s="362"/>
      <c r="M60" s="362"/>
      <c r="N60" s="364"/>
      <c r="O60" s="687" t="str">
        <f>VLOOKUP(Q60,'自主点検表（処遇）'!$A$5:$AE$3053,8,0)</f>
        <v>　従業者に対し、業務継続計画について周知するとともに、必要な研修及び訓練を定期的に実施していますか。</v>
      </c>
      <c r="P60" s="297" t="str">
        <f t="shared" si="2"/>
        <v>✖</v>
      </c>
      <c r="Q60" s="296">
        <v>55</v>
      </c>
      <c r="R60" s="515" t="str">
        <f>VLOOKUP(Q60,'自主点検表（処遇）'!$AG$5:$AL$3053,2,0)</f>
        <v>いる・いない</v>
      </c>
      <c r="S60" s="398" t="s">
        <v>2048</v>
      </c>
      <c r="T60" s="389" t="str">
        <f t="shared" si="8"/>
        <v>要入力</v>
      </c>
      <c r="U60" s="392" t="str">
        <f>VLOOKUP(Q60,'自主点検表（処遇）'!$AG$5:$AL$3053,6,0)</f>
        <v>平11厚令39
第24条の2 第2項</v>
      </c>
    </row>
    <row r="61" spans="2:21" ht="30" customHeight="1">
      <c r="B61" s="924">
        <f t="shared" si="1"/>
        <v>20</v>
      </c>
      <c r="C61" s="925">
        <v>14</v>
      </c>
      <c r="D61" s="358"/>
      <c r="E61" s="359"/>
      <c r="F61" s="360"/>
      <c r="G61" s="361"/>
      <c r="H61" s="362"/>
      <c r="I61" s="362"/>
      <c r="J61" s="362"/>
      <c r="K61" s="362"/>
      <c r="L61" s="362"/>
      <c r="M61" s="362"/>
      <c r="N61" s="364"/>
      <c r="O61" s="687" t="str">
        <f>VLOOKUP(Q61,'自主点検表（処遇）'!$A$5:$AE$3053,8,0)</f>
        <v>　指定施設は、定期的に業務継続計画の見直しを行い、必要に応じて業務継続計画の変更を行っていますか。</v>
      </c>
      <c r="P61" s="297" t="str">
        <f t="shared" si="2"/>
        <v>✖</v>
      </c>
      <c r="Q61" s="296">
        <v>56</v>
      </c>
      <c r="R61" s="515" t="str">
        <f>VLOOKUP(Q61,'自主点検表（処遇）'!$AG$5:$AL$3053,2,0)</f>
        <v>いる・いない</v>
      </c>
      <c r="S61" s="398" t="s">
        <v>2048</v>
      </c>
      <c r="T61" s="389" t="str">
        <f t="shared" si="8"/>
        <v>要入力</v>
      </c>
      <c r="U61" s="392" t="str">
        <f>VLOOKUP(Q61,'自主点検表（処遇）'!$AG$5:$AL$3053,6,0)</f>
        <v>平11厚令39
第24条の2 第3項</v>
      </c>
    </row>
    <row r="62" spans="2:21" ht="30" customHeight="1">
      <c r="B62" s="924">
        <f t="shared" si="1"/>
        <v>20</v>
      </c>
      <c r="C62" s="925">
        <v>14</v>
      </c>
      <c r="D62" s="358"/>
      <c r="E62" s="359"/>
      <c r="F62" s="360"/>
      <c r="G62" s="361"/>
      <c r="H62" s="362"/>
      <c r="I62" s="362"/>
      <c r="J62" s="362"/>
      <c r="K62" s="362"/>
      <c r="L62" s="362"/>
      <c r="M62" s="362"/>
      <c r="N62" s="364"/>
      <c r="O62" s="687" t="str">
        <f>VLOOKUP(Q62,'自主点検表（処遇）'!$A$5:$AE$3053,8,0)</f>
        <v>イ　感染症に係る業務継続計画　</v>
      </c>
      <c r="P62" s="297" t="str">
        <f t="shared" si="2"/>
        <v>✖</v>
      </c>
      <c r="Q62" s="296">
        <v>57</v>
      </c>
      <c r="R62" s="515" t="str">
        <f>VLOOKUP(Q62,'自主点検表（処遇）'!$AG$5:$AL$3053,2,0)</f>
        <v>策定済・未策定</v>
      </c>
      <c r="S62" s="398" t="s">
        <v>344</v>
      </c>
      <c r="T62" s="389" t="str">
        <f>_xlfn.IFS(R62=S62,"適切",R62="策定済・未策定","要入力",R62="未策定","不適切",R62="非該当","要確認")</f>
        <v>要入力</v>
      </c>
      <c r="U62" s="392">
        <f>VLOOKUP(Q62,'自主点検表（処遇）'!$AG$5:$AL$3053,6,0)</f>
        <v>0</v>
      </c>
    </row>
    <row r="63" spans="2:21" ht="30" customHeight="1" thickBot="1">
      <c r="B63" s="926">
        <f t="shared" si="1"/>
        <v>20</v>
      </c>
      <c r="C63" s="927">
        <v>14</v>
      </c>
      <c r="D63" s="365"/>
      <c r="E63" s="366"/>
      <c r="F63" s="367"/>
      <c r="G63" s="368"/>
      <c r="H63" s="369"/>
      <c r="I63" s="369"/>
      <c r="J63" s="369"/>
      <c r="K63" s="369"/>
      <c r="L63" s="369"/>
      <c r="M63" s="369"/>
      <c r="N63" s="370"/>
      <c r="O63" s="684" t="str">
        <f>VLOOKUP(Q63,'自主点検表（処遇）'!$A$5:$AE$3053,8,0)</f>
        <v>ロ　災害に係る業務継続計画</v>
      </c>
      <c r="P63" s="298" t="str">
        <f t="shared" si="2"/>
        <v>✖</v>
      </c>
      <c r="Q63" s="299">
        <v>58</v>
      </c>
      <c r="R63" s="516" t="str">
        <f>VLOOKUP(Q63,'自主点検表（処遇）'!$AG$5:$AL$3053,2,0)</f>
        <v>策定済・未策定</v>
      </c>
      <c r="S63" s="399" t="s">
        <v>344</v>
      </c>
      <c r="T63" s="400" t="str">
        <f>_xlfn.IFS(R63=S63,"適切",R63="策定済・未策定","要入力",R63="未策定","不適切",R63="非該当","要確認")</f>
        <v>要入力</v>
      </c>
      <c r="U63" s="393">
        <f>VLOOKUP(Q63,'自主点検表（処遇）'!$AG$5:$AL$3053,6,0)</f>
        <v>0</v>
      </c>
    </row>
    <row r="64" spans="2:21" ht="30" customHeight="1">
      <c r="B64" s="923">
        <f t="shared" si="1"/>
        <v>21</v>
      </c>
      <c r="C64" s="922">
        <v>15</v>
      </c>
      <c r="D64" s="352"/>
      <c r="E64" s="353"/>
      <c r="F64" s="354"/>
      <c r="G64" s="355"/>
      <c r="H64" s="356"/>
      <c r="I64" s="356"/>
      <c r="J64" s="356"/>
      <c r="K64" s="356"/>
      <c r="L64" s="356"/>
      <c r="M64" s="356"/>
      <c r="N64" s="993" t="s">
        <v>2716</v>
      </c>
      <c r="O64" s="691">
        <f>VLOOKUP(Q64,'自主点検表（処遇）'!$A$5:$AE$3053,8,0)</f>
        <v>0</v>
      </c>
      <c r="P64" s="371" t="str">
        <f t="shared" si="2"/>
        <v>✖</v>
      </c>
      <c r="Q64" s="372">
        <v>59</v>
      </c>
      <c r="R64" s="514" t="str">
        <f>VLOOKUP(Q64,'自主点検表（処遇）'!$AG$5:$AL$3053,2,0)</f>
        <v>実施済・未実施</v>
      </c>
      <c r="S64" s="397" t="s">
        <v>354</v>
      </c>
      <c r="T64" s="388" t="str">
        <f>_xlfn.IFS(R64=S64,"適切",R64="実施済・未実施","要入力",R64="未実施","不適切",R64="非該当","要確認")</f>
        <v>要入力</v>
      </c>
      <c r="U64" s="391">
        <f>VLOOKUP(Q64,'自主点検表（処遇）'!$AG$5:$AL$3053,6,0)</f>
        <v>0</v>
      </c>
    </row>
    <row r="65" spans="2:21" ht="30" customHeight="1">
      <c r="B65" s="924">
        <f t="shared" si="1"/>
        <v>21</v>
      </c>
      <c r="C65" s="925">
        <v>15</v>
      </c>
      <c r="D65" s="358"/>
      <c r="E65" s="359"/>
      <c r="F65" s="360"/>
      <c r="G65" s="361"/>
      <c r="H65" s="362"/>
      <c r="I65" s="362"/>
      <c r="J65" s="362"/>
      <c r="K65" s="362"/>
      <c r="L65" s="362"/>
      <c r="M65" s="362"/>
      <c r="N65" s="994" t="s">
        <v>2717</v>
      </c>
      <c r="O65" s="692">
        <f>VLOOKUP(Q65,'自主点検表（処遇）'!$A$5:$AE$3053,8,0)</f>
        <v>0</v>
      </c>
      <c r="P65" s="297" t="str">
        <f t="shared" si="2"/>
        <v>✖</v>
      </c>
      <c r="Q65" s="296">
        <v>60</v>
      </c>
      <c r="R65" s="515" t="str">
        <f>VLOOKUP(Q65,'自主点検表（処遇）'!$AG$5:$AL$3053,2,0)</f>
        <v>実施済・未実施</v>
      </c>
      <c r="S65" s="398" t="s">
        <v>354</v>
      </c>
      <c r="T65" s="389" t="str">
        <f t="shared" ref="T65:T67" si="9">_xlfn.IFS(R65=S65,"適切",R65="実施済・未実施","要入力",R65="未実施","不適切",R65="非該当","要確認")</f>
        <v>要入力</v>
      </c>
      <c r="U65" s="392">
        <f>VLOOKUP(Q65,'自主点検表（処遇）'!$AG$5:$AL$3053,6,0)</f>
        <v>0</v>
      </c>
    </row>
    <row r="66" spans="2:21" ht="30" customHeight="1">
      <c r="B66" s="924">
        <f t="shared" si="1"/>
        <v>21</v>
      </c>
      <c r="C66" s="925">
        <v>15</v>
      </c>
      <c r="D66" s="358"/>
      <c r="E66" s="359"/>
      <c r="F66" s="360"/>
      <c r="G66" s="361"/>
      <c r="H66" s="362"/>
      <c r="I66" s="362"/>
      <c r="J66" s="362"/>
      <c r="K66" s="362"/>
      <c r="L66" s="362"/>
      <c r="M66" s="362"/>
      <c r="N66" s="994" t="s">
        <v>2718</v>
      </c>
      <c r="O66" s="692">
        <f>VLOOKUP(Q66,'自主点検表（処遇）'!$A$5:$AE$3053,8,0)</f>
        <v>0</v>
      </c>
      <c r="P66" s="297" t="str">
        <f t="shared" si="2"/>
        <v>✖</v>
      </c>
      <c r="Q66" s="296">
        <v>61</v>
      </c>
      <c r="R66" s="515" t="str">
        <f>VLOOKUP(Q66,'自主点検表（処遇）'!$AG$5:$AL$3053,2,0)</f>
        <v>実施済・未実施</v>
      </c>
      <c r="S66" s="398" t="s">
        <v>354</v>
      </c>
      <c r="T66" s="389" t="str">
        <f t="shared" si="9"/>
        <v>要入力</v>
      </c>
      <c r="U66" s="392">
        <f>VLOOKUP(Q66,'自主点検表（処遇）'!$AG$5:$AL$3053,6,0)</f>
        <v>0</v>
      </c>
    </row>
    <row r="67" spans="2:21" ht="30" customHeight="1">
      <c r="B67" s="924">
        <f t="shared" si="1"/>
        <v>21</v>
      </c>
      <c r="C67" s="925">
        <v>15</v>
      </c>
      <c r="D67" s="358"/>
      <c r="E67" s="359"/>
      <c r="F67" s="360"/>
      <c r="G67" s="361"/>
      <c r="H67" s="362"/>
      <c r="I67" s="362"/>
      <c r="J67" s="362"/>
      <c r="K67" s="362"/>
      <c r="L67" s="362"/>
      <c r="M67" s="362"/>
      <c r="N67" s="994" t="s">
        <v>2719</v>
      </c>
      <c r="O67" s="692">
        <f>VLOOKUP(Q67,'自主点検表（処遇）'!$A$5:$AE$3053,8,0)</f>
        <v>0</v>
      </c>
      <c r="P67" s="297" t="str">
        <f t="shared" si="2"/>
        <v>✖</v>
      </c>
      <c r="Q67" s="296">
        <v>62</v>
      </c>
      <c r="R67" s="515" t="str">
        <f>VLOOKUP(Q67,'自主点検表（処遇）'!$AG$5:$AL$3053,2,0)</f>
        <v>実施済・未実施</v>
      </c>
      <c r="S67" s="398" t="s">
        <v>354</v>
      </c>
      <c r="T67" s="389" t="str">
        <f t="shared" si="9"/>
        <v>要入力</v>
      </c>
      <c r="U67" s="392">
        <f>VLOOKUP(Q67,'自主点検表（処遇）'!$AG$5:$AL$3053,6,0)</f>
        <v>0</v>
      </c>
    </row>
    <row r="68" spans="2:21" ht="30" customHeight="1" thickBot="1">
      <c r="B68" s="932">
        <f t="shared" si="1"/>
        <v>21</v>
      </c>
      <c r="C68" s="933">
        <v>15</v>
      </c>
      <c r="D68" s="358"/>
      <c r="E68" s="359"/>
      <c r="F68" s="360"/>
      <c r="G68" s="361" t="s">
        <v>2073</v>
      </c>
      <c r="H68" s="362"/>
      <c r="I68" s="362"/>
      <c r="J68" s="362"/>
      <c r="K68" s="362"/>
      <c r="L68" s="362"/>
      <c r="M68" s="362"/>
      <c r="N68" s="364"/>
      <c r="O68" s="687" t="str">
        <f>VLOOKUP(Q68,'自主点検表（処遇）'!$A$5:$AE$3053,8,0)</f>
        <v>　夜勤者数は、次の基準以上を配置していますか。</v>
      </c>
      <c r="P68" s="376" t="str">
        <f t="shared" si="2"/>
        <v>✖</v>
      </c>
      <c r="Q68" s="377">
        <v>63</v>
      </c>
      <c r="R68" s="518" t="str">
        <f>VLOOKUP(Q68,'自主点検表（処遇）'!$AG$5:$AL$3053,2,0)</f>
        <v>いる・いない</v>
      </c>
      <c r="S68" s="402" t="s">
        <v>2048</v>
      </c>
      <c r="T68" s="405" t="str">
        <f>_xlfn.IFS(R68=S68,"適切",R68="いる・いない","要入力",R68="いない","不適切",R68="非該当","要確認")</f>
        <v>要入力</v>
      </c>
      <c r="U68" s="395" t="str">
        <f>VLOOKUP(Q68,'自主点検表（処遇）'!$AG$5:$AL$3053,6,0)</f>
        <v>平12厚告29
5のイの(1)</v>
      </c>
    </row>
    <row r="69" spans="2:21" ht="30" customHeight="1" thickBot="1">
      <c r="B69" s="991">
        <f t="shared" si="1"/>
        <v>22</v>
      </c>
      <c r="C69" s="992">
        <v>16</v>
      </c>
      <c r="D69" s="378"/>
      <c r="E69" s="379"/>
      <c r="F69" s="380"/>
      <c r="G69" s="381"/>
      <c r="H69" s="382"/>
      <c r="I69" s="382"/>
      <c r="J69" s="382"/>
      <c r="K69" s="382"/>
      <c r="L69" s="382"/>
      <c r="M69" s="382"/>
      <c r="N69" s="386"/>
      <c r="O69" s="689" t="str">
        <f>VLOOKUP(Q69,'自主点検表（処遇）'!$A$5:$AE$3053,8,0)</f>
        <v>　届け出を行い、人員配置基準を緩和していますか。</v>
      </c>
      <c r="P69" s="384" t="str">
        <f t="shared" si="2"/>
        <v/>
      </c>
      <c r="Q69" s="385">
        <v>64</v>
      </c>
      <c r="R69" s="519" t="str">
        <f>VLOOKUP(Q69,'自主点検表（処遇）'!$AG$5:$AL$3053,2,0)</f>
        <v>いる・いない</v>
      </c>
      <c r="S69" s="406"/>
      <c r="T69" s="406"/>
      <c r="U69" s="396" t="str">
        <f>VLOOKUP(Q69,'自主点検表（処遇）'!$AG$5:$AL$3053,6,0)</f>
        <v>平12厚告29
5のイの(1)</v>
      </c>
    </row>
    <row r="70" spans="2:21" ht="30" customHeight="1">
      <c r="B70" s="923">
        <f t="shared" si="1"/>
        <v>23</v>
      </c>
      <c r="C70" s="922">
        <v>17</v>
      </c>
      <c r="D70" s="352"/>
      <c r="E70" s="353"/>
      <c r="F70" s="354"/>
      <c r="G70" s="355" t="s">
        <v>2074</v>
      </c>
      <c r="H70" s="356"/>
      <c r="I70" s="356"/>
      <c r="J70" s="356"/>
      <c r="K70" s="356"/>
      <c r="L70" s="356"/>
      <c r="M70" s="356"/>
      <c r="N70" s="375"/>
      <c r="O70" s="683" t="str">
        <f>VLOOKUP(Q70,'自主点検表（処遇）'!$A$5:$AE$3053,8,0)</f>
        <v>直接処遇職員の夜勤者とは別に、宿直者を配置していますか。</v>
      </c>
      <c r="P70" s="371" t="str">
        <f t="shared" si="2"/>
        <v/>
      </c>
      <c r="Q70" s="372">
        <v>65</v>
      </c>
      <c r="R70" s="514" t="str">
        <f>VLOOKUP(Q70,'自主点検表（処遇）'!$AG$5:$AL$3053,2,0)</f>
        <v>いる・いない</v>
      </c>
      <c r="S70" s="388"/>
      <c r="T70" s="388"/>
      <c r="U70" s="391" t="str">
        <f>VLOOKUP(Q70,'自主点検表（処遇）'!$AG$5:$AL$3053,6,0)</f>
        <v>昭62社施107
５の(1)のイ</v>
      </c>
    </row>
    <row r="71" spans="2:21" ht="30" customHeight="1" thickBot="1">
      <c r="B71" s="926">
        <f t="shared" ref="B71:B134" si="10">C71+6</f>
        <v>23</v>
      </c>
      <c r="C71" s="927">
        <v>17</v>
      </c>
      <c r="D71" s="365"/>
      <c r="E71" s="366"/>
      <c r="F71" s="367"/>
      <c r="G71" s="368"/>
      <c r="H71" s="369"/>
      <c r="I71" s="369"/>
      <c r="J71" s="369"/>
      <c r="K71" s="369"/>
      <c r="L71" s="369"/>
      <c r="M71" s="369"/>
      <c r="N71" s="370"/>
      <c r="O71" s="684" t="str">
        <f>VLOOKUP(Q71,'自主点検表（処遇）'!$A$5:$AE$3053,8,0)</f>
        <v>※管理宿直の形態について、該当するものを選択してください。</v>
      </c>
      <c r="P71" s="298" t="str">
        <f t="shared" ref="P71:P134" si="11">_xlfn.IFS(T71="不適切","★",T71="要入力","✖",T71="非該当","▲",T71="適切","",T71="","",T71="要確認","！")</f>
        <v/>
      </c>
      <c r="Q71" s="299">
        <v>66</v>
      </c>
      <c r="R71" s="516" t="str">
        <f>VLOOKUP(Q71,'自主点検表（処遇）'!$AG$5:$AL$3053,2,0)</f>
        <v>管理宿直の形態</v>
      </c>
      <c r="S71" s="400"/>
      <c r="T71" s="400"/>
      <c r="U71" s="393">
        <f>VLOOKUP(Q71,'自主点検表（処遇）'!$AG$5:$AL$3053,6,0)</f>
        <v>0</v>
      </c>
    </row>
    <row r="72" spans="2:21" ht="30" customHeight="1">
      <c r="B72" s="923">
        <f t="shared" si="10"/>
        <v>24</v>
      </c>
      <c r="C72" s="922">
        <v>18</v>
      </c>
      <c r="D72" s="352" t="s">
        <v>2075</v>
      </c>
      <c r="E72" s="353"/>
      <c r="F72" s="354"/>
      <c r="G72" s="355" t="s">
        <v>2076</v>
      </c>
      <c r="H72" s="356"/>
      <c r="I72" s="356"/>
      <c r="J72" s="356"/>
      <c r="K72" s="356"/>
      <c r="L72" s="356"/>
      <c r="M72" s="356"/>
      <c r="N72" s="357" t="s">
        <v>2077</v>
      </c>
      <c r="O72" s="688" t="str">
        <f>VLOOKUP(Q72,'自主点検表（処遇）'!$A$5:$AE$3053,8,0)</f>
        <v>①居室</v>
      </c>
      <c r="P72" s="371" t="str">
        <f t="shared" si="11"/>
        <v>✖</v>
      </c>
      <c r="Q72" s="372">
        <v>67</v>
      </c>
      <c r="R72" s="514" t="str">
        <f>VLOOKUP(Q72,'自主点検表（処遇）'!$AG$5:$AL$3053,2,0)</f>
        <v>いる・いない</v>
      </c>
      <c r="S72" s="397" t="s">
        <v>2048</v>
      </c>
      <c r="T72" s="388" t="str">
        <f t="shared" ref="T72:T103" si="12">_xlfn.IFS(R72=S72,"適切",R72="いる・いない","要入力",R72="いない","不適切",R72="非該当","要確認")</f>
        <v>要入力</v>
      </c>
      <c r="U72" s="391" t="str">
        <f>VLOOKUP(Q72,'自主点検表（処遇）'!$AG$5:$AL$3053,6,0)</f>
        <v>法第87条
条例第66号
第282条 第1項
平11厚令39
第3条 第1項
条例第65条
第72条、73条、
第79条第1項
平11厚令46
第11条 第3項</v>
      </c>
    </row>
    <row r="73" spans="2:21" ht="30" customHeight="1">
      <c r="B73" s="924">
        <f t="shared" si="10"/>
        <v>24</v>
      </c>
      <c r="C73" s="925">
        <v>18</v>
      </c>
      <c r="D73" s="358"/>
      <c r="E73" s="359"/>
      <c r="F73" s="360"/>
      <c r="G73" s="361"/>
      <c r="H73" s="362"/>
      <c r="I73" s="362"/>
      <c r="J73" s="362"/>
      <c r="K73" s="362"/>
      <c r="L73" s="362"/>
      <c r="M73" s="362"/>
      <c r="N73" s="364"/>
      <c r="O73" s="687" t="str">
        <f>VLOOKUP(Q73,'自主点検表（処遇）'!$A$5:$AE$3053,8,0)</f>
        <v>②静養室</v>
      </c>
      <c r="P73" s="297" t="str">
        <f t="shared" si="11"/>
        <v>✖</v>
      </c>
      <c r="Q73" s="296">
        <v>68</v>
      </c>
      <c r="R73" s="515" t="str">
        <f>VLOOKUP(Q73,'自主点検表（処遇）'!$AG$5:$AL$3053,2,0)</f>
        <v>いる・いない</v>
      </c>
      <c r="S73" s="398" t="s">
        <v>2048</v>
      </c>
      <c r="T73" s="389" t="str">
        <f t="shared" si="12"/>
        <v>要入力</v>
      </c>
      <c r="U73" s="392">
        <f>VLOOKUP(Q73,'自主点検表（処遇）'!$AG$5:$AL$3053,6,0)</f>
        <v>0</v>
      </c>
    </row>
    <row r="74" spans="2:21" ht="30" customHeight="1">
      <c r="B74" s="924">
        <f t="shared" si="10"/>
        <v>24</v>
      </c>
      <c r="C74" s="925">
        <v>18</v>
      </c>
      <c r="D74" s="358"/>
      <c r="E74" s="359"/>
      <c r="F74" s="360"/>
      <c r="G74" s="361"/>
      <c r="H74" s="362"/>
      <c r="I74" s="362"/>
      <c r="J74" s="362"/>
      <c r="K74" s="362"/>
      <c r="L74" s="362"/>
      <c r="M74" s="362"/>
      <c r="N74" s="364"/>
      <c r="O74" s="687" t="str">
        <f>VLOOKUP(Q74,'自主点検表（処遇）'!$A$5:$AE$3053,8,0)</f>
        <v>③食堂</v>
      </c>
      <c r="P74" s="297" t="str">
        <f t="shared" si="11"/>
        <v>✖</v>
      </c>
      <c r="Q74" s="296">
        <v>69</v>
      </c>
      <c r="R74" s="515" t="str">
        <f>VLOOKUP(Q74,'自主点検表（処遇）'!$AG$5:$AL$3053,2,0)</f>
        <v>いる・いない</v>
      </c>
      <c r="S74" s="398" t="s">
        <v>2048</v>
      </c>
      <c r="T74" s="389" t="str">
        <f t="shared" si="12"/>
        <v>要入力</v>
      </c>
      <c r="U74" s="392">
        <f>VLOOKUP(Q74,'自主点検表（処遇）'!$AG$5:$AL$3053,6,0)</f>
        <v>0</v>
      </c>
    </row>
    <row r="75" spans="2:21" ht="30" customHeight="1">
      <c r="B75" s="924">
        <f t="shared" si="10"/>
        <v>24</v>
      </c>
      <c r="C75" s="925">
        <v>18</v>
      </c>
      <c r="D75" s="358"/>
      <c r="E75" s="359"/>
      <c r="F75" s="360"/>
      <c r="G75" s="361"/>
      <c r="H75" s="362"/>
      <c r="I75" s="362"/>
      <c r="J75" s="362"/>
      <c r="K75" s="362"/>
      <c r="L75" s="362"/>
      <c r="M75" s="362"/>
      <c r="N75" s="364"/>
      <c r="O75" s="687" t="str">
        <f>VLOOKUP(Q75,'自主点検表（処遇）'!$A$5:$AE$3053,8,0)</f>
        <v>④浴室</v>
      </c>
      <c r="P75" s="297" t="str">
        <f t="shared" si="11"/>
        <v>✖</v>
      </c>
      <c r="Q75" s="296">
        <v>70</v>
      </c>
      <c r="R75" s="515" t="str">
        <f>VLOOKUP(Q75,'自主点検表（処遇）'!$AG$5:$AL$3053,2,0)</f>
        <v>いる・いない</v>
      </c>
      <c r="S75" s="398" t="s">
        <v>2048</v>
      </c>
      <c r="T75" s="389" t="str">
        <f t="shared" si="12"/>
        <v>要入力</v>
      </c>
      <c r="U75" s="392">
        <f>VLOOKUP(Q75,'自主点検表（処遇）'!$AG$5:$AL$3053,6,0)</f>
        <v>0</v>
      </c>
    </row>
    <row r="76" spans="2:21" ht="30" customHeight="1">
      <c r="B76" s="924">
        <f t="shared" si="10"/>
        <v>24</v>
      </c>
      <c r="C76" s="925">
        <v>18</v>
      </c>
      <c r="D76" s="358"/>
      <c r="E76" s="359"/>
      <c r="F76" s="360"/>
      <c r="G76" s="361"/>
      <c r="H76" s="362"/>
      <c r="I76" s="362"/>
      <c r="J76" s="362"/>
      <c r="K76" s="362"/>
      <c r="L76" s="362"/>
      <c r="M76" s="362"/>
      <c r="N76" s="364"/>
      <c r="O76" s="687" t="str">
        <f>VLOOKUP(Q76,'自主点検表（処遇）'!$A$5:$AE$3053,8,0)</f>
        <v>⑤洗面設備</v>
      </c>
      <c r="P76" s="297" t="str">
        <f t="shared" si="11"/>
        <v>✖</v>
      </c>
      <c r="Q76" s="296">
        <v>71</v>
      </c>
      <c r="R76" s="515" t="str">
        <f>VLOOKUP(Q76,'自主点検表（処遇）'!$AG$5:$AL$3053,2,0)</f>
        <v>いる・いない</v>
      </c>
      <c r="S76" s="398" t="s">
        <v>2048</v>
      </c>
      <c r="T76" s="389" t="str">
        <f t="shared" si="12"/>
        <v>要入力</v>
      </c>
      <c r="U76" s="392">
        <f>VLOOKUP(Q76,'自主点検表（処遇）'!$AG$5:$AL$3053,6,0)</f>
        <v>0</v>
      </c>
    </row>
    <row r="77" spans="2:21" ht="30" customHeight="1">
      <c r="B77" s="924">
        <f t="shared" si="10"/>
        <v>24</v>
      </c>
      <c r="C77" s="925">
        <v>18</v>
      </c>
      <c r="D77" s="358"/>
      <c r="E77" s="359"/>
      <c r="F77" s="360"/>
      <c r="G77" s="361"/>
      <c r="H77" s="362"/>
      <c r="I77" s="362"/>
      <c r="J77" s="362"/>
      <c r="K77" s="362"/>
      <c r="L77" s="362"/>
      <c r="M77" s="362"/>
      <c r="N77" s="364"/>
      <c r="O77" s="687" t="str">
        <f>VLOOKUP(Q77,'自主点検表（処遇）'!$A$5:$AE$3053,8,0)</f>
        <v>⑥便所</v>
      </c>
      <c r="P77" s="297" t="str">
        <f t="shared" si="11"/>
        <v>✖</v>
      </c>
      <c r="Q77" s="296">
        <v>72</v>
      </c>
      <c r="R77" s="515" t="str">
        <f>VLOOKUP(Q77,'自主点検表（処遇）'!$AG$5:$AL$3053,2,0)</f>
        <v>いる・いない</v>
      </c>
      <c r="S77" s="398" t="s">
        <v>2048</v>
      </c>
      <c r="T77" s="389" t="str">
        <f t="shared" si="12"/>
        <v>要入力</v>
      </c>
      <c r="U77" s="392">
        <f>VLOOKUP(Q77,'自主点検表（処遇）'!$AG$5:$AL$3053,6,0)</f>
        <v>0</v>
      </c>
    </row>
    <row r="78" spans="2:21" ht="30" customHeight="1">
      <c r="B78" s="924">
        <f t="shared" si="10"/>
        <v>24</v>
      </c>
      <c r="C78" s="925">
        <v>18</v>
      </c>
      <c r="D78" s="358"/>
      <c r="E78" s="359"/>
      <c r="F78" s="360"/>
      <c r="G78" s="361"/>
      <c r="H78" s="362"/>
      <c r="I78" s="362"/>
      <c r="J78" s="362"/>
      <c r="K78" s="362"/>
      <c r="L78" s="362"/>
      <c r="M78" s="362"/>
      <c r="N78" s="364"/>
      <c r="O78" s="687" t="str">
        <f>VLOOKUP(Q78,'自主点検表（処遇）'!$A$5:$AE$3053,8,0)</f>
        <v>⑦医務室</v>
      </c>
      <c r="P78" s="297" t="str">
        <f t="shared" si="11"/>
        <v>✖</v>
      </c>
      <c r="Q78" s="296">
        <v>73</v>
      </c>
      <c r="R78" s="515" t="str">
        <f>VLOOKUP(Q78,'自主点検表（処遇）'!$AG$5:$AL$3053,2,0)</f>
        <v>いる・いない</v>
      </c>
      <c r="S78" s="398" t="s">
        <v>2048</v>
      </c>
      <c r="T78" s="389" t="str">
        <f t="shared" si="12"/>
        <v>要入力</v>
      </c>
      <c r="U78" s="392">
        <f>VLOOKUP(Q78,'自主点検表（処遇）'!$AG$5:$AL$3053,6,0)</f>
        <v>0</v>
      </c>
    </row>
    <row r="79" spans="2:21" ht="30" customHeight="1">
      <c r="B79" s="924">
        <f t="shared" si="10"/>
        <v>24</v>
      </c>
      <c r="C79" s="925">
        <v>18</v>
      </c>
      <c r="D79" s="358"/>
      <c r="E79" s="359"/>
      <c r="F79" s="360"/>
      <c r="G79" s="361"/>
      <c r="H79" s="362"/>
      <c r="I79" s="362"/>
      <c r="J79" s="362"/>
      <c r="K79" s="362"/>
      <c r="L79" s="362"/>
      <c r="M79" s="362"/>
      <c r="N79" s="364"/>
      <c r="O79" s="687" t="str">
        <f>VLOOKUP(Q79,'自主点検表（処遇）'!$A$5:$AE$3053,8,0)</f>
        <v>⑧調理室</v>
      </c>
      <c r="P79" s="297" t="str">
        <f t="shared" si="11"/>
        <v>✖</v>
      </c>
      <c r="Q79" s="296">
        <v>74</v>
      </c>
      <c r="R79" s="515" t="str">
        <f>VLOOKUP(Q79,'自主点検表（処遇）'!$AG$5:$AL$3053,2,0)</f>
        <v>いる・いない</v>
      </c>
      <c r="S79" s="398" t="s">
        <v>2048</v>
      </c>
      <c r="T79" s="389" t="str">
        <f t="shared" si="12"/>
        <v>要入力</v>
      </c>
      <c r="U79" s="392">
        <f>VLOOKUP(Q79,'自主点検表（処遇）'!$AG$5:$AL$3053,6,0)</f>
        <v>0</v>
      </c>
    </row>
    <row r="80" spans="2:21" ht="30" customHeight="1">
      <c r="B80" s="924">
        <f t="shared" si="10"/>
        <v>24</v>
      </c>
      <c r="C80" s="925">
        <v>18</v>
      </c>
      <c r="D80" s="358"/>
      <c r="E80" s="359"/>
      <c r="F80" s="360"/>
      <c r="G80" s="361"/>
      <c r="H80" s="362"/>
      <c r="I80" s="362"/>
      <c r="J80" s="362"/>
      <c r="K80" s="362"/>
      <c r="L80" s="362"/>
      <c r="M80" s="362"/>
      <c r="N80" s="364"/>
      <c r="O80" s="687" t="str">
        <f>VLOOKUP(Q80,'自主点検表（処遇）'!$A$5:$AE$3053,8,0)</f>
        <v>⑨介護職員室</v>
      </c>
      <c r="P80" s="297" t="str">
        <f t="shared" si="11"/>
        <v>✖</v>
      </c>
      <c r="Q80" s="296">
        <v>75</v>
      </c>
      <c r="R80" s="515" t="str">
        <f>VLOOKUP(Q80,'自主点検表（処遇）'!$AG$5:$AL$3053,2,0)</f>
        <v>いる・いない</v>
      </c>
      <c r="S80" s="398" t="s">
        <v>2048</v>
      </c>
      <c r="T80" s="389" t="str">
        <f t="shared" si="12"/>
        <v>要入力</v>
      </c>
      <c r="U80" s="392">
        <f>VLOOKUP(Q80,'自主点検表（処遇）'!$AG$5:$AL$3053,6,0)</f>
        <v>0</v>
      </c>
    </row>
    <row r="81" spans="2:21" ht="30" customHeight="1">
      <c r="B81" s="924">
        <f t="shared" si="10"/>
        <v>24</v>
      </c>
      <c r="C81" s="925">
        <v>18</v>
      </c>
      <c r="D81" s="358"/>
      <c r="E81" s="359"/>
      <c r="F81" s="360"/>
      <c r="G81" s="361"/>
      <c r="H81" s="362"/>
      <c r="I81" s="362"/>
      <c r="J81" s="362"/>
      <c r="K81" s="362"/>
      <c r="L81" s="362"/>
      <c r="M81" s="362"/>
      <c r="N81" s="364"/>
      <c r="O81" s="687" t="str">
        <f>VLOOKUP(Q81,'自主点検表（処遇）'!$A$5:$AE$3053,8,0)</f>
        <v>⑩看護職員室</v>
      </c>
      <c r="P81" s="297" t="str">
        <f t="shared" si="11"/>
        <v>✖</v>
      </c>
      <c r="Q81" s="296">
        <v>76</v>
      </c>
      <c r="R81" s="515" t="str">
        <f>VLOOKUP(Q81,'自主点検表（処遇）'!$AG$5:$AL$3053,2,0)</f>
        <v>いる・いない</v>
      </c>
      <c r="S81" s="398" t="s">
        <v>2048</v>
      </c>
      <c r="T81" s="389" t="str">
        <f t="shared" si="12"/>
        <v>要入力</v>
      </c>
      <c r="U81" s="392">
        <f>VLOOKUP(Q81,'自主点検表（処遇）'!$AG$5:$AL$3053,6,0)</f>
        <v>0</v>
      </c>
    </row>
    <row r="82" spans="2:21" ht="30" customHeight="1">
      <c r="B82" s="924">
        <f t="shared" si="10"/>
        <v>24</v>
      </c>
      <c r="C82" s="925">
        <v>18</v>
      </c>
      <c r="D82" s="358"/>
      <c r="E82" s="359"/>
      <c r="F82" s="360"/>
      <c r="G82" s="361"/>
      <c r="H82" s="362"/>
      <c r="I82" s="362"/>
      <c r="J82" s="362"/>
      <c r="K82" s="362"/>
      <c r="L82" s="362"/>
      <c r="M82" s="362"/>
      <c r="N82" s="364"/>
      <c r="O82" s="687" t="str">
        <f>VLOOKUP(Q82,'自主点検表（処遇）'!$A$5:$AE$3053,8,0)</f>
        <v>⑪機能訓練室</v>
      </c>
      <c r="P82" s="297" t="str">
        <f t="shared" si="11"/>
        <v>✖</v>
      </c>
      <c r="Q82" s="296">
        <v>77</v>
      </c>
      <c r="R82" s="515" t="str">
        <f>VLOOKUP(Q82,'自主点検表（処遇）'!$AG$5:$AL$3053,2,0)</f>
        <v>いる・いない</v>
      </c>
      <c r="S82" s="398" t="s">
        <v>2048</v>
      </c>
      <c r="T82" s="389" t="str">
        <f t="shared" si="12"/>
        <v>要入力</v>
      </c>
      <c r="U82" s="392">
        <f>VLOOKUP(Q82,'自主点検表（処遇）'!$AG$5:$AL$3053,6,0)</f>
        <v>0</v>
      </c>
    </row>
    <row r="83" spans="2:21" ht="30" customHeight="1">
      <c r="B83" s="924">
        <f t="shared" si="10"/>
        <v>24</v>
      </c>
      <c r="C83" s="925">
        <v>18</v>
      </c>
      <c r="D83" s="358"/>
      <c r="E83" s="359"/>
      <c r="F83" s="360"/>
      <c r="G83" s="361"/>
      <c r="H83" s="362"/>
      <c r="I83" s="362"/>
      <c r="J83" s="362"/>
      <c r="K83" s="362"/>
      <c r="L83" s="362"/>
      <c r="M83" s="362"/>
      <c r="N83" s="364"/>
      <c r="O83" s="687" t="str">
        <f>VLOOKUP(Q83,'自主点検表（処遇）'!$A$5:$AE$3053,8,0)</f>
        <v>⑫面談室</v>
      </c>
      <c r="P83" s="297" t="str">
        <f t="shared" si="11"/>
        <v>✖</v>
      </c>
      <c r="Q83" s="296">
        <v>78</v>
      </c>
      <c r="R83" s="515" t="str">
        <f>VLOOKUP(Q83,'自主点検表（処遇）'!$AG$5:$AL$3053,2,0)</f>
        <v>いる・いない</v>
      </c>
      <c r="S83" s="398" t="s">
        <v>2048</v>
      </c>
      <c r="T83" s="389" t="str">
        <f t="shared" si="12"/>
        <v>要入力</v>
      </c>
      <c r="U83" s="392">
        <f>VLOOKUP(Q83,'自主点検表（処遇）'!$AG$5:$AL$3053,6,0)</f>
        <v>0</v>
      </c>
    </row>
    <row r="84" spans="2:21" ht="30" customHeight="1">
      <c r="B84" s="924">
        <f t="shared" si="10"/>
        <v>24</v>
      </c>
      <c r="C84" s="925">
        <v>18</v>
      </c>
      <c r="D84" s="358"/>
      <c r="E84" s="359"/>
      <c r="F84" s="360"/>
      <c r="G84" s="361"/>
      <c r="H84" s="362"/>
      <c r="I84" s="362"/>
      <c r="J84" s="362"/>
      <c r="K84" s="362"/>
      <c r="L84" s="362"/>
      <c r="M84" s="362"/>
      <c r="N84" s="364"/>
      <c r="O84" s="687" t="str">
        <f>VLOOKUP(Q84,'自主点検表（処遇）'!$A$5:$AE$3053,8,0)</f>
        <v>⑬洗濯室又は洗濯場</v>
      </c>
      <c r="P84" s="297" t="str">
        <f t="shared" si="11"/>
        <v>✖</v>
      </c>
      <c r="Q84" s="296">
        <v>79</v>
      </c>
      <c r="R84" s="515" t="str">
        <f>VLOOKUP(Q84,'自主点検表（処遇）'!$AG$5:$AL$3053,2,0)</f>
        <v>いる・いない</v>
      </c>
      <c r="S84" s="398" t="s">
        <v>2048</v>
      </c>
      <c r="T84" s="389" t="str">
        <f t="shared" si="12"/>
        <v>要入力</v>
      </c>
      <c r="U84" s="392">
        <f>VLOOKUP(Q84,'自主点検表（処遇）'!$AG$5:$AL$3053,6,0)</f>
        <v>0</v>
      </c>
    </row>
    <row r="85" spans="2:21" ht="30" customHeight="1">
      <c r="B85" s="924">
        <f t="shared" si="10"/>
        <v>24</v>
      </c>
      <c r="C85" s="925">
        <v>18</v>
      </c>
      <c r="D85" s="358"/>
      <c r="E85" s="359"/>
      <c r="F85" s="360"/>
      <c r="G85" s="361"/>
      <c r="H85" s="362"/>
      <c r="I85" s="362"/>
      <c r="J85" s="362"/>
      <c r="K85" s="362"/>
      <c r="L85" s="362"/>
      <c r="M85" s="362"/>
      <c r="N85" s="364"/>
      <c r="O85" s="687" t="str">
        <f>VLOOKUP(Q85,'自主点検表（処遇）'!$A$5:$AE$3053,8,0)</f>
        <v>⑭汚物処理室</v>
      </c>
      <c r="P85" s="297" t="str">
        <f t="shared" si="11"/>
        <v>✖</v>
      </c>
      <c r="Q85" s="296">
        <v>80</v>
      </c>
      <c r="R85" s="515" t="str">
        <f>VLOOKUP(Q85,'自主点検表（処遇）'!$AG$5:$AL$3053,2,0)</f>
        <v>いる・いない</v>
      </c>
      <c r="S85" s="398" t="s">
        <v>2048</v>
      </c>
      <c r="T85" s="389" t="str">
        <f t="shared" si="12"/>
        <v>要入力</v>
      </c>
      <c r="U85" s="392">
        <f>VLOOKUP(Q85,'自主点検表（処遇）'!$AG$5:$AL$3053,6,0)</f>
        <v>0</v>
      </c>
    </row>
    <row r="86" spans="2:21" ht="30" customHeight="1">
      <c r="B86" s="924">
        <f t="shared" si="10"/>
        <v>24</v>
      </c>
      <c r="C86" s="925">
        <v>18</v>
      </c>
      <c r="D86" s="358"/>
      <c r="E86" s="359"/>
      <c r="F86" s="360"/>
      <c r="G86" s="361"/>
      <c r="H86" s="362"/>
      <c r="I86" s="362"/>
      <c r="J86" s="362"/>
      <c r="K86" s="362"/>
      <c r="L86" s="362"/>
      <c r="M86" s="362"/>
      <c r="N86" s="364"/>
      <c r="O86" s="687" t="str">
        <f>VLOOKUP(Q86,'自主点検表（処遇）'!$A$5:$AE$3053,8,0)</f>
        <v>⑮介護材料室</v>
      </c>
      <c r="P86" s="297" t="str">
        <f t="shared" si="11"/>
        <v>✖</v>
      </c>
      <c r="Q86" s="296">
        <v>81</v>
      </c>
      <c r="R86" s="515" t="str">
        <f>VLOOKUP(Q86,'自主点検表（処遇）'!$AG$5:$AL$3053,2,0)</f>
        <v>いる・いない</v>
      </c>
      <c r="S86" s="398" t="s">
        <v>2048</v>
      </c>
      <c r="T86" s="389" t="str">
        <f t="shared" si="12"/>
        <v>要入力</v>
      </c>
      <c r="U86" s="392">
        <f>VLOOKUP(Q86,'自主点検表（処遇）'!$AG$5:$AL$3053,6,0)</f>
        <v>0</v>
      </c>
    </row>
    <row r="87" spans="2:21" ht="30" customHeight="1">
      <c r="B87" s="924">
        <f t="shared" si="10"/>
        <v>24</v>
      </c>
      <c r="C87" s="925">
        <v>18</v>
      </c>
      <c r="D87" s="358"/>
      <c r="E87" s="359"/>
      <c r="F87" s="360"/>
      <c r="G87" s="361"/>
      <c r="H87" s="362"/>
      <c r="I87" s="362"/>
      <c r="J87" s="362"/>
      <c r="K87" s="362"/>
      <c r="L87" s="362"/>
      <c r="M87" s="362"/>
      <c r="N87" s="364"/>
      <c r="O87" s="687" t="str">
        <f>VLOOKUP(Q87,'自主点検表（処遇）'!$A$5:$AE$3053,8,0)</f>
        <v>⑯事務室その他運営に必要な部屋</v>
      </c>
      <c r="P87" s="297" t="str">
        <f t="shared" si="11"/>
        <v>✖</v>
      </c>
      <c r="Q87" s="296">
        <v>82</v>
      </c>
      <c r="R87" s="515" t="str">
        <f>VLOOKUP(Q87,'自主点検表（処遇）'!$AG$5:$AL$3053,2,0)</f>
        <v>いる・いない</v>
      </c>
      <c r="S87" s="398" t="s">
        <v>2048</v>
      </c>
      <c r="T87" s="389" t="str">
        <f t="shared" si="12"/>
        <v>要入力</v>
      </c>
      <c r="U87" s="392">
        <f>VLOOKUP(Q87,'自主点検表（処遇）'!$AG$5:$AL$3053,6,0)</f>
        <v>0</v>
      </c>
    </row>
    <row r="88" spans="2:21" ht="30" customHeight="1">
      <c r="B88" s="924">
        <f t="shared" si="10"/>
        <v>24</v>
      </c>
      <c r="C88" s="925">
        <v>18</v>
      </c>
      <c r="D88" s="358"/>
      <c r="E88" s="359"/>
      <c r="F88" s="360"/>
      <c r="G88" s="361" t="s">
        <v>2078</v>
      </c>
      <c r="H88" s="362"/>
      <c r="I88" s="362"/>
      <c r="J88" s="362" t="s">
        <v>2079</v>
      </c>
      <c r="K88" s="362"/>
      <c r="L88" s="362"/>
      <c r="M88" s="362"/>
      <c r="N88" s="363" t="s">
        <v>2077</v>
      </c>
      <c r="O88" s="685" t="str">
        <f>VLOOKUP(Q88,'自主点検表（処遇）'!$A$5:$AE$3053,8,0)</f>
        <v>　1つの居室の定員は1人となっていますか。
　ただし、知事が認める場合は、4人以下になっていますか。</v>
      </c>
      <c r="P88" s="297" t="str">
        <f t="shared" si="11"/>
        <v>✖</v>
      </c>
      <c r="Q88" s="296">
        <v>83</v>
      </c>
      <c r="R88" s="515" t="str">
        <f>VLOOKUP(Q88,'自主点検表（処遇）'!$AG$5:$AL$3053,2,0)</f>
        <v>いる・いない</v>
      </c>
      <c r="S88" s="398" t="s">
        <v>2048</v>
      </c>
      <c r="T88" s="389" t="str">
        <f t="shared" si="12"/>
        <v>要入力</v>
      </c>
      <c r="U88" s="392" t="str">
        <f>VLOOKUP(Q88,'自主点検表（処遇）'!$AG$5:$AL$3053,6,0)</f>
        <v>条例第65条
第79条第2項
平11厚令46
第11条 第4項 1号イ</v>
      </c>
    </row>
    <row r="89" spans="2:21" ht="30" customHeight="1">
      <c r="B89" s="924">
        <f t="shared" si="10"/>
        <v>24</v>
      </c>
      <c r="C89" s="925">
        <v>18</v>
      </c>
      <c r="D89" s="358"/>
      <c r="E89" s="359"/>
      <c r="F89" s="360"/>
      <c r="G89" s="361"/>
      <c r="H89" s="362"/>
      <c r="I89" s="362"/>
      <c r="J89" s="362"/>
      <c r="K89" s="362"/>
      <c r="L89" s="362"/>
      <c r="M89" s="362"/>
      <c r="N89" s="363" t="s">
        <v>2080</v>
      </c>
      <c r="O89" s="685" t="str">
        <f>VLOOKUP(Q89,'自主点検表（処遇）'!$A$5:$AE$3053,8,0)</f>
        <v>　居室を地階に設けていませんか。</v>
      </c>
      <c r="P89" s="297" t="str">
        <f t="shared" si="11"/>
        <v>✖</v>
      </c>
      <c r="Q89" s="296">
        <v>84</v>
      </c>
      <c r="R89" s="515" t="str">
        <f>VLOOKUP(Q89,'自主点検表（処遇）'!$AG$5:$AL$3053,2,0)</f>
        <v>いない・いる</v>
      </c>
      <c r="S89" s="398" t="s">
        <v>2049</v>
      </c>
      <c r="T89" s="389" t="str">
        <f>_xlfn.IFS(R89=S89,"適切",R89="いない・いる","要入力",R89="いる","不適切",R89="非該当","要確認")</f>
        <v>要入力</v>
      </c>
      <c r="U89" s="392" t="str">
        <f>VLOOKUP(Q89,'自主点検表（処遇）'!$AG$5:$AL$3053,6,0)</f>
        <v>平11厚令46
第11条第4項 1号ロ</v>
      </c>
    </row>
    <row r="90" spans="2:21" ht="30" customHeight="1">
      <c r="B90" s="924">
        <f t="shared" si="10"/>
        <v>24</v>
      </c>
      <c r="C90" s="925">
        <v>18</v>
      </c>
      <c r="D90" s="358"/>
      <c r="E90" s="359"/>
      <c r="F90" s="360"/>
      <c r="G90" s="361"/>
      <c r="H90" s="362"/>
      <c r="I90" s="362"/>
      <c r="J90" s="362"/>
      <c r="K90" s="362"/>
      <c r="L90" s="362"/>
      <c r="M90" s="362"/>
      <c r="N90" s="363" t="s">
        <v>2081</v>
      </c>
      <c r="O90" s="685" t="str">
        <f>VLOOKUP(Q90,'自主点検表（処遇）'!$A$5:$AE$3053,8,0)</f>
        <v>　入所者一人当たりの床面積は、10.65㎡以上となっていますか。
（内法で計ります。ただし、従来型個室に係る新規入所者に経過措置を適用する場合
　の居室面積については壁芯で測定します。）</v>
      </c>
      <c r="P90" s="297" t="str">
        <f t="shared" si="11"/>
        <v>✖</v>
      </c>
      <c r="Q90" s="296">
        <v>85</v>
      </c>
      <c r="R90" s="515" t="str">
        <f>VLOOKUP(Q90,'自主点検表（処遇）'!$AG$5:$AL$3053,2,0)</f>
        <v>いる・いない</v>
      </c>
      <c r="S90" s="398" t="s">
        <v>2048</v>
      </c>
      <c r="T90" s="389" t="str">
        <f t="shared" si="12"/>
        <v>要入力</v>
      </c>
      <c r="U90" s="392" t="str">
        <f>VLOOKUP(Q90,'自主点検表（処遇）'!$AG$5:$AL$3053,6,0)</f>
        <v>平11厚令46
第11条第4項 1号ハ</v>
      </c>
    </row>
    <row r="91" spans="2:21" ht="30" customHeight="1">
      <c r="B91" s="924">
        <f t="shared" si="10"/>
        <v>24</v>
      </c>
      <c r="C91" s="925">
        <v>18</v>
      </c>
      <c r="D91" s="358"/>
      <c r="E91" s="359"/>
      <c r="F91" s="360"/>
      <c r="G91" s="361"/>
      <c r="H91" s="362"/>
      <c r="I91" s="362"/>
      <c r="J91" s="362"/>
      <c r="K91" s="362"/>
      <c r="L91" s="362"/>
      <c r="M91" s="362"/>
      <c r="N91" s="363" t="s">
        <v>2082</v>
      </c>
      <c r="O91" s="685" t="str">
        <f>VLOOKUP(Q91,'自主点検表（処遇）'!$A$5:$AE$3053,8,0)</f>
        <v>　寝台又はこれに代わる設備を備えていますか。</v>
      </c>
      <c r="P91" s="297" t="str">
        <f t="shared" si="11"/>
        <v>✖</v>
      </c>
      <c r="Q91" s="296">
        <v>86</v>
      </c>
      <c r="R91" s="515" t="str">
        <f>VLOOKUP(Q91,'自主点検表（処遇）'!$AG$5:$AL$3053,2,0)</f>
        <v>いる・いない</v>
      </c>
      <c r="S91" s="398" t="s">
        <v>2048</v>
      </c>
      <c r="T91" s="389" t="str">
        <f t="shared" si="12"/>
        <v>要入力</v>
      </c>
      <c r="U91" s="392" t="str">
        <f>VLOOKUP(Q91,'自主点検表（処遇）'!$AG$5:$AL$3053,6,0)</f>
        <v>平11厚令46
第11条第4項 1号ニ</v>
      </c>
    </row>
    <row r="92" spans="2:21" ht="30" customHeight="1">
      <c r="B92" s="924">
        <f t="shared" si="10"/>
        <v>24</v>
      </c>
      <c r="C92" s="925">
        <v>18</v>
      </c>
      <c r="D92" s="358"/>
      <c r="E92" s="359"/>
      <c r="F92" s="360"/>
      <c r="G92" s="361"/>
      <c r="H92" s="362"/>
      <c r="I92" s="362"/>
      <c r="J92" s="362"/>
      <c r="K92" s="362"/>
      <c r="L92" s="362"/>
      <c r="M92" s="362"/>
      <c r="N92" s="363" t="s">
        <v>2083</v>
      </c>
      <c r="O92" s="685" t="str">
        <f>VLOOKUP(Q92,'自主点検表（処遇）'!$A$5:$AE$3053,8,0)</f>
        <v>　居室には１以上の出入口が、避難上有効な空地、廊下又は広間に直接面して設けられていますか。</v>
      </c>
      <c r="P92" s="297" t="str">
        <f t="shared" si="11"/>
        <v>✖</v>
      </c>
      <c r="Q92" s="296">
        <v>87</v>
      </c>
      <c r="R92" s="515" t="str">
        <f>VLOOKUP(Q92,'自主点検表（処遇）'!$AG$5:$AL$3053,2,0)</f>
        <v>いる・いない</v>
      </c>
      <c r="S92" s="398" t="s">
        <v>2048</v>
      </c>
      <c r="T92" s="389" t="str">
        <f t="shared" si="12"/>
        <v>要入力</v>
      </c>
      <c r="U92" s="392" t="str">
        <f>VLOOKUP(Q92,'自主点検表（処遇）'!$AG$5:$AL$3053,6,0)</f>
        <v>平11厚令46
第11条第4項 1号ホ</v>
      </c>
    </row>
    <row r="93" spans="2:21" ht="30" customHeight="1">
      <c r="B93" s="924">
        <f t="shared" si="10"/>
        <v>24</v>
      </c>
      <c r="C93" s="925">
        <v>18</v>
      </c>
      <c r="D93" s="358"/>
      <c r="E93" s="359"/>
      <c r="F93" s="360"/>
      <c r="G93" s="361"/>
      <c r="H93" s="362"/>
      <c r="I93" s="362"/>
      <c r="J93" s="362"/>
      <c r="K93" s="362"/>
      <c r="L93" s="362"/>
      <c r="M93" s="362"/>
      <c r="N93" s="363" t="s">
        <v>2084</v>
      </c>
      <c r="O93" s="685" t="str">
        <f>VLOOKUP(Q93,'自主点検表（処遇）'!$A$5:$AE$3053,8,0)</f>
        <v>　居室の床面積の14分の1以上に相当する面積を、直接外気に面して開放できるようにしていますか。</v>
      </c>
      <c r="P93" s="297" t="str">
        <f t="shared" si="11"/>
        <v>✖</v>
      </c>
      <c r="Q93" s="296">
        <v>88</v>
      </c>
      <c r="R93" s="515" t="str">
        <f>VLOOKUP(Q93,'自主点検表（処遇）'!$AG$5:$AL$3053,2,0)</f>
        <v>いる・いない</v>
      </c>
      <c r="S93" s="398" t="s">
        <v>2048</v>
      </c>
      <c r="T93" s="389" t="str">
        <f t="shared" si="12"/>
        <v>要入力</v>
      </c>
      <c r="U93" s="392" t="str">
        <f>VLOOKUP(Q93,'自主点検表（処遇）'!$AG$5:$AL$3053,6,0)</f>
        <v>平11厚令46
第11条第4項 1号ヘ</v>
      </c>
    </row>
    <row r="94" spans="2:21" ht="30" customHeight="1">
      <c r="B94" s="924">
        <f t="shared" si="10"/>
        <v>24</v>
      </c>
      <c r="C94" s="925">
        <v>18</v>
      </c>
      <c r="D94" s="358"/>
      <c r="E94" s="359"/>
      <c r="F94" s="360"/>
      <c r="G94" s="361"/>
      <c r="H94" s="362"/>
      <c r="I94" s="362"/>
      <c r="J94" s="362"/>
      <c r="K94" s="362"/>
      <c r="L94" s="362"/>
      <c r="M94" s="362"/>
      <c r="N94" s="363" t="s">
        <v>2085</v>
      </c>
      <c r="O94" s="685" t="str">
        <f>VLOOKUP(Q94,'自主点検表（処遇）'!$A$5:$AE$3053,8,0)</f>
        <v>　入所者の身の回り品を保管することができる設備を備えていますか。</v>
      </c>
      <c r="P94" s="297" t="str">
        <f t="shared" si="11"/>
        <v>✖</v>
      </c>
      <c r="Q94" s="296">
        <v>89</v>
      </c>
      <c r="R94" s="515" t="str">
        <f>VLOOKUP(Q94,'自主点検表（処遇）'!$AG$5:$AL$3053,2,0)</f>
        <v>いる・いない</v>
      </c>
      <c r="S94" s="398" t="s">
        <v>2048</v>
      </c>
      <c r="T94" s="389" t="str">
        <f t="shared" si="12"/>
        <v>要入力</v>
      </c>
      <c r="U94" s="392" t="str">
        <f>VLOOKUP(Q94,'自主点検表（処遇）'!$AG$5:$AL$3053,6,0)</f>
        <v>平11厚令46
第11条第4項 1号ト</v>
      </c>
    </row>
    <row r="95" spans="2:21" ht="30" customHeight="1" thickBot="1">
      <c r="B95" s="926">
        <f t="shared" si="10"/>
        <v>24</v>
      </c>
      <c r="C95" s="927">
        <v>18</v>
      </c>
      <c r="D95" s="365"/>
      <c r="E95" s="366"/>
      <c r="F95" s="367"/>
      <c r="G95" s="368"/>
      <c r="H95" s="369"/>
      <c r="I95" s="369"/>
      <c r="J95" s="369"/>
      <c r="K95" s="369"/>
      <c r="L95" s="369"/>
      <c r="M95" s="369"/>
      <c r="N95" s="373" t="s">
        <v>2086</v>
      </c>
      <c r="O95" s="686" t="str">
        <f>VLOOKUP(Q95,'自主点検表（処遇）'!$A$5:$AE$3053,8,0)</f>
        <v>　ナースコール（ブザー又はこれに代わる設備）を設けていますか。</v>
      </c>
      <c r="P95" s="298" t="str">
        <f t="shared" si="11"/>
        <v>✖</v>
      </c>
      <c r="Q95" s="299">
        <v>90</v>
      </c>
      <c r="R95" s="516" t="str">
        <f>VLOOKUP(Q95,'自主点検表（処遇）'!$AG$5:$AL$3053,2,0)</f>
        <v>いる・いない</v>
      </c>
      <c r="S95" s="399" t="s">
        <v>2048</v>
      </c>
      <c r="T95" s="400" t="str">
        <f t="shared" si="12"/>
        <v>要入力</v>
      </c>
      <c r="U95" s="393" t="str">
        <f>VLOOKUP(Q95,'自主点検表（処遇）'!$AG$5:$AL$3053,6,0)</f>
        <v>平11厚令46
第11条第4項 1号チ</v>
      </c>
    </row>
    <row r="96" spans="2:21" ht="30" customHeight="1">
      <c r="B96" s="923">
        <f t="shared" si="10"/>
        <v>25</v>
      </c>
      <c r="C96" s="922">
        <v>19</v>
      </c>
      <c r="D96" s="352"/>
      <c r="E96" s="353"/>
      <c r="F96" s="354"/>
      <c r="G96" s="355"/>
      <c r="H96" s="356"/>
      <c r="I96" s="356"/>
      <c r="J96" s="356" t="s">
        <v>2087</v>
      </c>
      <c r="K96" s="356"/>
      <c r="L96" s="356"/>
      <c r="M96" s="356"/>
      <c r="N96" s="357" t="s">
        <v>2077</v>
      </c>
      <c r="O96" s="688" t="str">
        <f>VLOOKUP(Q96,'自主点検表（処遇）'!$A$5:$AE$3053,8,0)</f>
        <v>　介護職員室又は看護職員室に近接して設けていますか。</v>
      </c>
      <c r="P96" s="371" t="str">
        <f t="shared" si="11"/>
        <v>✖</v>
      </c>
      <c r="Q96" s="372">
        <v>91</v>
      </c>
      <c r="R96" s="514" t="str">
        <f>VLOOKUP(Q96,'自主点検表（処遇）'!$AG$5:$AL$3053,2,0)</f>
        <v>いる・いない</v>
      </c>
      <c r="S96" s="397" t="s">
        <v>2048</v>
      </c>
      <c r="T96" s="388" t="str">
        <f t="shared" si="12"/>
        <v>要入力</v>
      </c>
      <c r="U96" s="391" t="str">
        <f>VLOOKUP(Q96,'自主点検表（処遇）'!$AG$5:$AL$3053,6,0)</f>
        <v>平11厚令46
第11条 第4項 2号イ</v>
      </c>
    </row>
    <row r="97" spans="2:21" ht="30" customHeight="1">
      <c r="B97" s="924">
        <f t="shared" si="10"/>
        <v>25</v>
      </c>
      <c r="C97" s="925">
        <v>19</v>
      </c>
      <c r="D97" s="358"/>
      <c r="E97" s="359"/>
      <c r="F97" s="360"/>
      <c r="G97" s="361"/>
      <c r="H97" s="362"/>
      <c r="I97" s="362"/>
      <c r="J97" s="362"/>
      <c r="K97" s="362"/>
      <c r="L97" s="362"/>
      <c r="M97" s="362"/>
      <c r="N97" s="363" t="s">
        <v>2080</v>
      </c>
      <c r="O97" s="685" t="str">
        <f>VLOOKUP(Q97,'自主点検表（処遇）'!$A$5:$AE$3053,8,0)</f>
        <v>　静養室を地階に設けていませんか。</v>
      </c>
      <c r="P97" s="297" t="str">
        <f t="shared" si="11"/>
        <v>✖</v>
      </c>
      <c r="Q97" s="296">
        <v>92</v>
      </c>
      <c r="R97" s="515" t="str">
        <f>VLOOKUP(Q97,'自主点検表（処遇）'!$AG$5:$AL$3053,2,0)</f>
        <v>いない・いる</v>
      </c>
      <c r="S97" s="398" t="s">
        <v>2049</v>
      </c>
      <c r="T97" s="389" t="str">
        <f>_xlfn.IFS(R97=S97,"適切",R97="いない・いる","要入力",R97="いる","不適切",R97="非該当","要確認")</f>
        <v>要入力</v>
      </c>
      <c r="U97" s="392" t="str">
        <f>VLOOKUP(Q97,'自主点検表（処遇）'!$AG$5:$AL$3053,6,0)</f>
        <v>平11厚令46
第11条 第4項 2号ロ</v>
      </c>
    </row>
    <row r="98" spans="2:21" ht="30" customHeight="1">
      <c r="B98" s="924">
        <f t="shared" si="10"/>
        <v>25</v>
      </c>
      <c r="C98" s="925">
        <v>19</v>
      </c>
      <c r="D98" s="358"/>
      <c r="E98" s="359"/>
      <c r="F98" s="360"/>
      <c r="G98" s="361"/>
      <c r="H98" s="362"/>
      <c r="I98" s="362"/>
      <c r="J98" s="362"/>
      <c r="K98" s="362"/>
      <c r="L98" s="362"/>
      <c r="M98" s="362"/>
      <c r="N98" s="363" t="s">
        <v>2081</v>
      </c>
      <c r="O98" s="685" t="str">
        <f>VLOOKUP(Q98,'自主点検表（処遇）'!$A$5:$AE$3053,8,0)</f>
        <v>　寝台又はこれに代わる設備を備えていますか。</v>
      </c>
      <c r="P98" s="297" t="str">
        <f t="shared" si="11"/>
        <v>✖</v>
      </c>
      <c r="Q98" s="296">
        <v>93</v>
      </c>
      <c r="R98" s="515" t="str">
        <f>VLOOKUP(Q98,'自主点検表（処遇）'!$AG$5:$AL$3053,2,0)</f>
        <v>いる・いない</v>
      </c>
      <c r="S98" s="398" t="s">
        <v>2048</v>
      </c>
      <c r="T98" s="389" t="str">
        <f t="shared" si="12"/>
        <v>要入力</v>
      </c>
      <c r="U98" s="392" t="str">
        <f>VLOOKUP(Q98,'自主点検表（処遇）'!$AG$5:$AL$3053,6,0)</f>
        <v>平11厚令46
第11条 第4項 2号ロ</v>
      </c>
    </row>
    <row r="99" spans="2:21" ht="30" customHeight="1">
      <c r="B99" s="924">
        <f t="shared" si="10"/>
        <v>25</v>
      </c>
      <c r="C99" s="925">
        <v>19</v>
      </c>
      <c r="D99" s="358"/>
      <c r="E99" s="359"/>
      <c r="F99" s="360"/>
      <c r="G99" s="361"/>
      <c r="H99" s="362"/>
      <c r="I99" s="362"/>
      <c r="J99" s="362"/>
      <c r="K99" s="362"/>
      <c r="L99" s="362"/>
      <c r="M99" s="362"/>
      <c r="N99" s="363" t="s">
        <v>2082</v>
      </c>
      <c r="O99" s="685" t="str">
        <f>VLOOKUP(Q99,'自主点検表（処遇）'!$A$5:$AE$3053,8,0)</f>
        <v xml:space="preserve">　静養室には１以上の出入口が、避難上有効な空地、廊下又は広間に直接面して設けられていますか。 </v>
      </c>
      <c r="P99" s="297" t="str">
        <f t="shared" si="11"/>
        <v>✖</v>
      </c>
      <c r="Q99" s="296">
        <v>94</v>
      </c>
      <c r="R99" s="515" t="str">
        <f>VLOOKUP(Q99,'自主点検表（処遇）'!$AG$5:$AL$3053,2,0)</f>
        <v>いる・いない</v>
      </c>
      <c r="S99" s="398" t="s">
        <v>2048</v>
      </c>
      <c r="T99" s="389" t="str">
        <f t="shared" si="12"/>
        <v>要入力</v>
      </c>
      <c r="U99" s="392" t="str">
        <f>VLOOKUP(Q99,'自主点検表（処遇）'!$AG$5:$AL$3053,6,0)</f>
        <v>平11厚令46
第11条 第4項 2号ロ</v>
      </c>
    </row>
    <row r="100" spans="2:21" ht="30" customHeight="1">
      <c r="B100" s="924">
        <f t="shared" si="10"/>
        <v>25</v>
      </c>
      <c r="C100" s="925">
        <v>19</v>
      </c>
      <c r="D100" s="358"/>
      <c r="E100" s="359"/>
      <c r="F100" s="360"/>
      <c r="G100" s="361"/>
      <c r="H100" s="362"/>
      <c r="I100" s="362"/>
      <c r="J100" s="362"/>
      <c r="K100" s="362"/>
      <c r="L100" s="362"/>
      <c r="M100" s="362"/>
      <c r="N100" s="363" t="s">
        <v>2083</v>
      </c>
      <c r="O100" s="685" t="str">
        <f>VLOOKUP(Q100,'自主点検表（処遇）'!$A$5:$AE$3053,8,0)</f>
        <v>　居室の床面積の14分の1以上に相当する面積を、直接外気に面して開放できるようにしていますか。</v>
      </c>
      <c r="P100" s="297" t="str">
        <f t="shared" si="11"/>
        <v>✖</v>
      </c>
      <c r="Q100" s="296">
        <v>95</v>
      </c>
      <c r="R100" s="515" t="str">
        <f>VLOOKUP(Q100,'自主点検表（処遇）'!$AG$5:$AL$3053,2,0)</f>
        <v>いる・いない</v>
      </c>
      <c r="S100" s="398" t="s">
        <v>2048</v>
      </c>
      <c r="T100" s="389" t="str">
        <f t="shared" si="12"/>
        <v>要入力</v>
      </c>
      <c r="U100" s="392" t="str">
        <f>VLOOKUP(Q100,'自主点検表（処遇）'!$AG$5:$AL$3053,6,0)</f>
        <v>平11厚令46
第11条 第4項 2号ロ</v>
      </c>
    </row>
    <row r="101" spans="2:21" ht="30" customHeight="1">
      <c r="B101" s="924">
        <f t="shared" si="10"/>
        <v>25</v>
      </c>
      <c r="C101" s="925">
        <v>19</v>
      </c>
      <c r="D101" s="358"/>
      <c r="E101" s="359"/>
      <c r="F101" s="360"/>
      <c r="G101" s="361"/>
      <c r="H101" s="362"/>
      <c r="I101" s="362"/>
      <c r="J101" s="362"/>
      <c r="K101" s="362"/>
      <c r="L101" s="362"/>
      <c r="M101" s="362"/>
      <c r="N101" s="363" t="s">
        <v>2084</v>
      </c>
      <c r="O101" s="685" t="str">
        <f>VLOOKUP(Q101,'自主点検表（処遇）'!$A$5:$AE$3053,8,0)</f>
        <v>　入所者の身の回り品を保管することができる設備を備えていますか。</v>
      </c>
      <c r="P101" s="297" t="str">
        <f t="shared" si="11"/>
        <v>✖</v>
      </c>
      <c r="Q101" s="296">
        <v>96</v>
      </c>
      <c r="R101" s="515" t="str">
        <f>VLOOKUP(Q101,'自主点検表（処遇）'!$AG$5:$AL$3053,2,0)</f>
        <v>いる・いない</v>
      </c>
      <c r="S101" s="398" t="s">
        <v>2048</v>
      </c>
      <c r="T101" s="389" t="str">
        <f t="shared" si="12"/>
        <v>要入力</v>
      </c>
      <c r="U101" s="392" t="str">
        <f>VLOOKUP(Q101,'自主点検表（処遇）'!$AG$5:$AL$3053,6,0)</f>
        <v>平11厚令46
第11条 第4項 2号ロ</v>
      </c>
    </row>
    <row r="102" spans="2:21" ht="30" customHeight="1">
      <c r="B102" s="924">
        <f t="shared" si="10"/>
        <v>25</v>
      </c>
      <c r="C102" s="925">
        <v>19</v>
      </c>
      <c r="D102" s="358"/>
      <c r="E102" s="359"/>
      <c r="F102" s="360"/>
      <c r="G102" s="361"/>
      <c r="H102" s="362"/>
      <c r="I102" s="362"/>
      <c r="J102" s="362"/>
      <c r="K102" s="362"/>
      <c r="L102" s="362"/>
      <c r="M102" s="362"/>
      <c r="N102" s="363" t="s">
        <v>2085</v>
      </c>
      <c r="O102" s="685" t="str">
        <f>VLOOKUP(Q102,'自主点検表（処遇）'!$A$5:$AE$3053,8,0)</f>
        <v>　ナースコール（ブザー又はこれに代わる設備）を設けていますか。</v>
      </c>
      <c r="P102" s="297" t="str">
        <f t="shared" si="11"/>
        <v>✖</v>
      </c>
      <c r="Q102" s="296">
        <v>97</v>
      </c>
      <c r="R102" s="515" t="str">
        <f>VLOOKUP(Q102,'自主点検表（処遇）'!$AG$5:$AL$3053,2,0)</f>
        <v>いる・いない</v>
      </c>
      <c r="S102" s="398" t="s">
        <v>2048</v>
      </c>
      <c r="T102" s="389" t="str">
        <f t="shared" si="12"/>
        <v>要入力</v>
      </c>
      <c r="U102" s="392" t="str">
        <f>VLOOKUP(Q102,'自主点検表（処遇）'!$AG$5:$AL$3053,6,0)</f>
        <v>平11厚令46
第11条 第4項 2号ロ</v>
      </c>
    </row>
    <row r="103" spans="2:21" ht="30" customHeight="1">
      <c r="B103" s="924">
        <f t="shared" si="10"/>
        <v>25</v>
      </c>
      <c r="C103" s="925">
        <v>19</v>
      </c>
      <c r="D103" s="358"/>
      <c r="E103" s="359"/>
      <c r="F103" s="360"/>
      <c r="G103" s="361"/>
      <c r="H103" s="362"/>
      <c r="I103" s="362"/>
      <c r="J103" s="362" t="s">
        <v>2088</v>
      </c>
      <c r="K103" s="362"/>
      <c r="L103" s="362"/>
      <c r="M103" s="362"/>
      <c r="N103" s="363" t="s">
        <v>2077</v>
      </c>
      <c r="O103" s="685" t="str">
        <f>VLOOKUP(Q103,'自主点検表（処遇）'!$A$5:$AE$3053,8,0)</f>
        <v>　それぞれ必要な広さを有するとともに、食堂と機能訓練室を合計した面積は、３㎡に入所定員を乗じた面積以上となっていますか。（内法で計ります。）</v>
      </c>
      <c r="P103" s="297" t="str">
        <f t="shared" si="11"/>
        <v>✖</v>
      </c>
      <c r="Q103" s="296">
        <v>98</v>
      </c>
      <c r="R103" s="515" t="str">
        <f>VLOOKUP(Q103,'自主点検表（処遇）'!$AG$5:$AL$3053,2,0)</f>
        <v>いる・いない</v>
      </c>
      <c r="S103" s="398" t="s">
        <v>2048</v>
      </c>
      <c r="T103" s="389" t="str">
        <f t="shared" si="12"/>
        <v>要入力</v>
      </c>
      <c r="U103" s="392" t="str">
        <f>VLOOKUP(Q103,'自主点検表（処遇）'!$AG$5:$AL$3053,6,0)</f>
        <v>平11厚令46
第11条 第4項 9号イ</v>
      </c>
    </row>
    <row r="104" spans="2:21" ht="30" customHeight="1">
      <c r="B104" s="924">
        <f t="shared" si="10"/>
        <v>25</v>
      </c>
      <c r="C104" s="925">
        <v>19</v>
      </c>
      <c r="D104" s="358"/>
      <c r="E104" s="359"/>
      <c r="F104" s="360"/>
      <c r="G104" s="361"/>
      <c r="H104" s="362"/>
      <c r="I104" s="362"/>
      <c r="J104" s="362"/>
      <c r="K104" s="362"/>
      <c r="L104" s="362"/>
      <c r="M104" s="362"/>
      <c r="N104" s="363" t="s">
        <v>2080</v>
      </c>
      <c r="O104" s="685" t="str">
        <f>VLOOKUP(Q104,'自主点検表（処遇）'!$A$5:$AE$3053,8,0)</f>
        <v>　食堂と機能訓練室を兼ねている場合は、食事の提供及び機能訓練に支障がない広さを確保できていますか。</v>
      </c>
      <c r="P104" s="297" t="str">
        <f t="shared" si="11"/>
        <v>✖</v>
      </c>
      <c r="Q104" s="296">
        <v>99</v>
      </c>
      <c r="R104" s="515" t="str">
        <f>VLOOKUP(Q104,'自主点検表（処遇）'!$AG$5:$AL$3053,2,0)</f>
        <v>いる・いない</v>
      </c>
      <c r="S104" s="398" t="s">
        <v>2048</v>
      </c>
      <c r="T104" s="389" t="str">
        <f>_xlfn.IFS(R104=S104,"適切",R104="いる・いない","要入力",R104="いない","不適切",R104="非該当","非該当")</f>
        <v>要入力</v>
      </c>
      <c r="U104" s="392" t="str">
        <f>VLOOKUP(Q104,'自主点検表（処遇）'!$AG$5:$AL$3053,6,0)</f>
        <v>平11厚令46
第11条 第4項 9号イ</v>
      </c>
    </row>
    <row r="105" spans="2:21" ht="30" customHeight="1">
      <c r="B105" s="924">
        <f t="shared" si="10"/>
        <v>25</v>
      </c>
      <c r="C105" s="925">
        <v>19</v>
      </c>
      <c r="D105" s="358"/>
      <c r="E105" s="359"/>
      <c r="F105" s="360"/>
      <c r="G105" s="361"/>
      <c r="H105" s="362"/>
      <c r="I105" s="362"/>
      <c r="J105" s="362"/>
      <c r="K105" s="362"/>
      <c r="L105" s="362"/>
      <c r="M105" s="362"/>
      <c r="N105" s="363" t="s">
        <v>2081</v>
      </c>
      <c r="O105" s="685" t="str">
        <f>VLOOKUP(Q105,'自主点検表（処遇）'!$A$5:$AE$3053,8,0)</f>
        <v>　必要な備品を備えていますか。</v>
      </c>
      <c r="P105" s="297" t="str">
        <f t="shared" si="11"/>
        <v>✖</v>
      </c>
      <c r="Q105" s="296">
        <v>100</v>
      </c>
      <c r="R105" s="515" t="str">
        <f>VLOOKUP(Q105,'自主点検表（処遇）'!$AG$5:$AL$3053,2,0)</f>
        <v>いる・いない</v>
      </c>
      <c r="S105" s="398" t="s">
        <v>2048</v>
      </c>
      <c r="T105" s="389" t="str">
        <f t="shared" ref="T105:T131" si="13">_xlfn.IFS(R105=S105,"適切",R105="いる・いない","要入力",R105="いない","不適切",R105="非該当","要確認")</f>
        <v>要入力</v>
      </c>
      <c r="U105" s="392" t="str">
        <f>VLOOKUP(Q105,'自主点検表（処遇）'!$AG$5:$AL$3053,6,0)</f>
        <v>平11厚令46
第11条 第4項 9号ロ</v>
      </c>
    </row>
    <row r="106" spans="2:21" ht="30" customHeight="1">
      <c r="B106" s="924">
        <f t="shared" si="10"/>
        <v>25</v>
      </c>
      <c r="C106" s="925">
        <v>19</v>
      </c>
      <c r="D106" s="358"/>
      <c r="E106" s="359"/>
      <c r="F106" s="360"/>
      <c r="G106" s="361"/>
      <c r="H106" s="362"/>
      <c r="I106" s="362"/>
      <c r="J106" s="362" t="s">
        <v>2089</v>
      </c>
      <c r="K106" s="362"/>
      <c r="L106" s="362"/>
      <c r="M106" s="362"/>
      <c r="N106" s="364"/>
      <c r="O106" s="687" t="str">
        <f>VLOOKUP(Q106,'自主点検表（処遇）'!$A$5:$AE$3053,8,0)</f>
        <v>　要介護者が入浴するのに適したものとなっていますか。</v>
      </c>
      <c r="P106" s="297" t="str">
        <f t="shared" si="11"/>
        <v>✖</v>
      </c>
      <c r="Q106" s="296">
        <v>101</v>
      </c>
      <c r="R106" s="515" t="str">
        <f>VLOOKUP(Q106,'自主点検表（処遇）'!$AG$5:$AL$3053,2,0)</f>
        <v>いる・いない</v>
      </c>
      <c r="S106" s="398" t="s">
        <v>2048</v>
      </c>
      <c r="T106" s="389" t="str">
        <f t="shared" si="13"/>
        <v>要入力</v>
      </c>
      <c r="U106" s="392" t="str">
        <f>VLOOKUP(Q106,'自主点検表（処遇）'!$AG$5:$AL$3053,6,0)</f>
        <v>平11厚令46
第11条 第4項 3号</v>
      </c>
    </row>
    <row r="107" spans="2:21" ht="30" customHeight="1">
      <c r="B107" s="924">
        <f t="shared" si="10"/>
        <v>25</v>
      </c>
      <c r="C107" s="925">
        <v>19</v>
      </c>
      <c r="D107" s="358"/>
      <c r="E107" s="359"/>
      <c r="F107" s="360"/>
      <c r="G107" s="361"/>
      <c r="H107" s="362"/>
      <c r="I107" s="362"/>
      <c r="J107" s="362" t="s">
        <v>2090</v>
      </c>
      <c r="K107" s="362"/>
      <c r="L107" s="362"/>
      <c r="M107" s="362"/>
      <c r="N107" s="363" t="s">
        <v>2077</v>
      </c>
      <c r="O107" s="685" t="str">
        <f>VLOOKUP(Q107,'自主点検表（処遇）'!$A$5:$AE$3053,8,0)</f>
        <v>　居室のある階ごとに設けられていますか。</v>
      </c>
      <c r="P107" s="297" t="str">
        <f t="shared" si="11"/>
        <v>✖</v>
      </c>
      <c r="Q107" s="296">
        <v>102</v>
      </c>
      <c r="R107" s="515" t="str">
        <f>VLOOKUP(Q107,'自主点検表（処遇）'!$AG$5:$AL$3053,2,0)</f>
        <v>いる・いない</v>
      </c>
      <c r="S107" s="398" t="s">
        <v>2048</v>
      </c>
      <c r="T107" s="389" t="str">
        <f t="shared" si="13"/>
        <v>要入力</v>
      </c>
      <c r="U107" s="392" t="str">
        <f>VLOOKUP(Q107,'自主点検表（処遇）'!$AG$5:$AL$3053,6,0)</f>
        <v>平11厚令46
第11条 第4項 4号イ</v>
      </c>
    </row>
    <row r="108" spans="2:21" ht="30" customHeight="1">
      <c r="B108" s="924">
        <f t="shared" si="10"/>
        <v>25</v>
      </c>
      <c r="C108" s="925">
        <v>19</v>
      </c>
      <c r="D108" s="358"/>
      <c r="E108" s="359"/>
      <c r="F108" s="360"/>
      <c r="G108" s="361"/>
      <c r="H108" s="362"/>
      <c r="I108" s="362"/>
      <c r="J108" s="362"/>
      <c r="K108" s="362"/>
      <c r="L108" s="362"/>
      <c r="M108" s="362"/>
      <c r="N108" s="363" t="s">
        <v>2080</v>
      </c>
      <c r="O108" s="685" t="str">
        <f>VLOOKUP(Q108,'自主点検表（処遇）'!$A$5:$AE$3053,8,0)</f>
        <v>　要介護者が使用するのに適したものとなっていますか。</v>
      </c>
      <c r="P108" s="297" t="str">
        <f t="shared" si="11"/>
        <v>✖</v>
      </c>
      <c r="Q108" s="296">
        <v>103</v>
      </c>
      <c r="R108" s="515" t="str">
        <f>VLOOKUP(Q108,'自主点検表（処遇）'!$AG$5:$AL$3053,2,0)</f>
        <v>いる・いない</v>
      </c>
      <c r="S108" s="398" t="s">
        <v>2048</v>
      </c>
      <c r="T108" s="389" t="str">
        <f t="shared" si="13"/>
        <v>要入力</v>
      </c>
      <c r="U108" s="392" t="str">
        <f>VLOOKUP(Q108,'自主点検表（処遇）'!$AG$5:$AL$3053,6,0)</f>
        <v>平11厚令46
第11条 第4項 4号ロ</v>
      </c>
    </row>
    <row r="109" spans="2:21" ht="30" customHeight="1">
      <c r="B109" s="924">
        <f t="shared" si="10"/>
        <v>25</v>
      </c>
      <c r="C109" s="925">
        <v>19</v>
      </c>
      <c r="D109" s="358"/>
      <c r="E109" s="359"/>
      <c r="F109" s="360"/>
      <c r="G109" s="361"/>
      <c r="H109" s="362"/>
      <c r="I109" s="362"/>
      <c r="J109" s="362" t="s">
        <v>2091</v>
      </c>
      <c r="K109" s="362"/>
      <c r="L109" s="362"/>
      <c r="M109" s="362"/>
      <c r="N109" s="363" t="s">
        <v>2077</v>
      </c>
      <c r="O109" s="685" t="str">
        <f>VLOOKUP(Q109,'自主点検表（処遇）'!$A$5:$AE$3053,8,0)</f>
        <v>　居室のある階ごとに居室に近接して設けられていますか。</v>
      </c>
      <c r="P109" s="297" t="str">
        <f t="shared" si="11"/>
        <v>✖</v>
      </c>
      <c r="Q109" s="296">
        <v>104</v>
      </c>
      <c r="R109" s="515" t="str">
        <f>VLOOKUP(Q109,'自主点検表（処遇）'!$AG$5:$AL$3053,2,0)</f>
        <v>いる・いない</v>
      </c>
      <c r="S109" s="398" t="s">
        <v>2048</v>
      </c>
      <c r="T109" s="389" t="str">
        <f t="shared" si="13"/>
        <v>要入力</v>
      </c>
      <c r="U109" s="392" t="str">
        <f>VLOOKUP(Q109,'自主点検表（処遇）'!$AG$5:$AL$3053,6,0)</f>
        <v>平11厚令46
第11条 第4項 5号イ</v>
      </c>
    </row>
    <row r="110" spans="2:21" ht="30" customHeight="1">
      <c r="B110" s="924">
        <f t="shared" si="10"/>
        <v>25</v>
      </c>
      <c r="C110" s="925">
        <v>19</v>
      </c>
      <c r="D110" s="358"/>
      <c r="E110" s="359"/>
      <c r="F110" s="360"/>
      <c r="G110" s="361"/>
      <c r="H110" s="362"/>
      <c r="I110" s="362"/>
      <c r="J110" s="362"/>
      <c r="K110" s="362"/>
      <c r="L110" s="362"/>
      <c r="M110" s="362"/>
      <c r="N110" s="363" t="s">
        <v>2080</v>
      </c>
      <c r="O110" s="685" t="str">
        <f>VLOOKUP(Q110,'自主点検表（処遇）'!$A$5:$AE$3053,8,0)</f>
        <v>　ブザー又はこれに代わる設備を設けるとともに、要介護者が使用するのに適したものとなっていますか。</v>
      </c>
      <c r="P110" s="297" t="str">
        <f t="shared" si="11"/>
        <v>✖</v>
      </c>
      <c r="Q110" s="296">
        <v>105</v>
      </c>
      <c r="R110" s="515" t="str">
        <f>VLOOKUP(Q110,'自主点検表（処遇）'!$AG$5:$AL$3053,2,0)</f>
        <v>いる・いない</v>
      </c>
      <c r="S110" s="398" t="s">
        <v>2048</v>
      </c>
      <c r="T110" s="389" t="str">
        <f t="shared" si="13"/>
        <v>要入力</v>
      </c>
      <c r="U110" s="392" t="str">
        <f>VLOOKUP(Q110,'自主点検表（処遇）'!$AG$5:$AL$3053,6,0)</f>
        <v>平11厚令46
第11条 第4項 5号ロ</v>
      </c>
    </row>
    <row r="111" spans="2:21" ht="30" customHeight="1">
      <c r="B111" s="924">
        <f t="shared" si="10"/>
        <v>25</v>
      </c>
      <c r="C111" s="925">
        <v>19</v>
      </c>
      <c r="D111" s="358"/>
      <c r="E111" s="359"/>
      <c r="F111" s="360"/>
      <c r="G111" s="361"/>
      <c r="H111" s="362"/>
      <c r="I111" s="362"/>
      <c r="J111" s="362" t="s">
        <v>2092</v>
      </c>
      <c r="K111" s="362"/>
      <c r="L111" s="362"/>
      <c r="M111" s="362"/>
      <c r="N111" s="363" t="s">
        <v>2077</v>
      </c>
      <c r="O111" s="685" t="str">
        <f>VLOOKUP(Q111,'自主点検表（処遇）'!$A$5:$AE$3053,8,0)</f>
        <v>　医療法第1条の5第2項に規定する診療所となっていますか。</v>
      </c>
      <c r="P111" s="297" t="str">
        <f t="shared" si="11"/>
        <v>✖</v>
      </c>
      <c r="Q111" s="296">
        <v>106</v>
      </c>
      <c r="R111" s="515" t="str">
        <f>VLOOKUP(Q111,'自主点検表（処遇）'!$AG$5:$AL$3053,2,0)</f>
        <v>いる・いない</v>
      </c>
      <c r="S111" s="398" t="s">
        <v>2048</v>
      </c>
      <c r="T111" s="389" t="str">
        <f t="shared" si="13"/>
        <v>要入力</v>
      </c>
      <c r="U111" s="392" t="str">
        <f>VLOOKUP(Q111,'自主点検表（処遇）'!$AG$5:$AL$3053,6,0)</f>
        <v>平11厚令46
第11条 第4項 6号イ</v>
      </c>
    </row>
    <row r="112" spans="2:21" ht="30" customHeight="1">
      <c r="B112" s="924">
        <f t="shared" si="10"/>
        <v>25</v>
      </c>
      <c r="C112" s="925">
        <v>19</v>
      </c>
      <c r="D112" s="358"/>
      <c r="E112" s="359"/>
      <c r="F112" s="360"/>
      <c r="G112" s="361"/>
      <c r="H112" s="362"/>
      <c r="I112" s="362"/>
      <c r="J112" s="362"/>
      <c r="K112" s="362"/>
      <c r="L112" s="362"/>
      <c r="M112" s="362"/>
      <c r="N112" s="363" t="s">
        <v>2080</v>
      </c>
      <c r="O112" s="685" t="str">
        <f>VLOOKUP(Q112,'自主点検表（処遇）'!$A$5:$AE$3053,8,0)</f>
        <v>　入所者を診療するために必要な医薬品や医療機器を備えるほか、必要に応じて臨床検査設備を設けていますか。</v>
      </c>
      <c r="P112" s="297" t="str">
        <f t="shared" si="11"/>
        <v>✖</v>
      </c>
      <c r="Q112" s="296">
        <v>107</v>
      </c>
      <c r="R112" s="515" t="str">
        <f>VLOOKUP(Q112,'自主点検表（処遇）'!$AG$5:$AL$3053,2,0)</f>
        <v>いる・いない</v>
      </c>
      <c r="S112" s="398" t="s">
        <v>2048</v>
      </c>
      <c r="T112" s="389" t="str">
        <f t="shared" si="13"/>
        <v>要入力</v>
      </c>
      <c r="U112" s="392" t="str">
        <f>VLOOKUP(Q112,'自主点検表（処遇）'!$AG$5:$AL$3053,6,0)</f>
        <v>平11厚令46
第11条 第4項 6号ロ</v>
      </c>
    </row>
    <row r="113" spans="2:21" ht="30" customHeight="1" thickBot="1">
      <c r="B113" s="926">
        <f t="shared" si="10"/>
        <v>25</v>
      </c>
      <c r="C113" s="927">
        <v>19</v>
      </c>
      <c r="D113" s="365"/>
      <c r="E113" s="366"/>
      <c r="F113" s="367"/>
      <c r="G113" s="368"/>
      <c r="H113" s="369"/>
      <c r="I113" s="369"/>
      <c r="J113" s="369" t="s">
        <v>2093</v>
      </c>
      <c r="K113" s="369"/>
      <c r="L113" s="369"/>
      <c r="M113" s="369"/>
      <c r="N113" s="370"/>
      <c r="O113" s="684" t="str">
        <f>VLOOKUP(Q113,'自主点検表（処遇）'!$A$5:$AE$3053,8,0)</f>
        <v>　食器、調理器具等を消毒する設備、食器、食品等を清潔に保管する設備並びに防虫及び防鼠の設備を設けていますか。</v>
      </c>
      <c r="P113" s="298" t="str">
        <f t="shared" si="11"/>
        <v>✖</v>
      </c>
      <c r="Q113" s="299">
        <v>108</v>
      </c>
      <c r="R113" s="516" t="str">
        <f>VLOOKUP(Q113,'自主点検表（処遇）'!$AG$5:$AL$3053,2,0)</f>
        <v>いる・いない</v>
      </c>
      <c r="S113" s="399" t="s">
        <v>2048</v>
      </c>
      <c r="T113" s="400" t="str">
        <f t="shared" si="13"/>
        <v>要入力</v>
      </c>
      <c r="U113" s="393" t="str">
        <f>VLOOKUP(Q113,'自主点検表（処遇）'!$AG$5:$AL$3053,6,0)</f>
        <v>平12老発214
第2の1の(8)</v>
      </c>
    </row>
    <row r="114" spans="2:21" ht="30" customHeight="1">
      <c r="B114" s="923">
        <f t="shared" si="10"/>
        <v>26</v>
      </c>
      <c r="C114" s="922">
        <v>20</v>
      </c>
      <c r="D114" s="352"/>
      <c r="E114" s="353"/>
      <c r="F114" s="354"/>
      <c r="G114" s="355"/>
      <c r="H114" s="356"/>
      <c r="I114" s="356"/>
      <c r="J114" s="356" t="s">
        <v>2094</v>
      </c>
      <c r="K114" s="356"/>
      <c r="L114" s="356"/>
      <c r="M114" s="356"/>
      <c r="N114" s="357" t="s">
        <v>2077</v>
      </c>
      <c r="O114" s="688" t="str">
        <f>VLOOKUP(Q114,'自主点検表（処遇）'!$A$5:$AE$3053,8,0)</f>
        <v>　居室のある階ごとに居室に近接して設けられていますか。</v>
      </c>
      <c r="P114" s="371" t="str">
        <f t="shared" si="11"/>
        <v>✖</v>
      </c>
      <c r="Q114" s="372">
        <v>109</v>
      </c>
      <c r="R114" s="514" t="str">
        <f>VLOOKUP(Q114,'自主点検表（処遇）'!$AG$5:$AL$3053,2,0)</f>
        <v>いる・いない</v>
      </c>
      <c r="S114" s="397" t="s">
        <v>2048</v>
      </c>
      <c r="T114" s="388" t="str">
        <f t="shared" si="13"/>
        <v>要入力</v>
      </c>
      <c r="U114" s="391" t="str">
        <f>VLOOKUP(Q114,'自主点検表（処遇）'!$AG$5:$AL$3053,6,0)</f>
        <v>平11厚令46
第11条 第4項 8号イ</v>
      </c>
    </row>
    <row r="115" spans="2:21" ht="30" customHeight="1">
      <c r="B115" s="924">
        <f t="shared" si="10"/>
        <v>26</v>
      </c>
      <c r="C115" s="925">
        <v>20</v>
      </c>
      <c r="D115" s="358"/>
      <c r="E115" s="359"/>
      <c r="F115" s="360"/>
      <c r="G115" s="361"/>
      <c r="H115" s="362"/>
      <c r="I115" s="362"/>
      <c r="J115" s="362"/>
      <c r="K115" s="362"/>
      <c r="L115" s="362"/>
      <c r="M115" s="362"/>
      <c r="N115" s="363" t="s">
        <v>2080</v>
      </c>
      <c r="O115" s="685" t="str">
        <f>VLOOKUP(Q115,'自主点検表（処遇）'!$A$5:$AE$3053,8,0)</f>
        <v>　必要な備品を備えていますか。</v>
      </c>
      <c r="P115" s="297" t="str">
        <f t="shared" si="11"/>
        <v>✖</v>
      </c>
      <c r="Q115" s="296">
        <v>110</v>
      </c>
      <c r="R115" s="515" t="str">
        <f>VLOOKUP(Q115,'自主点検表（処遇）'!$AG$5:$AL$3053,2,0)</f>
        <v>いる・いない</v>
      </c>
      <c r="S115" s="398" t="s">
        <v>2048</v>
      </c>
      <c r="T115" s="389" t="str">
        <f t="shared" si="13"/>
        <v>要入力</v>
      </c>
      <c r="U115" s="392" t="str">
        <f>VLOOKUP(Q115,'自主点検表（処遇）'!$AG$5:$AL$3053,6,0)</f>
        <v>平11厚令46
第11条 第4項 8号ロ</v>
      </c>
    </row>
    <row r="116" spans="2:21" ht="30" customHeight="1">
      <c r="B116" s="924">
        <f t="shared" si="10"/>
        <v>26</v>
      </c>
      <c r="C116" s="925">
        <v>20</v>
      </c>
      <c r="D116" s="358"/>
      <c r="E116" s="359"/>
      <c r="F116" s="360"/>
      <c r="G116" s="361"/>
      <c r="H116" s="362"/>
      <c r="I116" s="362"/>
      <c r="J116" s="362" t="s">
        <v>2095</v>
      </c>
      <c r="K116" s="362"/>
      <c r="L116" s="362"/>
      <c r="M116" s="362"/>
      <c r="N116" s="363" t="s">
        <v>2077</v>
      </c>
      <c r="O116" s="685" t="str">
        <f>VLOOKUP(Q116,'自主点検表（処遇）'!$A$5:$AE$3053,8,0)</f>
        <v>　他の設備と区分された一定のスペースを有していますか。</v>
      </c>
      <c r="P116" s="297" t="str">
        <f t="shared" si="11"/>
        <v>✖</v>
      </c>
      <c r="Q116" s="296">
        <v>111</v>
      </c>
      <c r="R116" s="515" t="str">
        <f>VLOOKUP(Q116,'自主点検表（処遇）'!$AG$5:$AL$3053,2,0)</f>
        <v>いる・いない</v>
      </c>
      <c r="S116" s="398" t="s">
        <v>2048</v>
      </c>
      <c r="T116" s="389" t="str">
        <f t="shared" si="13"/>
        <v>要入力</v>
      </c>
      <c r="U116" s="392" t="str">
        <f>VLOOKUP(Q116,'自主点検表（処遇）'!$AG$5:$AL$3053,6,0)</f>
        <v>平12老発214
第2の1の(9)</v>
      </c>
    </row>
    <row r="117" spans="2:21" ht="30" customHeight="1">
      <c r="B117" s="924">
        <f t="shared" si="10"/>
        <v>26</v>
      </c>
      <c r="C117" s="925">
        <v>20</v>
      </c>
      <c r="D117" s="358"/>
      <c r="E117" s="359"/>
      <c r="F117" s="360"/>
      <c r="G117" s="361"/>
      <c r="H117" s="362"/>
      <c r="I117" s="362"/>
      <c r="J117" s="362"/>
      <c r="K117" s="362"/>
      <c r="L117" s="362"/>
      <c r="M117" s="362"/>
      <c r="N117" s="363" t="s">
        <v>2080</v>
      </c>
      <c r="O117" s="685" t="str">
        <f>VLOOKUP(Q117,'自主点検表（処遇）'!$A$5:$AE$3053,8,0)</f>
        <v>　換気及び衛生管理等に十分配慮していますか。</v>
      </c>
      <c r="P117" s="297" t="str">
        <f t="shared" si="11"/>
        <v>✖</v>
      </c>
      <c r="Q117" s="296">
        <v>112</v>
      </c>
      <c r="R117" s="515" t="str">
        <f>VLOOKUP(Q117,'自主点検表（処遇）'!$AG$5:$AL$3053,2,0)</f>
        <v>いる・いない</v>
      </c>
      <c r="S117" s="398" t="s">
        <v>2048</v>
      </c>
      <c r="T117" s="389" t="str">
        <f t="shared" si="13"/>
        <v>要入力</v>
      </c>
      <c r="U117" s="392" t="str">
        <f>VLOOKUP(Q117,'自主点検表（処遇）'!$AG$5:$AL$3053,6,0)</f>
        <v>平12老発214
第2の1の(9)</v>
      </c>
    </row>
    <row r="118" spans="2:21" ht="30" customHeight="1">
      <c r="B118" s="924">
        <f t="shared" si="10"/>
        <v>26</v>
      </c>
      <c r="C118" s="925">
        <v>20</v>
      </c>
      <c r="D118" s="358"/>
      <c r="E118" s="359"/>
      <c r="F118" s="360"/>
      <c r="G118" s="361"/>
      <c r="H118" s="362"/>
      <c r="I118" s="362"/>
      <c r="J118" s="362" t="s">
        <v>2096</v>
      </c>
      <c r="K118" s="362"/>
      <c r="L118" s="362"/>
      <c r="M118" s="362"/>
      <c r="N118" s="363" t="s">
        <v>2077</v>
      </c>
      <c r="O118" s="685" t="str">
        <f>VLOOKUP(Q118,'自主点検表（処遇）'!$A$5:$AE$3053,8,0)</f>
        <v>　便所等の面積又は数の定めがない設備は、それぞれの設備の持つ機能を十分に発揮しうる適当な広さ又は数を確保していますか。</v>
      </c>
      <c r="P118" s="297" t="str">
        <f t="shared" si="11"/>
        <v>✖</v>
      </c>
      <c r="Q118" s="296">
        <v>113</v>
      </c>
      <c r="R118" s="515" t="str">
        <f>VLOOKUP(Q118,'自主点検表（処遇）'!$AG$5:$AL$3053,2,0)</f>
        <v>いる・いない</v>
      </c>
      <c r="S118" s="398" t="s">
        <v>2048</v>
      </c>
      <c r="T118" s="389" t="str">
        <f t="shared" si="13"/>
        <v>要入力</v>
      </c>
      <c r="U118" s="392" t="str">
        <f>VLOOKUP(Q118,'自主点検表（処遇）'!$AG$5:$AL$3053,6,0)</f>
        <v>平12老発214
第2の1の(4)</v>
      </c>
    </row>
    <row r="119" spans="2:21" ht="30" customHeight="1">
      <c r="B119" s="924">
        <f t="shared" si="10"/>
        <v>26</v>
      </c>
      <c r="C119" s="925">
        <v>20</v>
      </c>
      <c r="D119" s="358"/>
      <c r="E119" s="359"/>
      <c r="F119" s="360"/>
      <c r="G119" s="361"/>
      <c r="H119" s="362"/>
      <c r="I119" s="362"/>
      <c r="J119" s="362"/>
      <c r="K119" s="362"/>
      <c r="L119" s="362"/>
      <c r="M119" s="362"/>
      <c r="N119" s="363" t="s">
        <v>2080</v>
      </c>
      <c r="O119" s="685" t="str">
        <f>VLOOKUP(Q119,'自主点検表（処遇）'!$A$5:$AE$3053,8,0)</f>
        <v>　焼却炉、浄化槽、その他の汚物処理設備及び便槽を設ける場合には、居室、静養室、食堂及び調理室から相当の距離を隔てて設けていますか。</v>
      </c>
      <c r="P119" s="297" t="str">
        <f t="shared" si="11"/>
        <v>✖</v>
      </c>
      <c r="Q119" s="296">
        <v>114</v>
      </c>
      <c r="R119" s="515" t="str">
        <f>VLOOKUP(Q119,'自主点検表（処遇）'!$AG$5:$AL$3053,2,0)</f>
        <v>いる・いない</v>
      </c>
      <c r="S119" s="398" t="s">
        <v>2048</v>
      </c>
      <c r="T119" s="389" t="str">
        <f t="shared" si="13"/>
        <v>要入力</v>
      </c>
      <c r="U119" s="392" t="str">
        <f>VLOOKUP(Q119,'自主点検表（処遇）'!$AG$5:$AL$3053,6,0)</f>
        <v>平12老発214
第2の1の(10)</v>
      </c>
    </row>
    <row r="120" spans="2:21" ht="30" customHeight="1">
      <c r="B120" s="924">
        <f t="shared" si="10"/>
        <v>26</v>
      </c>
      <c r="C120" s="925">
        <v>20</v>
      </c>
      <c r="D120" s="358"/>
      <c r="E120" s="359"/>
      <c r="F120" s="360"/>
      <c r="G120" s="361"/>
      <c r="H120" s="362"/>
      <c r="I120" s="362"/>
      <c r="J120" s="362"/>
      <c r="K120" s="362"/>
      <c r="L120" s="362"/>
      <c r="M120" s="362"/>
      <c r="N120" s="363" t="s">
        <v>2081</v>
      </c>
      <c r="O120" s="685" t="str">
        <f>VLOOKUP(Q120,'自主点検表（処遇）'!$A$5:$AE$3053,8,0)</f>
        <v>　居室、静養室、食堂、浴室及び機能訓練室は、３階以上の階に設けていませんか。</v>
      </c>
      <c r="P120" s="297" t="str">
        <f t="shared" si="11"/>
        <v>✖</v>
      </c>
      <c r="Q120" s="296">
        <v>115</v>
      </c>
      <c r="R120" s="515" t="str">
        <f>VLOOKUP(Q120,'自主点検表（処遇）'!$AG$5:$AL$3053,2,0)</f>
        <v>いない・いる</v>
      </c>
      <c r="S120" s="398" t="s">
        <v>2049</v>
      </c>
      <c r="T120" s="389" t="str">
        <f>_xlfn.IFS(R120=S120,"適切",R120="いない・いる","要入力",R120="いる","不適切",R120="非該当","要確認",R120="いる（例外）","適切")</f>
        <v>要入力</v>
      </c>
      <c r="U120" s="392" t="str">
        <f>VLOOKUP(Q120,'自主点検表（処遇）'!$AG$5:$AL$3053,6,0)</f>
        <v>平11厚令46
第11条 第5項</v>
      </c>
    </row>
    <row r="121" spans="2:21" ht="30" customHeight="1">
      <c r="B121" s="924">
        <f t="shared" si="10"/>
        <v>26</v>
      </c>
      <c r="C121" s="925">
        <v>20</v>
      </c>
      <c r="D121" s="358"/>
      <c r="E121" s="359"/>
      <c r="F121" s="360"/>
      <c r="G121" s="361"/>
      <c r="H121" s="362"/>
      <c r="I121" s="362"/>
      <c r="J121" s="362" t="s">
        <v>2097</v>
      </c>
      <c r="K121" s="362"/>
      <c r="L121" s="362"/>
      <c r="M121" s="362"/>
      <c r="N121" s="363" t="s">
        <v>2077</v>
      </c>
      <c r="O121" s="685" t="str">
        <f>VLOOKUP(Q121,'自主点検表（処遇）'!$A$5:$AE$3053,8,0)</f>
        <v>　片廊下は1.8ｍ以上、中廊下は2.7ｍ以上（いずれも手すりの内側から計測する）となっていますか。</v>
      </c>
      <c r="P121" s="297" t="str">
        <f t="shared" si="11"/>
        <v>✖</v>
      </c>
      <c r="Q121" s="296">
        <v>116</v>
      </c>
      <c r="R121" s="515" t="str">
        <f>VLOOKUP(Q121,'自主点検表（処遇）'!$AG$5:$AL$3053,2,0)</f>
        <v>いる・いない</v>
      </c>
      <c r="S121" s="398" t="s">
        <v>2048</v>
      </c>
      <c r="T121" s="389" t="str">
        <f t="shared" si="13"/>
        <v>要入力</v>
      </c>
      <c r="U121" s="392" t="str">
        <f>VLOOKUP(Q121,'自主点検表（処遇）'!$AG$5:$AL$3053,6,0)</f>
        <v>平11厚令46
第11条 第6項 1号</v>
      </c>
    </row>
    <row r="122" spans="2:21" ht="30" customHeight="1">
      <c r="B122" s="924">
        <f t="shared" si="10"/>
        <v>26</v>
      </c>
      <c r="C122" s="925">
        <v>20</v>
      </c>
      <c r="D122" s="358"/>
      <c r="E122" s="359"/>
      <c r="F122" s="360"/>
      <c r="G122" s="361"/>
      <c r="H122" s="362"/>
      <c r="I122" s="362"/>
      <c r="J122" s="362"/>
      <c r="K122" s="362"/>
      <c r="L122" s="362"/>
      <c r="M122" s="362"/>
      <c r="N122" s="363" t="s">
        <v>2080</v>
      </c>
      <c r="O122" s="685" t="str">
        <f>VLOOKUP(Q122,'自主点検表（処遇）'!$A$5:$AE$3053,8,0)</f>
        <v>　廊下、便所その他必要な場所には常夜灯を設けていますか。</v>
      </c>
      <c r="P122" s="297" t="str">
        <f t="shared" si="11"/>
        <v>✖</v>
      </c>
      <c r="Q122" s="296">
        <v>117</v>
      </c>
      <c r="R122" s="515" t="str">
        <f>VLOOKUP(Q122,'自主点検表（処遇）'!$AG$5:$AL$3053,2,0)</f>
        <v>いる・いない</v>
      </c>
      <c r="S122" s="398" t="s">
        <v>2048</v>
      </c>
      <c r="T122" s="389" t="str">
        <f t="shared" si="13"/>
        <v>要入力</v>
      </c>
      <c r="U122" s="392" t="str">
        <f>VLOOKUP(Q122,'自主点検表（処遇）'!$AG$5:$AL$3053,6,0)</f>
        <v>平11厚令46
第11条 第6項 2号</v>
      </c>
    </row>
    <row r="123" spans="2:21" ht="30" customHeight="1">
      <c r="B123" s="924">
        <f t="shared" si="10"/>
        <v>26</v>
      </c>
      <c r="C123" s="925">
        <v>20</v>
      </c>
      <c r="D123" s="358"/>
      <c r="E123" s="359"/>
      <c r="F123" s="360"/>
      <c r="G123" s="361"/>
      <c r="H123" s="362"/>
      <c r="I123" s="362"/>
      <c r="J123" s="362"/>
      <c r="K123" s="362"/>
      <c r="L123" s="362"/>
      <c r="M123" s="362"/>
      <c r="N123" s="363" t="s">
        <v>2081</v>
      </c>
      <c r="O123" s="685" t="str">
        <f>VLOOKUP(Q123,'自主点検表（処遇）'!$A$5:$AE$3053,8,0)</f>
        <v>　廊下及び階段には手すりを設けていますか。</v>
      </c>
      <c r="P123" s="297" t="str">
        <f t="shared" si="11"/>
        <v>✖</v>
      </c>
      <c r="Q123" s="296">
        <v>118</v>
      </c>
      <c r="R123" s="515" t="str">
        <f>VLOOKUP(Q123,'自主点検表（処遇）'!$AG$5:$AL$3053,2,0)</f>
        <v>いる・いない</v>
      </c>
      <c r="S123" s="398" t="s">
        <v>2048</v>
      </c>
      <c r="T123" s="389" t="str">
        <f t="shared" si="13"/>
        <v>要入力</v>
      </c>
      <c r="U123" s="392" t="str">
        <f>VLOOKUP(Q123,'自主点検表（処遇）'!$AG$5:$AL$3053,6,0)</f>
        <v>平11厚令46
第11条 第6項 3号</v>
      </c>
    </row>
    <row r="124" spans="2:21" ht="30" customHeight="1">
      <c r="B124" s="924">
        <f t="shared" si="10"/>
        <v>26</v>
      </c>
      <c r="C124" s="925">
        <v>20</v>
      </c>
      <c r="D124" s="358"/>
      <c r="E124" s="359"/>
      <c r="F124" s="360"/>
      <c r="G124" s="361"/>
      <c r="H124" s="362"/>
      <c r="I124" s="362"/>
      <c r="J124" s="362"/>
      <c r="K124" s="362"/>
      <c r="L124" s="362"/>
      <c r="M124" s="362"/>
      <c r="N124" s="363" t="s">
        <v>2082</v>
      </c>
      <c r="O124" s="685" t="str">
        <f>VLOOKUP(Q124,'自主点検表（処遇）'!$A$5:$AE$3053,8,0)</f>
        <v>　階段の傾斜は、緩やかにしていますか。</v>
      </c>
      <c r="P124" s="297" t="str">
        <f t="shared" si="11"/>
        <v>✖</v>
      </c>
      <c r="Q124" s="296">
        <v>119</v>
      </c>
      <c r="R124" s="515" t="str">
        <f>VLOOKUP(Q124,'自主点検表（処遇）'!$AG$5:$AL$3053,2,0)</f>
        <v>いる・いない</v>
      </c>
      <c r="S124" s="398" t="s">
        <v>2048</v>
      </c>
      <c r="T124" s="389" t="str">
        <f t="shared" si="13"/>
        <v>要入力</v>
      </c>
      <c r="U124" s="392" t="str">
        <f>VLOOKUP(Q124,'自主点検表（処遇）'!$AG$5:$AL$3053,6,0)</f>
        <v>平11厚令46
第11条 第6項 4号</v>
      </c>
    </row>
    <row r="125" spans="2:21" ht="30" customHeight="1" thickBot="1">
      <c r="B125" s="926">
        <f t="shared" si="10"/>
        <v>26</v>
      </c>
      <c r="C125" s="927">
        <v>20</v>
      </c>
      <c r="D125" s="365"/>
      <c r="E125" s="366"/>
      <c r="F125" s="367"/>
      <c r="G125" s="368"/>
      <c r="H125" s="369"/>
      <c r="I125" s="369"/>
      <c r="J125" s="369"/>
      <c r="K125" s="369"/>
      <c r="L125" s="369"/>
      <c r="M125" s="369"/>
      <c r="N125" s="373" t="s">
        <v>2083</v>
      </c>
      <c r="O125" s="686" t="str">
        <f>VLOOKUP(Q125,'自主点検表（処遇）'!$A$5:$AE$3053,8,0)</f>
        <v>　居室、静養室等が2階以上の階にある場合は、1か所以上の傾斜路を設けていますか。
ただし、エレベータを設ける場合はこの限りではありません。</v>
      </c>
      <c r="P125" s="298" t="str">
        <f t="shared" si="11"/>
        <v>✖</v>
      </c>
      <c r="Q125" s="299">
        <v>120</v>
      </c>
      <c r="R125" s="516" t="str">
        <f>VLOOKUP(Q125,'自主点検表（処遇）'!$AG$5:$AL$3053,2,0)</f>
        <v>いる・いない</v>
      </c>
      <c r="S125" s="399" t="s">
        <v>2048</v>
      </c>
      <c r="T125" s="400" t="str">
        <f t="shared" si="13"/>
        <v>要入力</v>
      </c>
      <c r="U125" s="393" t="str">
        <f>VLOOKUP(Q125,'自主点検表（処遇）'!$AG$5:$AL$3053,6,0)</f>
        <v>平11厚令46
第11条 第6項 5号</v>
      </c>
    </row>
    <row r="126" spans="2:21" ht="30" customHeight="1">
      <c r="B126" s="923">
        <f t="shared" si="10"/>
        <v>27</v>
      </c>
      <c r="C126" s="922">
        <v>21</v>
      </c>
      <c r="D126" s="352"/>
      <c r="E126" s="353"/>
      <c r="F126" s="354"/>
      <c r="G126" s="355"/>
      <c r="H126" s="356"/>
      <c r="I126" s="356"/>
      <c r="J126" s="356"/>
      <c r="K126" s="356"/>
      <c r="L126" s="356"/>
      <c r="M126" s="356"/>
      <c r="N126" s="357" t="s">
        <v>2084</v>
      </c>
      <c r="O126" s="688" t="str">
        <f>VLOOKUP(Q126,'自主点検表（処遇）'!$A$5:$AE$3053,8,0)</f>
        <v>　ア　看護・介護記録等の保管にあたっては、関係者以外がそれらの記録を閲覧でき
　　ないよう、施錠可能な保管庫等必要な設備を設けていますか。</v>
      </c>
      <c r="P126" s="371" t="str">
        <f t="shared" si="11"/>
        <v>✖</v>
      </c>
      <c r="Q126" s="372">
        <v>121</v>
      </c>
      <c r="R126" s="514" t="str">
        <f>VLOOKUP(Q126,'自主点検表（処遇）'!$AG$5:$AL$3053,2,0)</f>
        <v>いる・いない</v>
      </c>
      <c r="S126" s="397" t="s">
        <v>2048</v>
      </c>
      <c r="T126" s="388" t="str">
        <f t="shared" si="13"/>
        <v>要入力</v>
      </c>
      <c r="U126" s="391" t="str">
        <f>VLOOKUP(Q126,'自主点検表（処遇）'!$AG$5:$AL$3053,6,0)</f>
        <v>平25高介 2516-2</v>
      </c>
    </row>
    <row r="127" spans="2:21" ht="30" customHeight="1">
      <c r="B127" s="924">
        <f t="shared" si="10"/>
        <v>27</v>
      </c>
      <c r="C127" s="925">
        <v>21</v>
      </c>
      <c r="D127" s="358"/>
      <c r="E127" s="359"/>
      <c r="F127" s="360"/>
      <c r="G127" s="361"/>
      <c r="H127" s="362"/>
      <c r="I127" s="362"/>
      <c r="J127" s="362"/>
      <c r="K127" s="362"/>
      <c r="L127" s="362"/>
      <c r="M127" s="362"/>
      <c r="N127" s="364"/>
      <c r="O127" s="687" t="str">
        <f>VLOOKUP(Q127,'自主点検表（処遇）'!$A$5:$AE$3053,8,0)</f>
        <v>　イ　仮眠等のできる休憩場所を設置していますか。</v>
      </c>
      <c r="P127" s="297" t="str">
        <f t="shared" si="11"/>
        <v>✖</v>
      </c>
      <c r="Q127" s="296">
        <v>122</v>
      </c>
      <c r="R127" s="515" t="str">
        <f>VLOOKUP(Q127,'自主点検表（処遇）'!$AG$5:$AL$3053,2,0)</f>
        <v>いる・いない</v>
      </c>
      <c r="S127" s="398" t="s">
        <v>2048</v>
      </c>
      <c r="T127" s="389" t="str">
        <f t="shared" si="13"/>
        <v>要入力</v>
      </c>
      <c r="U127" s="392" t="str">
        <f>VLOOKUP(Q127,'自主点検表（処遇）'!$AG$5:$AL$3053,6,0)</f>
        <v>平25高介 2516-2</v>
      </c>
    </row>
    <row r="128" spans="2:21" ht="30" customHeight="1">
      <c r="B128" s="924">
        <f t="shared" si="10"/>
        <v>27</v>
      </c>
      <c r="C128" s="925">
        <v>21</v>
      </c>
      <c r="D128" s="358"/>
      <c r="E128" s="359"/>
      <c r="F128" s="360"/>
      <c r="G128" s="361"/>
      <c r="H128" s="362"/>
      <c r="I128" s="362"/>
      <c r="J128" s="362"/>
      <c r="K128" s="362"/>
      <c r="L128" s="362"/>
      <c r="M128" s="362"/>
      <c r="N128" s="364"/>
      <c r="O128" s="687" t="str">
        <f>VLOOKUP(Q128,'自主点検表（処遇）'!$A$5:$AE$3053,8,0)</f>
        <v>　ウ　職員が使用できる便所（手洗いが可能な構造も有するもの）を各階に設置する
　　など、衛生管理・感染症予防に適したものになっていますか。</v>
      </c>
      <c r="P128" s="297" t="str">
        <f t="shared" si="11"/>
        <v>✖</v>
      </c>
      <c r="Q128" s="296">
        <v>123</v>
      </c>
      <c r="R128" s="515" t="str">
        <f>VLOOKUP(Q128,'自主点検表（処遇）'!$AG$5:$AL$3053,2,0)</f>
        <v>いる・いない</v>
      </c>
      <c r="S128" s="398" t="s">
        <v>2048</v>
      </c>
      <c r="T128" s="389" t="str">
        <f t="shared" si="13"/>
        <v>要入力</v>
      </c>
      <c r="U128" s="392" t="str">
        <f>VLOOKUP(Q128,'自主点検表（処遇）'!$AG$5:$AL$3053,6,0)</f>
        <v>平25高介 2516-2</v>
      </c>
    </row>
    <row r="129" spans="2:21" ht="30" customHeight="1">
      <c r="B129" s="924">
        <f t="shared" si="10"/>
        <v>27</v>
      </c>
      <c r="C129" s="925">
        <v>21</v>
      </c>
      <c r="D129" s="358"/>
      <c r="E129" s="359"/>
      <c r="F129" s="360"/>
      <c r="G129" s="361"/>
      <c r="H129" s="362"/>
      <c r="I129" s="362"/>
      <c r="J129" s="362"/>
      <c r="K129" s="362"/>
      <c r="L129" s="362"/>
      <c r="M129" s="362"/>
      <c r="N129" s="363" t="s">
        <v>2085</v>
      </c>
      <c r="O129" s="685" t="str">
        <f>VLOOKUP(Q129,'自主点検表（処遇）'!$A$5:$AE$3053,8,0)</f>
        <v>　看護・介護職員等のための更衣室又は更衣場所を施設に設置するなど、適切に衛生管理・感染症予防に努めていますか。</v>
      </c>
      <c r="P129" s="297" t="str">
        <f t="shared" si="11"/>
        <v>✖</v>
      </c>
      <c r="Q129" s="296">
        <v>124</v>
      </c>
      <c r="R129" s="515" t="str">
        <f>VLOOKUP(Q129,'自主点検表（処遇）'!$AG$5:$AL$3053,2,0)</f>
        <v>いる・いない</v>
      </c>
      <c r="S129" s="398" t="s">
        <v>2048</v>
      </c>
      <c r="T129" s="389" t="str">
        <f t="shared" si="13"/>
        <v>要入力</v>
      </c>
      <c r="U129" s="392" t="str">
        <f>VLOOKUP(Q129,'自主点検表（処遇）'!$AG$5:$AL$3053,6,0)</f>
        <v>平25高介 2516-2</v>
      </c>
    </row>
    <row r="130" spans="2:21" ht="30" customHeight="1">
      <c r="B130" s="924">
        <f t="shared" si="10"/>
        <v>27</v>
      </c>
      <c r="C130" s="925">
        <v>21</v>
      </c>
      <c r="D130" s="358"/>
      <c r="E130" s="359"/>
      <c r="F130" s="360"/>
      <c r="G130" s="361"/>
      <c r="H130" s="362"/>
      <c r="I130" s="362"/>
      <c r="J130" s="362" t="s">
        <v>2098</v>
      </c>
      <c r="K130" s="362"/>
      <c r="L130" s="362"/>
      <c r="M130" s="362"/>
      <c r="N130" s="363" t="s">
        <v>2077</v>
      </c>
      <c r="O130" s="685" t="str">
        <f>VLOOKUP(Q130,'自主点検表（処遇）'!$A$5:$AE$3053,8,0)</f>
        <v>　建物は耐火建築物になっていますか。
　ただし、入所者の日常生活に充てられる場所を２階以上の階及び地階のいずれにも設けていない建物は､準耐火建築物とすることができます。</v>
      </c>
      <c r="P130" s="297" t="str">
        <f t="shared" si="11"/>
        <v>✖</v>
      </c>
      <c r="Q130" s="296">
        <v>125</v>
      </c>
      <c r="R130" s="515" t="str">
        <f>VLOOKUP(Q130,'自主点検表（処遇）'!$AG$5:$AL$3053,2,0)</f>
        <v>いる・いない</v>
      </c>
      <c r="S130" s="398" t="s">
        <v>2048</v>
      </c>
      <c r="T130" s="389" t="str">
        <f t="shared" si="13"/>
        <v>要入力</v>
      </c>
      <c r="U130" s="392" t="str">
        <f>VLOOKUP(Q130,'自主点検表（処遇）'!$AG$5:$AL$3053,6,0)</f>
        <v>平11厚令46
第11条 第1項
平11厚令39
第3条 第1項 第9号</v>
      </c>
    </row>
    <row r="131" spans="2:21" ht="30" customHeight="1" thickBot="1">
      <c r="B131" s="926">
        <f t="shared" si="10"/>
        <v>27</v>
      </c>
      <c r="C131" s="927">
        <v>21</v>
      </c>
      <c r="D131" s="365"/>
      <c r="E131" s="366"/>
      <c r="F131" s="367"/>
      <c r="G131" s="368"/>
      <c r="H131" s="369"/>
      <c r="I131" s="369"/>
      <c r="J131" s="369"/>
      <c r="K131" s="369"/>
      <c r="L131" s="369"/>
      <c r="M131" s="369"/>
      <c r="N131" s="373" t="s">
        <v>2080</v>
      </c>
      <c r="O131" s="686" t="str">
        <f>VLOOKUP(Q131,'自主点検表（処遇）'!$A$5:$AE$3053,8,0)</f>
        <v>　消火設備その他の非常災害に際して必要な設備（消防法その他の法令等に規定された設備）を設けていますか。</v>
      </c>
      <c r="P131" s="298" t="str">
        <f t="shared" si="11"/>
        <v>✖</v>
      </c>
      <c r="Q131" s="299">
        <v>126</v>
      </c>
      <c r="R131" s="516" t="str">
        <f>VLOOKUP(Q131,'自主点検表（処遇）'!$AG$5:$AL$3053,2,0)</f>
        <v>いる・いない</v>
      </c>
      <c r="S131" s="399" t="s">
        <v>2048</v>
      </c>
      <c r="T131" s="400" t="str">
        <f t="shared" si="13"/>
        <v>要入力</v>
      </c>
      <c r="U131" s="393" t="str">
        <f>VLOOKUP(Q131,'自主点検表（処遇）'!$AG$5:$AL$3053,6,0)</f>
        <v>平12老企43 第3の3</v>
      </c>
    </row>
    <row r="132" spans="2:21" ht="30" customHeight="1">
      <c r="B132" s="923">
        <f t="shared" si="10"/>
        <v>28</v>
      </c>
      <c r="C132" s="922">
        <v>22</v>
      </c>
      <c r="D132" s="352"/>
      <c r="E132" s="353"/>
      <c r="F132" s="354"/>
      <c r="G132" s="355" t="s">
        <v>2099</v>
      </c>
      <c r="H132" s="356"/>
      <c r="I132" s="356"/>
      <c r="J132" s="356" t="s">
        <v>2100</v>
      </c>
      <c r="K132" s="356"/>
      <c r="L132" s="356"/>
      <c r="M132" s="356"/>
      <c r="N132" s="357" t="s">
        <v>2077</v>
      </c>
      <c r="O132" s="688" t="str">
        <f>VLOOKUP(Q132,'自主点検表（処遇）'!$A$5:$AE$3053,8,0)</f>
        <v>　入所者等が選定する特別な居室の定員は１人又は２人になっていますか。</v>
      </c>
      <c r="P132" s="371" t="str">
        <f t="shared" si="11"/>
        <v>✖</v>
      </c>
      <c r="Q132" s="372">
        <v>127</v>
      </c>
      <c r="R132" s="514" t="str">
        <f>VLOOKUP(Q132,'自主点検表（処遇）'!$AG$5:$AL$3053,2,0)</f>
        <v>いる・いない</v>
      </c>
      <c r="S132" s="397" t="s">
        <v>2048</v>
      </c>
      <c r="T132" s="388" t="str">
        <f>_xlfn.IFS(R132=S132,"適切",R132="いる・いない","要入力",R132="いない","不適切",R132="非該当","非該当")</f>
        <v>要入力</v>
      </c>
      <c r="U132" s="391" t="str">
        <f>VLOOKUP(Q132,'自主点検表（処遇）'!$AG$5:$AL$3053,6,0)</f>
        <v>平12厚告123
第1号のハの(1)</v>
      </c>
    </row>
    <row r="133" spans="2:21" ht="30" customHeight="1">
      <c r="B133" s="924">
        <f t="shared" si="10"/>
        <v>28</v>
      </c>
      <c r="C133" s="925">
        <v>22</v>
      </c>
      <c r="D133" s="358"/>
      <c r="E133" s="359"/>
      <c r="F133" s="360"/>
      <c r="G133" s="361"/>
      <c r="H133" s="362"/>
      <c r="I133" s="362"/>
      <c r="J133" s="362"/>
      <c r="K133" s="362"/>
      <c r="L133" s="362"/>
      <c r="M133" s="362"/>
      <c r="N133" s="363" t="s">
        <v>2080</v>
      </c>
      <c r="O133" s="685" t="str">
        <f>VLOOKUP(Q133,'自主点検表（処遇）'!$A$5:$AE$3053,8,0)</f>
        <v>　特別な居室の定員の合計数が入所定員のおおむね５割を超えていませんか。</v>
      </c>
      <c r="P133" s="297" t="str">
        <f t="shared" si="11"/>
        <v>✖</v>
      </c>
      <c r="Q133" s="296">
        <v>128</v>
      </c>
      <c r="R133" s="515" t="str">
        <f>VLOOKUP(Q133,'自主点検表（処遇）'!$AG$5:$AL$3053,2,0)</f>
        <v>いない・いる</v>
      </c>
      <c r="S133" s="398" t="s">
        <v>2049</v>
      </c>
      <c r="T133" s="389" t="str">
        <f>_xlfn.IFS(R133=S133,"適切",R133="いない・いる","要入力",R133="いる","不適切",R133="非該当","非該当")</f>
        <v>要入力</v>
      </c>
      <c r="U133" s="392" t="str">
        <f>VLOOKUP(Q133,'自主点検表（処遇）'!$AG$5:$AL$3053,6,0)</f>
        <v>平12厚告123
第1号のハの(2)</v>
      </c>
    </row>
    <row r="134" spans="2:21" ht="30" customHeight="1">
      <c r="B134" s="924">
        <f t="shared" si="10"/>
        <v>28</v>
      </c>
      <c r="C134" s="925">
        <v>22</v>
      </c>
      <c r="D134" s="358"/>
      <c r="E134" s="359"/>
      <c r="F134" s="360"/>
      <c r="G134" s="361"/>
      <c r="H134" s="362"/>
      <c r="I134" s="362"/>
      <c r="J134" s="362"/>
      <c r="K134" s="362"/>
      <c r="L134" s="362"/>
      <c r="M134" s="362"/>
      <c r="N134" s="363" t="s">
        <v>2081</v>
      </c>
      <c r="O134" s="685" t="str">
        <f>VLOOKUP(Q134,'自主点検表（処遇）'!$A$5:$AE$3053,8,0)</f>
        <v>　特別な居室の入所者1人当たりの床面積は10.65㎡以上となっていますか。</v>
      </c>
      <c r="P134" s="297" t="str">
        <f t="shared" si="11"/>
        <v>✖</v>
      </c>
      <c r="Q134" s="296">
        <v>129</v>
      </c>
      <c r="R134" s="515" t="str">
        <f>VLOOKUP(Q134,'自主点検表（処遇）'!$AG$5:$AL$3053,2,0)</f>
        <v>いる・いない</v>
      </c>
      <c r="S134" s="398" t="s">
        <v>2048</v>
      </c>
      <c r="T134" s="389" t="str">
        <f>_xlfn.IFS(R134=S134,"適切",R134="いる・いない","要入力",R134="いない","不適切",R134="非該当","非該当")</f>
        <v>要入力</v>
      </c>
      <c r="U134" s="392" t="str">
        <f>VLOOKUP(Q134,'自主点検表（処遇）'!$AG$5:$AL$3053,6,0)</f>
        <v>平12厚告123
第1号のハの(3)</v>
      </c>
    </row>
    <row r="135" spans="2:21" ht="30" customHeight="1">
      <c r="B135" s="924">
        <f t="shared" ref="B135:B198" si="14">C135+6</f>
        <v>28</v>
      </c>
      <c r="C135" s="925">
        <v>22</v>
      </c>
      <c r="D135" s="358"/>
      <c r="E135" s="359"/>
      <c r="F135" s="360"/>
      <c r="G135" s="361"/>
      <c r="H135" s="362"/>
      <c r="I135" s="362"/>
      <c r="J135" s="362"/>
      <c r="K135" s="362"/>
      <c r="L135" s="362"/>
      <c r="M135" s="362"/>
      <c r="N135" s="363" t="s">
        <v>2082</v>
      </c>
      <c r="O135" s="685" t="str">
        <f>VLOOKUP(Q135,'自主点検表（処遇）'!$A$5:$AE$3053,8,0)</f>
        <v>　特別な居室の施設、設備等は、利用料のほかに特別な居室の提供を行ったことに伴い必要となる費用の支払いを入所者等から受けるのにふさわしいものとなっていますか。</v>
      </c>
      <c r="P135" s="297" t="str">
        <f t="shared" ref="P135:P198" si="15">_xlfn.IFS(T135="不適切","★",T135="要入力","✖",T135="非該当","▲",T135="適切","",T135="","",T135="要確認","！")</f>
        <v>✖</v>
      </c>
      <c r="Q135" s="296">
        <v>130</v>
      </c>
      <c r="R135" s="515" t="str">
        <f>VLOOKUP(Q135,'自主点検表（処遇）'!$AG$5:$AL$3053,2,0)</f>
        <v>いる・いない</v>
      </c>
      <c r="S135" s="398" t="s">
        <v>2048</v>
      </c>
      <c r="T135" s="389" t="str">
        <f t="shared" ref="T135:T137" si="16">_xlfn.IFS(R135=S135,"適切",R135="いる・いない","要入力",R135="いない","不適切",R135="非該当","非該当")</f>
        <v>要入力</v>
      </c>
      <c r="U135" s="392" t="str">
        <f>VLOOKUP(Q135,'自主点検表（処遇）'!$AG$5:$AL$3053,6,0)</f>
        <v>平12厚告123
第1号のハの(4)</v>
      </c>
    </row>
    <row r="136" spans="2:21" ht="30" customHeight="1">
      <c r="B136" s="924">
        <f t="shared" si="14"/>
        <v>28</v>
      </c>
      <c r="C136" s="925">
        <v>22</v>
      </c>
      <c r="D136" s="358"/>
      <c r="E136" s="359"/>
      <c r="F136" s="360"/>
      <c r="G136" s="361"/>
      <c r="H136" s="362"/>
      <c r="I136" s="362"/>
      <c r="J136" s="362"/>
      <c r="K136" s="362"/>
      <c r="L136" s="362"/>
      <c r="M136" s="362"/>
      <c r="N136" s="363" t="s">
        <v>2083</v>
      </c>
      <c r="O136" s="685" t="str">
        <f>VLOOKUP(Q136,'自主点検表（処遇）'!$A$5:$AE$3053,8,0)</f>
        <v>　特別な居室の提供は、入所者等への情報提供を前提として入所者等の選択に基づいて行われていますか(サービス提供上の必要性から行われるものでないこと。)。</v>
      </c>
      <c r="P136" s="297" t="str">
        <f t="shared" si="15"/>
        <v>✖</v>
      </c>
      <c r="Q136" s="296">
        <v>131</v>
      </c>
      <c r="R136" s="515" t="str">
        <f>VLOOKUP(Q136,'自主点検表（処遇）'!$AG$5:$AL$3053,2,0)</f>
        <v>いる・いない</v>
      </c>
      <c r="S136" s="398" t="s">
        <v>2048</v>
      </c>
      <c r="T136" s="389" t="str">
        <f t="shared" si="16"/>
        <v>要入力</v>
      </c>
      <c r="U136" s="392" t="str">
        <f>VLOOKUP(Q136,'自主点検表（処遇）'!$AG$5:$AL$3053,6,0)</f>
        <v>平12厚告123
第1号のハの(5)</v>
      </c>
    </row>
    <row r="137" spans="2:21" ht="30" customHeight="1">
      <c r="B137" s="924">
        <f t="shared" si="14"/>
        <v>28</v>
      </c>
      <c r="C137" s="925">
        <v>22</v>
      </c>
      <c r="D137" s="358"/>
      <c r="E137" s="359"/>
      <c r="F137" s="360"/>
      <c r="G137" s="361"/>
      <c r="H137" s="362"/>
      <c r="I137" s="362"/>
      <c r="J137" s="362"/>
      <c r="K137" s="362"/>
      <c r="L137" s="362"/>
      <c r="M137" s="362"/>
      <c r="N137" s="363" t="s">
        <v>2084</v>
      </c>
      <c r="O137" s="685" t="str">
        <f>VLOOKUP(Q137,'自主点検表（処遇）'!$A$5:$AE$3053,8,0)</f>
        <v>　特別な居室の提供を行ったことに伴い必要となる費用の額は、運営規程に定められていますか。</v>
      </c>
      <c r="P137" s="297" t="str">
        <f t="shared" si="15"/>
        <v>✖</v>
      </c>
      <c r="Q137" s="296">
        <v>132</v>
      </c>
      <c r="R137" s="515" t="str">
        <f>VLOOKUP(Q137,'自主点検表（処遇）'!$AG$5:$AL$3053,2,0)</f>
        <v>いる・いない</v>
      </c>
      <c r="S137" s="398" t="s">
        <v>2048</v>
      </c>
      <c r="T137" s="389" t="str">
        <f t="shared" si="16"/>
        <v>要入力</v>
      </c>
      <c r="U137" s="392" t="str">
        <f>VLOOKUP(Q137,'自主点検表（処遇）'!$AG$5:$AL$3053,6,0)</f>
        <v>平12厚告123
第1号のハの(6)</v>
      </c>
    </row>
    <row r="138" spans="2:21" ht="30" customHeight="1">
      <c r="B138" s="924">
        <f t="shared" si="14"/>
        <v>28</v>
      </c>
      <c r="C138" s="925">
        <v>22</v>
      </c>
      <c r="D138" s="358"/>
      <c r="E138" s="359"/>
      <c r="F138" s="360"/>
      <c r="G138" s="361"/>
      <c r="H138" s="362"/>
      <c r="I138" s="362"/>
      <c r="J138" s="362" t="s">
        <v>2101</v>
      </c>
      <c r="K138" s="362"/>
      <c r="L138" s="362"/>
      <c r="M138" s="362"/>
      <c r="N138" s="364"/>
      <c r="O138" s="687" t="str">
        <f>VLOOKUP(Q138,'自主点検表（処遇）'!$A$5:$AE$3053,8,0)</f>
        <v>　入所定員は、特別養護老人ホームの専用の居室のベッド数（和室利用の場合は、その居室の利用人員数）と同数となっていますか。</v>
      </c>
      <c r="P138" s="297" t="str">
        <f t="shared" si="15"/>
        <v>✖</v>
      </c>
      <c r="Q138" s="296">
        <v>133</v>
      </c>
      <c r="R138" s="515" t="str">
        <f>VLOOKUP(Q138,'自主点検表（処遇）'!$AG$5:$AL$3053,2,0)</f>
        <v>いる・いない</v>
      </c>
      <c r="S138" s="398" t="s">
        <v>2048</v>
      </c>
      <c r="T138" s="389" t="str">
        <f t="shared" ref="T138:T155" si="17">_xlfn.IFS(R138=S138,"適切",R138="いる・いない","要入力",R138="いない","不適切",R138="非該当","要確認")</f>
        <v>要入力</v>
      </c>
      <c r="U138" s="392" t="str">
        <f>VLOOKUP(Q138,'自主点検表（処遇）'!$AG$5:$AL$3053,6,0)</f>
        <v>平12老発214
第1の6の(1)</v>
      </c>
    </row>
    <row r="139" spans="2:21" ht="30" customHeight="1" thickBot="1">
      <c r="B139" s="926">
        <f t="shared" si="14"/>
        <v>28</v>
      </c>
      <c r="C139" s="927">
        <v>22</v>
      </c>
      <c r="D139" s="365"/>
      <c r="E139" s="366"/>
      <c r="F139" s="367"/>
      <c r="G139" s="368"/>
      <c r="H139" s="369"/>
      <c r="I139" s="369"/>
      <c r="J139" s="369" t="s">
        <v>2102</v>
      </c>
      <c r="K139" s="369"/>
      <c r="L139" s="369"/>
      <c r="M139" s="369"/>
      <c r="N139" s="370"/>
      <c r="O139" s="684" t="str">
        <f>VLOOKUP(Q139,'自主点検表（処遇）'!$A$5:$AE$3053,8,0)</f>
        <v>　同一敷地内に他の社会福祉施設等が設置されている場合等で、その利用により特養の効果的な運営が図られ、かつ、入所者の処遇に支障がない場合に限り、入所者が日常継続的に使用する設備以外の調理室等の設備について、その一部を設けないことができますが、適合していますか。</v>
      </c>
      <c r="P139" s="298" t="str">
        <f t="shared" si="15"/>
        <v>✖</v>
      </c>
      <c r="Q139" s="299">
        <v>134</v>
      </c>
      <c r="R139" s="516" t="str">
        <f>VLOOKUP(Q139,'自主点検表（処遇）'!$AG$5:$AL$3053,2,0)</f>
        <v>いる・いない</v>
      </c>
      <c r="S139" s="399" t="s">
        <v>2048</v>
      </c>
      <c r="T139" s="400" t="str">
        <f t="shared" si="17"/>
        <v>要入力</v>
      </c>
      <c r="U139" s="393" t="str">
        <f>VLOOKUP(Q139,'自主点検表（処遇）'!$AG$5:$AL$3053,6,0)</f>
        <v>平12老発214
第2の1の(3)</v>
      </c>
    </row>
    <row r="140" spans="2:21" ht="30" customHeight="1">
      <c r="B140" s="923">
        <f t="shared" si="14"/>
        <v>29</v>
      </c>
      <c r="C140" s="922">
        <v>23</v>
      </c>
      <c r="D140" s="352" t="s">
        <v>2103</v>
      </c>
      <c r="E140" s="353"/>
      <c r="F140" s="354"/>
      <c r="G140" s="355" t="s">
        <v>2104</v>
      </c>
      <c r="H140" s="356"/>
      <c r="I140" s="356"/>
      <c r="J140" s="356"/>
      <c r="K140" s="356"/>
      <c r="L140" s="356"/>
      <c r="M140" s="356"/>
      <c r="N140" s="357" t="s">
        <v>2077</v>
      </c>
      <c r="O140" s="688" t="str">
        <f>VLOOKUP(Q140,'自主点検表（処遇）'!$A$5:$AE$3053,8,0)</f>
        <v>　基準省令第１条の２第５項において、指定介護福祉施設サービスの提供に当たっては、介護保険法第118 条の２第１項に規定する介護保険等関連情報その他必要な情報を活用し、施設単位でＰＤＣＡサイクルを構築・推進することにより、提供するサービスの質の向上に努めなければならないとされていますが、努めていますか。</v>
      </c>
      <c r="P140" s="371" t="str">
        <f t="shared" si="15"/>
        <v>✖</v>
      </c>
      <c r="Q140" s="372">
        <v>135</v>
      </c>
      <c r="R140" s="514" t="str">
        <f>VLOOKUP(Q140,'自主点検表（処遇）'!$AG$5:$AL$3053,2,0)</f>
        <v>いる・いない</v>
      </c>
      <c r="S140" s="397" t="s">
        <v>2048</v>
      </c>
      <c r="T140" s="388" t="str">
        <f t="shared" si="17"/>
        <v>要入力</v>
      </c>
      <c r="U140" s="391" t="str">
        <f>VLOOKUP(Q140,'自主点検表（処遇）'!$AG$5:$AL$3053,6,0)</f>
        <v>平11厚令39
第4条 第1項
平12老企43
第4の1</v>
      </c>
    </row>
    <row r="141" spans="2:21" ht="30" customHeight="1">
      <c r="B141" s="924">
        <f t="shared" si="14"/>
        <v>29</v>
      </c>
      <c r="C141" s="925">
        <v>23</v>
      </c>
      <c r="D141" s="358"/>
      <c r="E141" s="359"/>
      <c r="F141" s="360"/>
      <c r="G141" s="361"/>
      <c r="H141" s="362"/>
      <c r="I141" s="362"/>
      <c r="J141" s="362"/>
      <c r="K141" s="362"/>
      <c r="L141" s="362"/>
      <c r="M141" s="362"/>
      <c r="N141" s="363" t="s">
        <v>2080</v>
      </c>
      <c r="O141" s="685" t="str">
        <f>VLOOKUP(Q141,'自主点検表（処遇）'!$A$5:$AE$3053,8,0)</f>
        <v xml:space="preserve">　この場合において、「科学的介護情報システム（ＬＩＦＥ：Long-term care Information system For Evidence）」に情報を提出し、当該情報及びフィードバック情報を活用していますか。      </v>
      </c>
      <c r="P141" s="297" t="str">
        <f t="shared" si="15"/>
        <v>✖</v>
      </c>
      <c r="Q141" s="296">
        <v>136</v>
      </c>
      <c r="R141" s="515" t="str">
        <f>VLOOKUP(Q141,'自主点検表（処遇）'!$AG$5:$AL$3053,2,0)</f>
        <v>いる・いない</v>
      </c>
      <c r="S141" s="398" t="s">
        <v>2048</v>
      </c>
      <c r="T141" s="389" t="str">
        <f t="shared" si="17"/>
        <v>要入力</v>
      </c>
      <c r="U141" s="392" t="str">
        <f>VLOOKUP(Q141,'自主点検表（処遇）'!$AG$5:$AL$3053,6,0)</f>
        <v>平12老企43
第4の1</v>
      </c>
    </row>
    <row r="142" spans="2:21" ht="30" customHeight="1">
      <c r="B142" s="924">
        <f t="shared" si="14"/>
        <v>29</v>
      </c>
      <c r="C142" s="925">
        <v>23</v>
      </c>
      <c r="D142" s="358"/>
      <c r="E142" s="359"/>
      <c r="F142" s="360"/>
      <c r="G142" s="361" t="s">
        <v>2105</v>
      </c>
      <c r="H142" s="362"/>
      <c r="I142" s="362"/>
      <c r="J142" s="362"/>
      <c r="K142" s="362"/>
      <c r="L142" s="362"/>
      <c r="M142" s="362"/>
      <c r="N142" s="363" t="s">
        <v>2077</v>
      </c>
      <c r="O142" s="685" t="str">
        <f>VLOOKUP(Q142,'自主点検表（処遇）'!$A$5:$AE$3053,8,0)</f>
        <v>　入所者に対し適切な指定施設サービスを提供するため、その提供の開始に際し、あらかじめ、入所申込者又はその家族に対し、当該指定施設の運営規程の概要、従業者の勤務体制、事故発生時の対応、苦情処理の体制、提供するサービスの第三者評価の実施状況（実施の有無、実施した直近の年月日、実施した機関の名称、評価結果の開示状況）等の入所申込者がサービスを選択するために必要な重要事項について、わかりやすい説明書やパンフレット等の文書を交付して懇切丁寧に説明を行い、当該施設から指定施設サービスの提供を受けることについて同意を得ていますか。</v>
      </c>
      <c r="P142" s="297" t="str">
        <f t="shared" si="15"/>
        <v>✖</v>
      </c>
      <c r="Q142" s="296">
        <v>137</v>
      </c>
      <c r="R142" s="515" t="str">
        <f>VLOOKUP(Q142,'自主点検表（処遇）'!$AG$5:$AL$3053,2,0)</f>
        <v>いる・いない</v>
      </c>
      <c r="S142" s="398" t="s">
        <v>2048</v>
      </c>
      <c r="T142" s="389" t="str">
        <f t="shared" si="17"/>
        <v>要入力</v>
      </c>
      <c r="U142" s="392" t="str">
        <f>VLOOKUP(Q142,'自主点検表（処遇）'!$AG$5:$AL$3053,6,0)</f>
        <v>条例第66号
第283条
平11厚令39
第4条 第1項
条例第65号 
第76条
平12老企43
第4の2
社会福祉法
第76条</v>
      </c>
    </row>
    <row r="143" spans="2:21" ht="30" customHeight="1">
      <c r="B143" s="924">
        <f t="shared" si="14"/>
        <v>29</v>
      </c>
      <c r="C143" s="925">
        <v>23</v>
      </c>
      <c r="D143" s="358"/>
      <c r="E143" s="359"/>
      <c r="F143" s="360"/>
      <c r="G143" s="361"/>
      <c r="H143" s="362"/>
      <c r="I143" s="362"/>
      <c r="J143" s="362"/>
      <c r="K143" s="362"/>
      <c r="L143" s="362"/>
      <c r="M143" s="362"/>
      <c r="N143" s="363" t="s">
        <v>2080</v>
      </c>
      <c r="O143" s="685" t="str">
        <f>VLOOKUP(Q143,'自主点検表（処遇）'!$A$5:$AE$3053,8,0)</f>
        <v>　福祉サービスを利用するための契約の内容を書面（契約書）で交付していますか。</v>
      </c>
      <c r="P143" s="297" t="str">
        <f t="shared" si="15"/>
        <v>✖</v>
      </c>
      <c r="Q143" s="296">
        <v>138</v>
      </c>
      <c r="R143" s="515" t="str">
        <f>VLOOKUP(Q143,'自主点検表（処遇）'!$AG$5:$AL$3053,2,0)</f>
        <v>いる・いない</v>
      </c>
      <c r="S143" s="398" t="s">
        <v>2048</v>
      </c>
      <c r="T143" s="389" t="str">
        <f t="shared" si="17"/>
        <v>要入力</v>
      </c>
      <c r="U143" s="392" t="str">
        <f>VLOOKUP(Q143,'自主点検表（処遇）'!$AG$5:$AL$3053,6,0)</f>
        <v>社会福祉法
第77条 第1項</v>
      </c>
    </row>
    <row r="144" spans="2:21" ht="30" customHeight="1">
      <c r="B144" s="924">
        <f t="shared" si="14"/>
        <v>29</v>
      </c>
      <c r="C144" s="925">
        <v>23</v>
      </c>
      <c r="D144" s="358"/>
      <c r="E144" s="359"/>
      <c r="F144" s="360"/>
      <c r="G144" s="361" t="s">
        <v>2106</v>
      </c>
      <c r="H144" s="362"/>
      <c r="I144" s="362"/>
      <c r="J144" s="362"/>
      <c r="K144" s="362"/>
      <c r="L144" s="362"/>
      <c r="M144" s="362"/>
      <c r="N144" s="363" t="s">
        <v>2077</v>
      </c>
      <c r="O144" s="685" t="str">
        <f>VLOOKUP(Q144,'自主点検表（処遇）'!$A$5:$AE$3053,8,0)</f>
        <v>　正当な理由なく指定施設サービスの提供を拒んでいませんか。</v>
      </c>
      <c r="P144" s="297" t="str">
        <f t="shared" si="15"/>
        <v>✖</v>
      </c>
      <c r="Q144" s="296">
        <v>139</v>
      </c>
      <c r="R144" s="515" t="str">
        <f>VLOOKUP(Q144,'自主点検表（処遇）'!$AG$5:$AL$3053,2,0)</f>
        <v>いない・いる</v>
      </c>
      <c r="S144" s="398" t="s">
        <v>2049</v>
      </c>
      <c r="T144" s="389" t="str">
        <f>_xlfn.IFS(R144=S144,"適切",R144="いない・いる","要入力",R144="いる","不適切",R144="非該当","要確認")</f>
        <v>要入力</v>
      </c>
      <c r="U144" s="392" t="str">
        <f>VLOOKUP(Q144,'自主点検表（処遇）'!$AG$5:$AL$3053,6,0)</f>
        <v>条例第66号
第284条
平11厚令39
第4条の2</v>
      </c>
    </row>
    <row r="145" spans="2:21" ht="30" customHeight="1" thickBot="1">
      <c r="B145" s="926">
        <f t="shared" si="14"/>
        <v>29</v>
      </c>
      <c r="C145" s="927">
        <v>23</v>
      </c>
      <c r="D145" s="365"/>
      <c r="E145" s="366"/>
      <c r="F145" s="367"/>
      <c r="G145" s="368"/>
      <c r="H145" s="369"/>
      <c r="I145" s="369"/>
      <c r="J145" s="369"/>
      <c r="K145" s="369"/>
      <c r="L145" s="369"/>
      <c r="M145" s="369"/>
      <c r="N145" s="373" t="s">
        <v>2080</v>
      </c>
      <c r="O145" s="686" t="str">
        <f>VLOOKUP(Q145,'自主点検表（処遇）'!$A$5:$AE$3053,8,0)</f>
        <v>　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v>
      </c>
      <c r="P145" s="298" t="str">
        <f t="shared" si="15"/>
        <v>✖</v>
      </c>
      <c r="Q145" s="299">
        <v>140</v>
      </c>
      <c r="R145" s="516" t="str">
        <f>VLOOKUP(Q145,'自主点検表（処遇）'!$AG$5:$AL$3053,2,0)</f>
        <v>いる・いない</v>
      </c>
      <c r="S145" s="399" t="s">
        <v>2048</v>
      </c>
      <c r="T145" s="400" t="str">
        <f t="shared" si="17"/>
        <v>要入力</v>
      </c>
      <c r="U145" s="393" t="str">
        <f>VLOOKUP(Q145,'自主点検表（処遇）'!$AG$5:$AL$3053,6,0)</f>
        <v>平12老企43
第4の30の(2)の⑤</v>
      </c>
    </row>
    <row r="146" spans="2:21" ht="30" customHeight="1">
      <c r="B146" s="923">
        <f t="shared" si="14"/>
        <v>30</v>
      </c>
      <c r="C146" s="922">
        <v>24</v>
      </c>
      <c r="D146" s="352"/>
      <c r="E146" s="353"/>
      <c r="F146" s="354"/>
      <c r="G146" s="355" t="s">
        <v>2107</v>
      </c>
      <c r="H146" s="356"/>
      <c r="I146" s="356"/>
      <c r="J146" s="356"/>
      <c r="K146" s="356"/>
      <c r="L146" s="356"/>
      <c r="M146" s="356"/>
      <c r="N146" s="375"/>
      <c r="O146" s="683" t="str">
        <f>VLOOKUP(Q146,'自主点検表（処遇）'!$A$5:$AE$3053,8,0)</f>
        <v>　入所申込者（入所予定者）が入院治療を必要とする場合、その他入所申込者に対し自ら適切な便宜を提供することが困難である場合は、適切な病院若しくは診療所又は介護老人保健施設を紹介する等の適切な措置を速やかに講じていますか。</v>
      </c>
      <c r="P146" s="371" t="str">
        <f t="shared" si="15"/>
        <v>✖</v>
      </c>
      <c r="Q146" s="372">
        <v>141</v>
      </c>
      <c r="R146" s="514" t="str">
        <f>VLOOKUP(Q146,'自主点検表（処遇）'!$AG$5:$AL$3053,2,0)</f>
        <v>いる・いない</v>
      </c>
      <c r="S146" s="397" t="s">
        <v>2048</v>
      </c>
      <c r="T146" s="388" t="str">
        <f t="shared" si="17"/>
        <v>要入力</v>
      </c>
      <c r="U146" s="391" t="str">
        <f>VLOOKUP(Q146,'自主点検表（処遇）'!$AG$5:$AL$3053,6,0)</f>
        <v>条例第66号 
第285条 
平11厚令39 
第4条の3</v>
      </c>
    </row>
    <row r="147" spans="2:21" ht="30" customHeight="1">
      <c r="B147" s="924">
        <f t="shared" si="14"/>
        <v>30</v>
      </c>
      <c r="C147" s="925">
        <v>24</v>
      </c>
      <c r="D147" s="358"/>
      <c r="E147" s="359"/>
      <c r="F147" s="360"/>
      <c r="G147" s="361" t="s">
        <v>2108</v>
      </c>
      <c r="H147" s="362"/>
      <c r="I147" s="362"/>
      <c r="J147" s="362"/>
      <c r="K147" s="362"/>
      <c r="L147" s="362"/>
      <c r="M147" s="362"/>
      <c r="N147" s="363" t="s">
        <v>2077</v>
      </c>
      <c r="O147" s="685" t="str">
        <f>VLOOKUP(Q147,'自主点検表（処遇）'!$A$5:$AE$3053,8,0)</f>
        <v>　施設サービスの提供の申込があった場合は、申込者に被保険者証の提示を求め、被保険者資格、要介護認定の有無及び要介護認定の有効期間を確かめていますか。</v>
      </c>
      <c r="P147" s="297" t="str">
        <f t="shared" si="15"/>
        <v>✖</v>
      </c>
      <c r="Q147" s="296">
        <v>142</v>
      </c>
      <c r="R147" s="515" t="str">
        <f>VLOOKUP(Q147,'自主点検表（処遇）'!$AG$5:$AL$3053,2,0)</f>
        <v>いる・いない</v>
      </c>
      <c r="S147" s="398" t="s">
        <v>2048</v>
      </c>
      <c r="T147" s="389" t="str">
        <f t="shared" si="17"/>
        <v>要入力</v>
      </c>
      <c r="U147" s="392" t="str">
        <f>VLOOKUP(Q147,'自主点検表（処遇）'!$AG$5:$AL$3053,6,0)</f>
        <v>条例第66号 
第286条 第1項 
平11厚令39 
第5条 第1項</v>
      </c>
    </row>
    <row r="148" spans="2:21" ht="30" customHeight="1">
      <c r="B148" s="924">
        <f t="shared" si="14"/>
        <v>30</v>
      </c>
      <c r="C148" s="925">
        <v>24</v>
      </c>
      <c r="D148" s="358"/>
      <c r="E148" s="359"/>
      <c r="F148" s="360"/>
      <c r="G148" s="361"/>
      <c r="H148" s="362"/>
      <c r="I148" s="362"/>
      <c r="J148" s="362"/>
      <c r="K148" s="362"/>
      <c r="L148" s="362"/>
      <c r="M148" s="362"/>
      <c r="N148" s="363" t="s">
        <v>2080</v>
      </c>
      <c r="O148" s="685" t="str">
        <f>VLOOKUP(Q148,'自主点検表（処遇）'!$A$5:$AE$3053,8,0)</f>
        <v>　上記の被保険者証に認定審査会意見が記載されているときは、当該認定審査会意見に配慮した指定施設サービスを提供するよう努めていますか。</v>
      </c>
      <c r="P148" s="297" t="str">
        <f t="shared" si="15"/>
        <v>✖</v>
      </c>
      <c r="Q148" s="296">
        <v>143</v>
      </c>
      <c r="R148" s="515" t="str">
        <f>VLOOKUP(Q148,'自主点検表（処遇）'!$AG$5:$AL$3053,2,0)</f>
        <v>いる・いない</v>
      </c>
      <c r="S148" s="398" t="s">
        <v>2048</v>
      </c>
      <c r="T148" s="389" t="str">
        <f t="shared" si="17"/>
        <v>要入力</v>
      </c>
      <c r="U148" s="392" t="str">
        <f>VLOOKUP(Q148,'自主点検表（処遇）'!$AG$5:$AL$3053,6,0)</f>
        <v>条例第66号
第286条 第2項
平11厚令39
第5条 第2項</v>
      </c>
    </row>
    <row r="149" spans="2:21" ht="30" customHeight="1">
      <c r="B149" s="924">
        <f t="shared" si="14"/>
        <v>30</v>
      </c>
      <c r="C149" s="925">
        <v>24</v>
      </c>
      <c r="D149" s="358"/>
      <c r="E149" s="359"/>
      <c r="F149" s="360"/>
      <c r="G149" s="361" t="s">
        <v>2109</v>
      </c>
      <c r="H149" s="362"/>
      <c r="I149" s="362"/>
      <c r="J149" s="362"/>
      <c r="K149" s="362"/>
      <c r="L149" s="362"/>
      <c r="M149" s="362"/>
      <c r="N149" s="363" t="s">
        <v>2077</v>
      </c>
      <c r="O149" s="685" t="str">
        <f>VLOOKUP(Q149,'自主点検表（処遇）'!$A$5:$AE$3053,8,0)</f>
        <v>　入所の際に要介護認定を受けていない入所申込者については、要介護認定の申請が既に行われているかどうかを確認していますか。</v>
      </c>
      <c r="P149" s="297" t="str">
        <f t="shared" si="15"/>
        <v>✖</v>
      </c>
      <c r="Q149" s="296">
        <v>144</v>
      </c>
      <c r="R149" s="515" t="str">
        <f>VLOOKUP(Q149,'自主点検表（処遇）'!$AG$5:$AL$3053,2,0)</f>
        <v>いる・いない</v>
      </c>
      <c r="S149" s="398" t="s">
        <v>2048</v>
      </c>
      <c r="T149" s="389" t="str">
        <f t="shared" si="17"/>
        <v>要入力</v>
      </c>
      <c r="U149" s="392" t="str">
        <f>VLOOKUP(Q149,'自主点検表（処遇）'!$AG$5:$AL$3053,6,0)</f>
        <v>条例第66号 
第287条 第1項 
平11厚令39 
第6条 第1項</v>
      </c>
    </row>
    <row r="150" spans="2:21" ht="30" customHeight="1">
      <c r="B150" s="924">
        <f t="shared" si="14"/>
        <v>30</v>
      </c>
      <c r="C150" s="925">
        <v>24</v>
      </c>
      <c r="D150" s="358"/>
      <c r="E150" s="359"/>
      <c r="F150" s="360"/>
      <c r="G150" s="361"/>
      <c r="H150" s="362"/>
      <c r="I150" s="362"/>
      <c r="J150" s="362"/>
      <c r="K150" s="362"/>
      <c r="L150" s="362"/>
      <c r="M150" s="362"/>
      <c r="N150" s="363" t="s">
        <v>2080</v>
      </c>
      <c r="O150" s="685" t="str">
        <f>VLOOKUP(Q150,'自主点検表（処遇）'!$A$5:$AE$3053,8,0)</f>
        <v>　申請が行われていない場合は、入所申込者の意思を踏まえて速やかに当該申請が行われるよう必要な援助を行っていますか。</v>
      </c>
      <c r="P150" s="297" t="str">
        <f t="shared" si="15"/>
        <v>✖</v>
      </c>
      <c r="Q150" s="296">
        <v>145</v>
      </c>
      <c r="R150" s="515" t="str">
        <f>VLOOKUP(Q150,'自主点検表（処遇）'!$AG$5:$AL$3053,2,0)</f>
        <v>いる・いない</v>
      </c>
      <c r="S150" s="398" t="s">
        <v>2048</v>
      </c>
      <c r="T150" s="389" t="str">
        <f t="shared" si="17"/>
        <v>要入力</v>
      </c>
      <c r="U150" s="392" t="str">
        <f>VLOOKUP(Q150,'自主点検表（処遇）'!$AG$5:$AL$3053,6,0)</f>
        <v>条例第66号 
第287条 第1項 
平11厚令39 
第6条 第1項</v>
      </c>
    </row>
    <row r="151" spans="2:21" ht="30" customHeight="1" thickBot="1">
      <c r="B151" s="926">
        <f t="shared" si="14"/>
        <v>30</v>
      </c>
      <c r="C151" s="927">
        <v>24</v>
      </c>
      <c r="D151" s="365"/>
      <c r="E151" s="366"/>
      <c r="F151" s="367"/>
      <c r="G151" s="368"/>
      <c r="H151" s="369"/>
      <c r="I151" s="369"/>
      <c r="J151" s="369"/>
      <c r="K151" s="369"/>
      <c r="L151" s="369"/>
      <c r="M151" s="369"/>
      <c r="N151" s="373" t="s">
        <v>2081</v>
      </c>
      <c r="O151" s="686" t="str">
        <f>VLOOKUP(Q151,'自主点検表（処遇）'!$A$5:$AE$3053,8,0)</f>
        <v>　要介護認定の更新の申請が、遅くとも要介護認定の有効期間の満了日の30日前には行われるよう必要な援助を行っていますか。</v>
      </c>
      <c r="P151" s="298" t="str">
        <f t="shared" si="15"/>
        <v>✖</v>
      </c>
      <c r="Q151" s="299">
        <v>146</v>
      </c>
      <c r="R151" s="516" t="str">
        <f>VLOOKUP(Q151,'自主点検表（処遇）'!$AG$5:$AL$3053,2,0)</f>
        <v>いる・いない</v>
      </c>
      <c r="S151" s="399" t="s">
        <v>2048</v>
      </c>
      <c r="T151" s="400" t="str">
        <f t="shared" si="17"/>
        <v>要入力</v>
      </c>
      <c r="U151" s="393" t="str">
        <f>VLOOKUP(Q151,'自主点検表（処遇）'!$AG$5:$AL$3053,6,0)</f>
        <v>条例第66号 
第287条 第2項 
平11厚令39 
第6条 第2項</v>
      </c>
    </row>
    <row r="152" spans="2:21" ht="30" customHeight="1">
      <c r="B152" s="923">
        <f t="shared" si="14"/>
        <v>31</v>
      </c>
      <c r="C152" s="922">
        <v>25</v>
      </c>
      <c r="D152" s="352"/>
      <c r="E152" s="353"/>
      <c r="F152" s="354"/>
      <c r="G152" s="355" t="s">
        <v>2110</v>
      </c>
      <c r="H152" s="356"/>
      <c r="I152" s="356"/>
      <c r="J152" s="356"/>
      <c r="K152" s="356"/>
      <c r="L152" s="356"/>
      <c r="M152" s="356"/>
      <c r="N152" s="357" t="s">
        <v>2077</v>
      </c>
      <c r="O152" s="688" t="str">
        <f>VLOOKUP(Q152,'自主点検表（処遇）'!$A$5:$AE$3053,8,0)</f>
        <v>　身体上又は精神上著しい障害があるために常時の介護を必要とし、かつ、居宅においてこれを受けることが困難な者に対し、指定施設サービスを提供していますか。</v>
      </c>
      <c r="P152" s="371" t="str">
        <f t="shared" si="15"/>
        <v>✖</v>
      </c>
      <c r="Q152" s="372">
        <v>147</v>
      </c>
      <c r="R152" s="514" t="str">
        <f>VLOOKUP(Q152,'自主点検表（処遇）'!$AG$5:$AL$3053,2,0)</f>
        <v>いる・いない</v>
      </c>
      <c r="S152" s="397" t="s">
        <v>2048</v>
      </c>
      <c r="T152" s="388" t="str">
        <f t="shared" si="17"/>
        <v>要入力</v>
      </c>
      <c r="U152" s="391" t="str">
        <f>VLOOKUP(Q152,'自主点検表（処遇）'!$AG$5:$AL$3053,6,0)</f>
        <v>条例第66号 
第288条 第1項 
平11厚令39 
第7条 第1項</v>
      </c>
    </row>
    <row r="153" spans="2:21" ht="30" customHeight="1">
      <c r="B153" s="924">
        <f t="shared" si="14"/>
        <v>31</v>
      </c>
      <c r="C153" s="925">
        <v>25</v>
      </c>
      <c r="D153" s="358"/>
      <c r="E153" s="359"/>
      <c r="F153" s="360"/>
      <c r="G153" s="361"/>
      <c r="H153" s="362"/>
      <c r="I153" s="362"/>
      <c r="J153" s="362"/>
      <c r="K153" s="362"/>
      <c r="L153" s="362"/>
      <c r="M153" s="362"/>
      <c r="N153" s="363" t="s">
        <v>2080</v>
      </c>
      <c r="O153" s="685" t="str">
        <f>VLOOKUP(Q153,'自主点検表（処遇）'!$A$5:$AE$3053,8,0)</f>
        <v>　入所申込者の数が、入所定員から入所者の数を差し引いた数を超えている場合には、介護の必要の程度及び家族等の状況を勘案し、指定施設サービスを受ける必要性が高いと認められる入所申込者を優先的に入所させるよう努めていますか。</v>
      </c>
      <c r="P153" s="297" t="str">
        <f t="shared" si="15"/>
        <v>✖</v>
      </c>
      <c r="Q153" s="296">
        <v>148</v>
      </c>
      <c r="R153" s="515" t="str">
        <f>VLOOKUP(Q153,'自主点検表（処遇）'!$AG$5:$AL$3053,2,0)</f>
        <v>いる・いない</v>
      </c>
      <c r="S153" s="398" t="s">
        <v>2048</v>
      </c>
      <c r="T153" s="389" t="str">
        <f t="shared" si="17"/>
        <v>要入力</v>
      </c>
      <c r="U153" s="392" t="str">
        <f>VLOOKUP(Q153,'自主点検表（処遇）'!$AG$5:$AL$3053,6,0)</f>
        <v>条例第66号 
第288条 第2項 
平11厚令39 
第7条 第2項</v>
      </c>
    </row>
    <row r="154" spans="2:21" ht="30" customHeight="1">
      <c r="B154" s="924">
        <f t="shared" si="14"/>
        <v>31</v>
      </c>
      <c r="C154" s="925">
        <v>25</v>
      </c>
      <c r="D154" s="358"/>
      <c r="E154" s="359"/>
      <c r="F154" s="360"/>
      <c r="G154" s="361"/>
      <c r="H154" s="362"/>
      <c r="I154" s="362"/>
      <c r="J154" s="362" t="s">
        <v>2111</v>
      </c>
      <c r="K154" s="362"/>
      <c r="L154" s="362"/>
      <c r="M154" s="362"/>
      <c r="N154" s="855" t="s">
        <v>1043</v>
      </c>
      <c r="O154" s="687" t="str">
        <f>VLOOKUP(Q154,'自主点検表（処遇）'!$A$5:$AE$3053,8,0)</f>
        <v>　入所検討委員会を定期に開催し、指定施設サービスを受ける必要性が高いと認められる入所申込者を優先的に入所させていますか。</v>
      </c>
      <c r="P154" s="297" t="str">
        <f t="shared" si="15"/>
        <v>✖</v>
      </c>
      <c r="Q154" s="296">
        <v>149</v>
      </c>
      <c r="R154" s="515" t="str">
        <f>VLOOKUP(Q154,'自主点検表（処遇）'!$AG$5:$AL$3053,2,0)</f>
        <v>いる・いない</v>
      </c>
      <c r="S154" s="398" t="s">
        <v>2048</v>
      </c>
      <c r="T154" s="389" t="str">
        <f t="shared" si="17"/>
        <v>要入力</v>
      </c>
      <c r="U154" s="392" t="str">
        <f>VLOOKUP(Q154,'自主点検表（処遇）'!$AG$5:$AL$3053,6,0)</f>
        <v>H26.12.12 老高発1212 第1号
「指定介護老人福祉施設の入所に関する指針について」
埼玉県特別養護老人ホーム優先入所指針について</v>
      </c>
    </row>
    <row r="155" spans="2:21" ht="30" customHeight="1">
      <c r="B155" s="924">
        <f t="shared" si="14"/>
        <v>31</v>
      </c>
      <c r="C155" s="925">
        <v>25</v>
      </c>
      <c r="D155" s="358"/>
      <c r="E155" s="359"/>
      <c r="F155" s="360"/>
      <c r="G155" s="361"/>
      <c r="H155" s="362"/>
      <c r="I155" s="362"/>
      <c r="J155" s="362"/>
      <c r="K155" s="362"/>
      <c r="L155" s="362"/>
      <c r="M155" s="362"/>
      <c r="N155" s="364"/>
      <c r="O155" s="687" t="str">
        <f>VLOOKUP(Q155,'自主点検表（処遇）'!$A$5:$AE$3053,8,0)</f>
        <v>② 優先入所の取扱規程を制定していますか。</v>
      </c>
      <c r="P155" s="297" t="str">
        <f t="shared" si="15"/>
        <v>✖</v>
      </c>
      <c r="Q155" s="296">
        <v>150</v>
      </c>
      <c r="R155" s="515" t="str">
        <f>VLOOKUP(Q155,'自主点検表（処遇）'!$AG$5:$AL$3053,2,0)</f>
        <v>いる・いない</v>
      </c>
      <c r="S155" s="398" t="s">
        <v>2048</v>
      </c>
      <c r="T155" s="389" t="str">
        <f t="shared" si="17"/>
        <v>要入力</v>
      </c>
      <c r="U155" s="392" t="str">
        <f>VLOOKUP(Q155,'自主点検表（処遇）'!$AG$5:$AL$3053,6,0)</f>
        <v>埼玉県
特別養護老人ホーム
優先入所指針（H29.4.1改正）</v>
      </c>
    </row>
    <row r="156" spans="2:21" ht="30" customHeight="1">
      <c r="B156" s="924">
        <f t="shared" si="14"/>
        <v>31</v>
      </c>
      <c r="C156" s="925">
        <v>25</v>
      </c>
      <c r="D156" s="358"/>
      <c r="E156" s="359"/>
      <c r="F156" s="360"/>
      <c r="G156" s="361"/>
      <c r="H156" s="362"/>
      <c r="I156" s="362"/>
      <c r="J156" s="362"/>
      <c r="K156" s="362"/>
      <c r="L156" s="362"/>
      <c r="M156" s="362"/>
      <c r="N156" s="364"/>
      <c r="O156" s="687" t="str">
        <f>VLOOKUP(Q156,'自主点検表（処遇）'!$A$5:$AE$3053,8,0)</f>
        <v>　また、この規程に特例入所に関する定め・様式はありますか。</v>
      </c>
      <c r="P156" s="297" t="str">
        <f t="shared" si="15"/>
        <v>✖</v>
      </c>
      <c r="Q156" s="296">
        <v>151</v>
      </c>
      <c r="R156" s="515" t="str">
        <f>VLOOKUP(Q156,'自主点検表（処遇）'!$AG$5:$AL$3053,2,0)</f>
        <v>ある・ない</v>
      </c>
      <c r="S156" s="398" t="s">
        <v>2146</v>
      </c>
      <c r="T156" s="389" t="str">
        <f>_xlfn.IFS(R156=S156,"適切",R156="ある・ない","要入力",R156="ない","不適切",R156="非該当","要確認")</f>
        <v>要入力</v>
      </c>
      <c r="U156" s="392">
        <f>VLOOKUP(Q156,'自主点検表（処遇）'!$AG$5:$AL$3053,6,0)</f>
        <v>0</v>
      </c>
    </row>
    <row r="157" spans="2:21" ht="30" customHeight="1">
      <c r="B157" s="924">
        <f t="shared" si="14"/>
        <v>31</v>
      </c>
      <c r="C157" s="925">
        <v>25</v>
      </c>
      <c r="D157" s="358"/>
      <c r="E157" s="359"/>
      <c r="F157" s="360"/>
      <c r="G157" s="361"/>
      <c r="H157" s="362"/>
      <c r="I157" s="362"/>
      <c r="J157" s="362"/>
      <c r="K157" s="362"/>
      <c r="L157" s="362"/>
      <c r="M157" s="362"/>
      <c r="N157" s="364"/>
      <c r="O157" s="687" t="str">
        <f>VLOOKUP(Q157,'自主点検表（処遇）'!$A$5:$AE$3053,8,0)</f>
        <v>③ 入所希望者又は家族等と面接を行い、入所希望者の心身の状況を確認していますか。</v>
      </c>
      <c r="P157" s="297" t="str">
        <f t="shared" si="15"/>
        <v>✖</v>
      </c>
      <c r="Q157" s="296">
        <v>152</v>
      </c>
      <c r="R157" s="515" t="str">
        <f>VLOOKUP(Q157,'自主点検表（処遇）'!$AG$5:$AL$3053,2,0)</f>
        <v>いる・いない</v>
      </c>
      <c r="S157" s="398" t="s">
        <v>2048</v>
      </c>
      <c r="T157" s="389" t="str">
        <f t="shared" ref="T157:T171" si="18">_xlfn.IFS(R157=S157,"適切",R157="いる・いない","要入力",R157="いない","不適切",R157="非該当","要確認")</f>
        <v>要入力</v>
      </c>
      <c r="U157" s="392">
        <f>VLOOKUP(Q157,'自主点検表（処遇）'!$AG$5:$AL$3053,6,0)</f>
        <v>0</v>
      </c>
    </row>
    <row r="158" spans="2:21" ht="30" customHeight="1">
      <c r="B158" s="924">
        <f t="shared" si="14"/>
        <v>31</v>
      </c>
      <c r="C158" s="925">
        <v>25</v>
      </c>
      <c r="D158" s="358"/>
      <c r="E158" s="359"/>
      <c r="F158" s="360"/>
      <c r="G158" s="361"/>
      <c r="H158" s="362"/>
      <c r="I158" s="362"/>
      <c r="J158" s="362"/>
      <c r="K158" s="362"/>
      <c r="L158" s="362"/>
      <c r="M158" s="362"/>
      <c r="N158" s="364"/>
      <c r="O158" s="687" t="str">
        <f>VLOOKUP(Q158,'自主点検表（処遇）'!$A$5:$AE$3053,8,0)</f>
        <v>④ 要介護１又は２の者からの申込があった場合、保険者市町村に文書で報告してい
　ますか。</v>
      </c>
      <c r="P158" s="297" t="str">
        <f t="shared" si="15"/>
        <v>✖</v>
      </c>
      <c r="Q158" s="296">
        <v>153</v>
      </c>
      <c r="R158" s="515" t="str">
        <f>VLOOKUP(Q158,'自主点検表（処遇）'!$AG$5:$AL$3053,2,0)</f>
        <v>いる・いない</v>
      </c>
      <c r="S158" s="398" t="s">
        <v>2048</v>
      </c>
      <c r="T158" s="389" t="str">
        <f t="shared" si="18"/>
        <v>要入力</v>
      </c>
      <c r="U158" s="392">
        <f>VLOOKUP(Q158,'自主点検表（処遇）'!$AG$5:$AL$3053,6,0)</f>
        <v>0</v>
      </c>
    </row>
    <row r="159" spans="2:21" ht="30" customHeight="1">
      <c r="B159" s="924">
        <f t="shared" si="14"/>
        <v>31</v>
      </c>
      <c r="C159" s="925">
        <v>25</v>
      </c>
      <c r="D159" s="358"/>
      <c r="E159" s="359"/>
      <c r="F159" s="360"/>
      <c r="G159" s="361"/>
      <c r="H159" s="362"/>
      <c r="I159" s="362"/>
      <c r="J159" s="362"/>
      <c r="K159" s="362"/>
      <c r="L159" s="362"/>
      <c r="M159" s="362"/>
      <c r="N159" s="364"/>
      <c r="O159" s="687" t="str">
        <f>VLOOKUP(Q159,'自主点検表（処遇）'!$A$5:$AE$3053,8,0)</f>
        <v>⑤ 入所申込者に対し、入所順位決定の手続き及び入所の必要性を評価する基準等に
　ついて説明を行い、文書による署名を受けていますか。</v>
      </c>
      <c r="P159" s="297" t="str">
        <f t="shared" si="15"/>
        <v>✖</v>
      </c>
      <c r="Q159" s="296">
        <v>154</v>
      </c>
      <c r="R159" s="515" t="str">
        <f>VLOOKUP(Q159,'自主点検表（処遇）'!$AG$5:$AL$3053,2,0)</f>
        <v>いる・いない</v>
      </c>
      <c r="S159" s="398" t="s">
        <v>2048</v>
      </c>
      <c r="T159" s="389" t="str">
        <f t="shared" si="18"/>
        <v>要入力</v>
      </c>
      <c r="U159" s="392">
        <f>VLOOKUP(Q159,'自主点検表（処遇）'!$AG$5:$AL$3053,6,0)</f>
        <v>0</v>
      </c>
    </row>
    <row r="160" spans="2:21" ht="30" customHeight="1">
      <c r="B160" s="924">
        <f t="shared" si="14"/>
        <v>31</v>
      </c>
      <c r="C160" s="925">
        <v>25</v>
      </c>
      <c r="D160" s="358"/>
      <c r="E160" s="359"/>
      <c r="F160" s="360"/>
      <c r="G160" s="361"/>
      <c r="H160" s="362"/>
      <c r="I160" s="362"/>
      <c r="J160" s="362"/>
      <c r="K160" s="362"/>
      <c r="L160" s="362"/>
      <c r="M160" s="362"/>
      <c r="N160" s="364"/>
      <c r="O160" s="687" t="str">
        <f>VLOOKUP(Q160,'自主点検表（処遇）'!$A$5:$AE$3053,8,0)</f>
        <v>⑥ 入所順位を決定するため、合議制の入所検討委員会を設置していますか。</v>
      </c>
      <c r="P160" s="297" t="str">
        <f t="shared" si="15"/>
        <v>✖</v>
      </c>
      <c r="Q160" s="296">
        <v>155</v>
      </c>
      <c r="R160" s="515" t="str">
        <f>VLOOKUP(Q160,'自主点検表（処遇）'!$AG$5:$AL$3053,2,0)</f>
        <v>いる・いない</v>
      </c>
      <c r="S160" s="398" t="s">
        <v>2048</v>
      </c>
      <c r="T160" s="389" t="str">
        <f t="shared" si="18"/>
        <v>要入力</v>
      </c>
      <c r="U160" s="392">
        <f>VLOOKUP(Q160,'自主点検表（処遇）'!$AG$5:$AL$3053,6,0)</f>
        <v>0</v>
      </c>
    </row>
    <row r="161" spans="2:21" ht="30" customHeight="1">
      <c r="B161" s="924">
        <f t="shared" si="14"/>
        <v>31</v>
      </c>
      <c r="C161" s="925">
        <v>25</v>
      </c>
      <c r="D161" s="358"/>
      <c r="E161" s="359"/>
      <c r="F161" s="360"/>
      <c r="G161" s="361"/>
      <c r="H161" s="362"/>
      <c r="I161" s="362"/>
      <c r="J161" s="362"/>
      <c r="K161" s="362"/>
      <c r="L161" s="362"/>
      <c r="M161" s="362"/>
      <c r="N161" s="364"/>
      <c r="O161" s="687" t="str">
        <f>VLOOKUP(Q161,'自主点検表（処遇）'!$A$5:$AE$3053,8,0)</f>
        <v>⑦ 申込受付後に最初に開催される入所検討委員会で決定された入所順位を申込者に
　通知していますか。</v>
      </c>
      <c r="P161" s="297" t="str">
        <f t="shared" si="15"/>
        <v>✖</v>
      </c>
      <c r="Q161" s="296">
        <v>156</v>
      </c>
      <c r="R161" s="515" t="str">
        <f>VLOOKUP(Q161,'自主点検表（処遇）'!$AG$5:$AL$3053,2,0)</f>
        <v>いる・いない</v>
      </c>
      <c r="S161" s="398" t="s">
        <v>2048</v>
      </c>
      <c r="T161" s="389" t="str">
        <f t="shared" si="18"/>
        <v>要入力</v>
      </c>
      <c r="U161" s="392">
        <f>VLOOKUP(Q161,'自主点検表（処遇）'!$AG$5:$AL$3053,6,0)</f>
        <v>0</v>
      </c>
    </row>
    <row r="162" spans="2:21" ht="30" customHeight="1">
      <c r="B162" s="924">
        <f t="shared" si="14"/>
        <v>31</v>
      </c>
      <c r="C162" s="925">
        <v>25</v>
      </c>
      <c r="D162" s="358"/>
      <c r="E162" s="359"/>
      <c r="F162" s="360"/>
      <c r="G162" s="361"/>
      <c r="H162" s="362"/>
      <c r="I162" s="362"/>
      <c r="J162" s="362"/>
      <c r="K162" s="362"/>
      <c r="L162" s="362"/>
      <c r="M162" s="362"/>
      <c r="N162" s="364"/>
      <c r="O162" s="687" t="str">
        <f>VLOOKUP(Q162,'自主点検表（処遇）'!$A$5:$AE$3053,8,0)</f>
        <v>⑧ 委員会は開催ごとに議事録を作成し、２年間保管していますか。
　 また、議事録には順位決定に至るまでの審議内容（発言）が記載されていますか。</v>
      </c>
      <c r="P162" s="297" t="str">
        <f t="shared" si="15"/>
        <v>✖</v>
      </c>
      <c r="Q162" s="296">
        <v>157</v>
      </c>
      <c r="R162" s="515" t="str">
        <f>VLOOKUP(Q162,'自主点検表（処遇）'!$AG$5:$AL$3053,2,0)</f>
        <v>いる・いない</v>
      </c>
      <c r="S162" s="398" t="s">
        <v>2048</v>
      </c>
      <c r="T162" s="389" t="str">
        <f t="shared" si="18"/>
        <v>要入力</v>
      </c>
      <c r="U162" s="392">
        <f>VLOOKUP(Q162,'自主点検表（処遇）'!$AG$5:$AL$3053,6,0)</f>
        <v>0</v>
      </c>
    </row>
    <row r="163" spans="2:21" ht="30" customHeight="1" thickBot="1">
      <c r="B163" s="926">
        <f t="shared" si="14"/>
        <v>31</v>
      </c>
      <c r="C163" s="927">
        <v>25</v>
      </c>
      <c r="D163" s="365"/>
      <c r="E163" s="366"/>
      <c r="F163" s="367"/>
      <c r="G163" s="368"/>
      <c r="H163" s="369"/>
      <c r="I163" s="369"/>
      <c r="J163" s="369"/>
      <c r="K163" s="369"/>
      <c r="L163" s="369"/>
      <c r="M163" s="369"/>
      <c r="N163" s="370"/>
      <c r="O163" s="684" t="str">
        <f>VLOOKUP(Q163,'自主点検表（処遇）'!$A$5:$AE$3053,8,0)</f>
        <v>⑨ 委員には入所順位決定の公平性・中立性が保てるよう第三者を加えていますか。</v>
      </c>
      <c r="P163" s="298" t="str">
        <f t="shared" si="15"/>
        <v>✖</v>
      </c>
      <c r="Q163" s="299">
        <v>158</v>
      </c>
      <c r="R163" s="516" t="str">
        <f>VLOOKUP(Q163,'自主点検表（処遇）'!$AG$5:$AL$3053,2,0)</f>
        <v>いる・いない</v>
      </c>
      <c r="S163" s="399" t="s">
        <v>2048</v>
      </c>
      <c r="T163" s="400" t="str">
        <f t="shared" si="18"/>
        <v>要入力</v>
      </c>
      <c r="U163" s="393">
        <f>VLOOKUP(Q163,'自主点検表（処遇）'!$AG$5:$AL$3053,6,0)</f>
        <v>0</v>
      </c>
    </row>
    <row r="164" spans="2:21" ht="30" customHeight="1">
      <c r="B164" s="923">
        <f t="shared" si="14"/>
        <v>32</v>
      </c>
      <c r="C164" s="922">
        <v>26</v>
      </c>
      <c r="D164" s="352"/>
      <c r="E164" s="353"/>
      <c r="F164" s="354"/>
      <c r="G164" s="355"/>
      <c r="H164" s="356"/>
      <c r="I164" s="356"/>
      <c r="J164" s="356" t="s">
        <v>2118</v>
      </c>
      <c r="K164" s="356"/>
      <c r="L164" s="356"/>
      <c r="M164" s="356"/>
      <c r="N164" s="357" t="s">
        <v>2082</v>
      </c>
      <c r="O164" s="688" t="str">
        <f>VLOOKUP(Q164,'自主点検表（処遇）'!$A$5:$AE$3053,8,0)</f>
        <v>　入所申込者の入所に際しては、居宅介護支援事業者に対する照会等により、申込者の心身の状況、生活歴、病歴、指定居宅サービス等の利用状況等の把握に努めていますか。</v>
      </c>
      <c r="P164" s="371" t="str">
        <f t="shared" si="15"/>
        <v>✖</v>
      </c>
      <c r="Q164" s="372">
        <v>159</v>
      </c>
      <c r="R164" s="514" t="str">
        <f>VLOOKUP(Q164,'自主点検表（処遇）'!$AG$5:$AL$3053,2,0)</f>
        <v>いる・いない</v>
      </c>
      <c r="S164" s="397" t="s">
        <v>2048</v>
      </c>
      <c r="T164" s="388" t="str">
        <f t="shared" si="18"/>
        <v>要入力</v>
      </c>
      <c r="U164" s="391" t="str">
        <f>VLOOKUP(Q164,'自主点検表（処遇）'!$AG$5:$AL$3053,6,0)</f>
        <v>条例第66号
第288条 第3項
平11厚令39
第7条 第3項</v>
      </c>
    </row>
    <row r="165" spans="2:21" ht="30" customHeight="1">
      <c r="B165" s="924">
        <f t="shared" si="14"/>
        <v>32</v>
      </c>
      <c r="C165" s="925">
        <v>26</v>
      </c>
      <c r="D165" s="358"/>
      <c r="E165" s="359"/>
      <c r="F165" s="360"/>
      <c r="G165" s="361"/>
      <c r="H165" s="362"/>
      <c r="I165" s="362"/>
      <c r="J165" s="362"/>
      <c r="K165" s="362"/>
      <c r="L165" s="362"/>
      <c r="M165" s="362"/>
      <c r="N165" s="363" t="s">
        <v>2083</v>
      </c>
      <c r="O165" s="685" t="str">
        <f>VLOOKUP(Q165,'自主点検表（処遇）'!$A$5:$AE$3053,8,0)</f>
        <v>　入所者の心身の状況、その置かれている環境等に照らし、居宅において日常生活を営むことができるかどうかについて定期的に検討していますか。</v>
      </c>
      <c r="P165" s="297" t="str">
        <f t="shared" si="15"/>
        <v>✖</v>
      </c>
      <c r="Q165" s="296">
        <v>160</v>
      </c>
      <c r="R165" s="515" t="str">
        <f>VLOOKUP(Q165,'自主点検表（処遇）'!$AG$5:$AL$3053,2,0)</f>
        <v>いる・いない</v>
      </c>
      <c r="S165" s="398" t="s">
        <v>2048</v>
      </c>
      <c r="T165" s="389" t="str">
        <f t="shared" si="18"/>
        <v>要入力</v>
      </c>
      <c r="U165" s="392" t="str">
        <f>VLOOKUP(Q165,'自主点検表（処遇）'!$AG$5:$AL$3053,6,0)</f>
        <v>条例第66号
第288条 第4項
平11厚令39
第7条 第4項</v>
      </c>
    </row>
    <row r="166" spans="2:21" ht="30" customHeight="1">
      <c r="B166" s="924">
        <f t="shared" si="14"/>
        <v>32</v>
      </c>
      <c r="C166" s="925">
        <v>26</v>
      </c>
      <c r="D166" s="358"/>
      <c r="E166" s="359"/>
      <c r="F166" s="360"/>
      <c r="G166" s="361"/>
      <c r="H166" s="362"/>
      <c r="I166" s="362"/>
      <c r="J166" s="362"/>
      <c r="K166" s="362"/>
      <c r="L166" s="362"/>
      <c r="M166" s="362"/>
      <c r="N166" s="363" t="s">
        <v>2084</v>
      </c>
      <c r="O166" s="685" t="str">
        <f>VLOOKUP(Q166,'自主点検表（処遇）'!$A$5:$AE$3053,8,0)</f>
        <v>　上記の検討に当たっては、生活相談員、介護職員、看護職員、介護支援専門員等の従業者の間で協議していますか。</v>
      </c>
      <c r="P166" s="297" t="str">
        <f t="shared" si="15"/>
        <v>✖</v>
      </c>
      <c r="Q166" s="296">
        <v>161</v>
      </c>
      <c r="R166" s="515" t="str">
        <f>VLOOKUP(Q166,'自主点検表（処遇）'!$AG$5:$AL$3053,2,0)</f>
        <v>いる・いない</v>
      </c>
      <c r="S166" s="398" t="s">
        <v>2048</v>
      </c>
      <c r="T166" s="389" t="str">
        <f t="shared" si="18"/>
        <v>要入力</v>
      </c>
      <c r="U166" s="392" t="str">
        <f>VLOOKUP(Q166,'自主点検表（処遇）'!$AG$5:$AL$3053,6,0)</f>
        <v>条例第66号
第288条 第5項
平11厚令39
第7条 第5項</v>
      </c>
    </row>
    <row r="167" spans="2:21" ht="30" customHeight="1">
      <c r="B167" s="924">
        <f t="shared" si="14"/>
        <v>32</v>
      </c>
      <c r="C167" s="925">
        <v>26</v>
      </c>
      <c r="D167" s="358"/>
      <c r="E167" s="359"/>
      <c r="F167" s="360"/>
      <c r="G167" s="361"/>
      <c r="H167" s="362"/>
      <c r="I167" s="362"/>
      <c r="J167" s="362"/>
      <c r="K167" s="362"/>
      <c r="L167" s="362"/>
      <c r="M167" s="362"/>
      <c r="N167" s="363" t="s">
        <v>2085</v>
      </c>
      <c r="O167" s="685" t="str">
        <f>VLOOKUP(Q167,'自主点検表（処遇）'!$A$5:$AE$3053,8,0)</f>
        <v>　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v>
      </c>
      <c r="P167" s="297" t="str">
        <f t="shared" si="15"/>
        <v>✖</v>
      </c>
      <c r="Q167" s="296">
        <v>162</v>
      </c>
      <c r="R167" s="515" t="str">
        <f>VLOOKUP(Q167,'自主点検表（処遇）'!$AG$5:$AL$3053,2,0)</f>
        <v>いる・いない</v>
      </c>
      <c r="S167" s="398" t="s">
        <v>2048</v>
      </c>
      <c r="T167" s="389" t="str">
        <f>_xlfn.IFS(R167=S167,"適切",R167="いる・いない","要入力",R167="いない","不適切",R167="非該当","非該当")</f>
        <v>要入力</v>
      </c>
      <c r="U167" s="392" t="str">
        <f>VLOOKUP(Q167,'自主点検表（処遇）'!$AG$5:$AL$3053,6,0)</f>
        <v>条例第66号
第288条 第6項
平11厚令39
第7条 第6項</v>
      </c>
    </row>
    <row r="168" spans="2:21" ht="30" customHeight="1">
      <c r="B168" s="924">
        <f t="shared" si="14"/>
        <v>32</v>
      </c>
      <c r="C168" s="925">
        <v>26</v>
      </c>
      <c r="D168" s="358"/>
      <c r="E168" s="359"/>
      <c r="F168" s="360"/>
      <c r="G168" s="361"/>
      <c r="H168" s="362"/>
      <c r="I168" s="362"/>
      <c r="J168" s="362"/>
      <c r="K168" s="362"/>
      <c r="L168" s="362"/>
      <c r="M168" s="362"/>
      <c r="N168" s="363" t="s">
        <v>2086</v>
      </c>
      <c r="O168" s="685" t="str">
        <f>VLOOKUP(Q168,'自主点検表（処遇）'!$A$5:$AE$3053,8,0)</f>
        <v>　入所者の退所に際しては、居宅サービス計画の作成等の援助に資するため、居宅介護支援事業者に対する情報の提供に努めるほか、保健医療サービス又は福祉サービスを提供する者との密接な連携に努めていますか。</v>
      </c>
      <c r="P168" s="297" t="str">
        <f t="shared" si="15"/>
        <v>✖</v>
      </c>
      <c r="Q168" s="296">
        <v>163</v>
      </c>
      <c r="R168" s="515" t="str">
        <f>VLOOKUP(Q168,'自主点検表（処遇）'!$AG$5:$AL$3053,2,0)</f>
        <v>いる・いない</v>
      </c>
      <c r="S168" s="398" t="s">
        <v>2048</v>
      </c>
      <c r="T168" s="389" t="str">
        <f>_xlfn.IFS(R168=S168,"適切",R168="いる・いない","要入力",R168="いない","不適切",R168="非該当","非該当")</f>
        <v>要入力</v>
      </c>
      <c r="U168" s="392" t="str">
        <f>VLOOKUP(Q168,'自主点検表（処遇）'!$AG$5:$AL$3053,6,0)</f>
        <v>条例第66号
第288条 第7項
平11厚令39
第7条 第7項</v>
      </c>
    </row>
    <row r="169" spans="2:21" ht="30" customHeight="1">
      <c r="B169" s="924">
        <f t="shared" si="14"/>
        <v>32</v>
      </c>
      <c r="C169" s="925">
        <v>26</v>
      </c>
      <c r="D169" s="358"/>
      <c r="E169" s="359"/>
      <c r="F169" s="360"/>
      <c r="G169" s="361" t="s">
        <v>2120</v>
      </c>
      <c r="H169" s="362"/>
      <c r="I169" s="362"/>
      <c r="J169" s="362"/>
      <c r="K169" s="362"/>
      <c r="L169" s="362"/>
      <c r="M169" s="362"/>
      <c r="N169" s="363" t="s">
        <v>2077</v>
      </c>
      <c r="O169" s="685" t="str">
        <f>VLOOKUP(Q169,'自主点検表（処遇）'!$A$5:$AE$3053,8,0)</f>
        <v xml:space="preserve">　入所に際しては、入所者の被保険者証に入所の年月日並びに指定施設の種類及び名称を、退所に際しては退所の年月日を記載していますか。 </v>
      </c>
      <c r="P169" s="297" t="str">
        <f t="shared" si="15"/>
        <v>✖</v>
      </c>
      <c r="Q169" s="296">
        <v>164</v>
      </c>
      <c r="R169" s="515" t="str">
        <f>VLOOKUP(Q169,'自主点検表（処遇）'!$AG$5:$AL$3053,2,0)</f>
        <v>いる・いない</v>
      </c>
      <c r="S169" s="398" t="s">
        <v>2048</v>
      </c>
      <c r="T169" s="389" t="str">
        <f t="shared" si="18"/>
        <v>要入力</v>
      </c>
      <c r="U169" s="392" t="str">
        <f>VLOOKUP(Q169,'自主点検表（処遇）'!$AG$5:$AL$3053,6,0)</f>
        <v>条例第66号
第289条 第1項
平11厚令39
第8条 第1項</v>
      </c>
    </row>
    <row r="170" spans="2:21" ht="30" customHeight="1" thickBot="1">
      <c r="B170" s="926">
        <f t="shared" si="14"/>
        <v>32</v>
      </c>
      <c r="C170" s="927">
        <v>26</v>
      </c>
      <c r="D170" s="365"/>
      <c r="E170" s="366"/>
      <c r="F170" s="367"/>
      <c r="G170" s="368"/>
      <c r="H170" s="369"/>
      <c r="I170" s="369"/>
      <c r="J170" s="369"/>
      <c r="K170" s="369"/>
      <c r="L170" s="369"/>
      <c r="M170" s="369"/>
      <c r="N170" s="373" t="s">
        <v>2080</v>
      </c>
      <c r="O170" s="686" t="str">
        <f>VLOOKUP(Q170,'自主点検表（処遇）'!$A$5:$AE$3053,8,0)</f>
        <v>　指定施設サービスを提供した際には、提供した具体的なサービスの内容等を記録し、その完結の日から2年間保存していますか。</v>
      </c>
      <c r="P170" s="298" t="str">
        <f t="shared" si="15"/>
        <v>✖</v>
      </c>
      <c r="Q170" s="299">
        <v>165</v>
      </c>
      <c r="R170" s="516" t="str">
        <f>VLOOKUP(Q170,'自主点検表（処遇）'!$AG$5:$AL$3053,2,0)</f>
        <v>いる・いない</v>
      </c>
      <c r="S170" s="399" t="s">
        <v>2048</v>
      </c>
      <c r="T170" s="400" t="str">
        <f t="shared" si="18"/>
        <v>要入力</v>
      </c>
      <c r="U170" s="393" t="str">
        <f>VLOOKUP(Q170,'自主点検表（処遇）'!$AG$5:$AL$3053,6,0)</f>
        <v>条例第66号
第289条 第2項
平11厚令39
第8条 第2項</v>
      </c>
    </row>
    <row r="171" spans="2:21" ht="30" customHeight="1">
      <c r="B171" s="923">
        <f t="shared" si="14"/>
        <v>33</v>
      </c>
      <c r="C171" s="922">
        <v>27</v>
      </c>
      <c r="D171" s="352"/>
      <c r="E171" s="353"/>
      <c r="F171" s="354"/>
      <c r="G171" s="355" t="s">
        <v>2121</v>
      </c>
      <c r="H171" s="356"/>
      <c r="I171" s="356"/>
      <c r="J171" s="356"/>
      <c r="K171" s="356"/>
      <c r="L171" s="356"/>
      <c r="M171" s="356"/>
      <c r="N171" s="357" t="s">
        <v>2077</v>
      </c>
      <c r="O171" s="688" t="str">
        <f>VLOOKUP(Q171,'自主点検表（処遇）'!$A$5:$AE$3053,8,0)</f>
        <v>　法定代理受領サービスとして提供される指定施設サービスについての入所者負担として法48条第２項に規定する厚生労働大臣が定める基準により算定した費用(食事の提供に要する費用、居住に要する費用その他の日常生活に要する費用として厚生労働省令で定める費用を除いて算定)の額を除いた額の１、２又は３割（法第50条又は法第69条の規定の適用により保険給付の率が異なる場合については、それに応じた割合）の支払いを受けていますか。</v>
      </c>
      <c r="P171" s="371" t="str">
        <f t="shared" si="15"/>
        <v>✖</v>
      </c>
      <c r="Q171" s="372">
        <v>166</v>
      </c>
      <c r="R171" s="514" t="str">
        <f>VLOOKUP(Q171,'自主点検表（処遇）'!$AG$5:$AL$3053,2,0)</f>
        <v>いる・いない</v>
      </c>
      <c r="S171" s="397" t="s">
        <v>2048</v>
      </c>
      <c r="T171" s="388" t="str">
        <f t="shared" si="18"/>
        <v>要入力</v>
      </c>
      <c r="U171" s="391" t="str">
        <f>VLOOKUP(Q171,'自主点検表（処遇）'!$AG$5:$AL$3053,6,0)</f>
        <v>条例第66号
第290条 第1項
平11厚令39
第9条 第1項</v>
      </c>
    </row>
    <row r="172" spans="2:21" ht="30" customHeight="1">
      <c r="B172" s="924">
        <f t="shared" si="14"/>
        <v>33</v>
      </c>
      <c r="C172" s="925">
        <v>27</v>
      </c>
      <c r="D172" s="358"/>
      <c r="E172" s="359"/>
      <c r="F172" s="360"/>
      <c r="G172" s="361"/>
      <c r="H172" s="362"/>
      <c r="I172" s="362"/>
      <c r="J172" s="362"/>
      <c r="K172" s="362"/>
      <c r="L172" s="362"/>
      <c r="M172" s="362"/>
      <c r="N172" s="363" t="s">
        <v>2080</v>
      </c>
      <c r="O172" s="685" t="str">
        <f>VLOOKUP(Q172,'自主点検表（処遇）'!$A$5:$AE$3053,8,0)</f>
        <v>　法定代理受領サービスに該当しない指定施設サービスを提供した際に入所者から支払いを受ける利用料の額と、法定代理受領サービスである指定施設サービスに係る費用の額との間に、一方の管理経費の他方への転嫁等による不合理な差額を設けていませんか。</v>
      </c>
      <c r="P172" s="297" t="str">
        <f t="shared" si="15"/>
        <v>✖</v>
      </c>
      <c r="Q172" s="296">
        <v>167</v>
      </c>
      <c r="R172" s="515" t="str">
        <f>VLOOKUP(Q172,'自主点検表（処遇）'!$AG$5:$AL$3053,2,0)</f>
        <v>いない・いる</v>
      </c>
      <c r="S172" s="398" t="s">
        <v>2049</v>
      </c>
      <c r="T172" s="389" t="str">
        <f>_xlfn.IFS(R172=S172,"適切",R172="いない・いる","要入力",R172="いる","不適切",R172="非該当","要確認")</f>
        <v>要入力</v>
      </c>
      <c r="U172" s="392" t="str">
        <f>VLOOKUP(Q172,'自主点検表（処遇）'!$AG$5:$AL$3053,6,0)</f>
        <v>条例第66号
第290条 第2項
平11厚令39
第9条 第2項</v>
      </c>
    </row>
    <row r="173" spans="2:21" ht="30" customHeight="1" thickBot="1">
      <c r="B173" s="926">
        <f t="shared" si="14"/>
        <v>33</v>
      </c>
      <c r="C173" s="927">
        <v>27</v>
      </c>
      <c r="D173" s="365"/>
      <c r="E173" s="366"/>
      <c r="F173" s="367"/>
      <c r="G173" s="368"/>
      <c r="H173" s="369"/>
      <c r="I173" s="369"/>
      <c r="J173" s="369" t="s">
        <v>2122</v>
      </c>
      <c r="K173" s="369"/>
      <c r="L173" s="369"/>
      <c r="M173" s="369"/>
      <c r="N173" s="373" t="s">
        <v>2081</v>
      </c>
      <c r="O173" s="686" t="str">
        <f>VLOOKUP(Q173,'自主点検表（処遇）'!$A$5:$AE$3053,8,0)</f>
        <v>　次に掲げる費用以外の支払いを受けていませんか。</v>
      </c>
      <c r="P173" s="298" t="str">
        <f t="shared" si="15"/>
        <v>✖</v>
      </c>
      <c r="Q173" s="299">
        <v>168</v>
      </c>
      <c r="R173" s="516" t="str">
        <f>VLOOKUP(Q173,'自主点検表（処遇）'!$AG$5:$AL$3053,2,0)</f>
        <v>いない・いる</v>
      </c>
      <c r="S173" s="399" t="s">
        <v>2049</v>
      </c>
      <c r="T173" s="400" t="str">
        <f>_xlfn.IFS(R173=S173,"適切",R173="いない・いる","要入力",R173="いる","不適切",R173="非該当","要確認")</f>
        <v>要入力</v>
      </c>
      <c r="U173" s="393" t="str">
        <f>VLOOKUP(Q173,'自主点検表（処遇）'!$AG$5:$AL$3053,6,0)</f>
        <v>条例第66号
第290条 第3項
平11厚令39
第9条 第3項
埼玉県告示
第1746号、
1747号準用
平成17厚告 419</v>
      </c>
    </row>
    <row r="174" spans="2:21" ht="30" customHeight="1">
      <c r="B174" s="923">
        <f t="shared" si="14"/>
        <v>34</v>
      </c>
      <c r="C174" s="922">
        <v>28</v>
      </c>
      <c r="D174" s="352"/>
      <c r="E174" s="353"/>
      <c r="F174" s="354"/>
      <c r="G174" s="355"/>
      <c r="H174" s="356"/>
      <c r="I174" s="356"/>
      <c r="J174" s="356"/>
      <c r="K174" s="356"/>
      <c r="L174" s="356"/>
      <c r="M174" s="356"/>
      <c r="N174" s="996" t="s">
        <v>1044</v>
      </c>
      <c r="O174" s="683" t="str">
        <f>VLOOKUP(Q174,'自主点検表（処遇）'!$A$5:$AE$3053,8,0)</f>
        <v>ア 「その他の日常生活費」は、入所者又はその家族等の自由な選択に基づき、施設が
　提供するサービスの一環として提供する日常生活上の便宜に係る経費に限っていま
　すか。</v>
      </c>
      <c r="P174" s="371" t="str">
        <f t="shared" si="15"/>
        <v>✖</v>
      </c>
      <c r="Q174" s="372">
        <v>169</v>
      </c>
      <c r="R174" s="514" t="str">
        <f>VLOOKUP(Q174,'自主点検表（処遇）'!$AG$5:$AL$3053,2,0)</f>
        <v>いる・いない</v>
      </c>
      <c r="S174" s="397" t="s">
        <v>2048</v>
      </c>
      <c r="T174" s="388" t="str">
        <f>_xlfn.IFS(R174=S174,"適切",R174="いる・いない","要入力",R174="いない","不適切",R174="非該当","要確認")</f>
        <v>要入力</v>
      </c>
      <c r="U174" s="391" t="str">
        <f>VLOOKUP(Q174,'自主点検表（処遇）'!$AG$5:$AL$3053,6,0)</f>
        <v>平12老企54の1</v>
      </c>
    </row>
    <row r="175" spans="2:21" ht="30" customHeight="1" thickBot="1">
      <c r="B175" s="926">
        <f t="shared" si="14"/>
        <v>34</v>
      </c>
      <c r="C175" s="927">
        <v>28</v>
      </c>
      <c r="D175" s="365"/>
      <c r="E175" s="366"/>
      <c r="F175" s="367"/>
      <c r="G175" s="368"/>
      <c r="H175" s="369"/>
      <c r="I175" s="369"/>
      <c r="J175" s="369"/>
      <c r="K175" s="369"/>
      <c r="L175" s="369"/>
      <c r="M175" s="369"/>
      <c r="N175" s="370"/>
      <c r="O175" s="684" t="str">
        <f>VLOOKUP(Q175,'自主点検表（処遇）'!$A$5:$AE$3053,8,0)</f>
        <v>イ 施設が行う便宜の供与であっても、サービスの提供と関係のないもの（利用者等
　の嗜好品の購入等）については、「その他の日常生活費」と区別していますか。</v>
      </c>
      <c r="P175" s="298" t="str">
        <f t="shared" si="15"/>
        <v>✖</v>
      </c>
      <c r="Q175" s="299">
        <v>170</v>
      </c>
      <c r="R175" s="516" t="str">
        <f>VLOOKUP(Q175,'自主点検表（処遇）'!$AG$5:$AL$3053,2,0)</f>
        <v>いる・いない</v>
      </c>
      <c r="S175" s="399" t="s">
        <v>2048</v>
      </c>
      <c r="T175" s="400" t="str">
        <f>_xlfn.IFS(R175=S175,"適切",R175="いる・いない","要入力",R175="いない","不適切",R175="非該当","要確認")</f>
        <v>要入力</v>
      </c>
      <c r="U175" s="393" t="str">
        <f>VLOOKUP(Q175,'自主点検表（処遇）'!$AG$5:$AL$3053,6,0)</f>
        <v>平12老企54の1</v>
      </c>
    </row>
    <row r="176" spans="2:21" ht="30" customHeight="1">
      <c r="B176" s="923">
        <f t="shared" si="14"/>
        <v>35</v>
      </c>
      <c r="C176" s="922">
        <v>29</v>
      </c>
      <c r="D176" s="352"/>
      <c r="E176" s="353"/>
      <c r="F176" s="354"/>
      <c r="G176" s="355"/>
      <c r="H176" s="356"/>
      <c r="I176" s="356"/>
      <c r="J176" s="356"/>
      <c r="K176" s="356"/>
      <c r="L176" s="356"/>
      <c r="M176" s="356"/>
      <c r="N176" s="375"/>
      <c r="O176" s="683" t="str">
        <f>VLOOKUP(Q176,'自主点検表（処遇）'!$A$5:$AE$3053,8,0)</f>
        <v>ウ 「その他の日常生活費」は、保険給付の対象となっているサービスと重複してい
　ませんか。</v>
      </c>
      <c r="P176" s="371" t="str">
        <f t="shared" si="15"/>
        <v>✖</v>
      </c>
      <c r="Q176" s="372">
        <v>171</v>
      </c>
      <c r="R176" s="514" t="str">
        <f>VLOOKUP(Q176,'自主点検表（処遇）'!$AG$5:$AL$3053,2,0)</f>
        <v>いない・いる</v>
      </c>
      <c r="S176" s="397" t="s">
        <v>2049</v>
      </c>
      <c r="T176" s="388" t="str">
        <f t="shared" ref="T176:T177" si="19">_xlfn.IFS(R176=S176,"適切",R176="いない・いる","要入力",R176="いる","不適切",R176="非該当","要確認")</f>
        <v>要入力</v>
      </c>
      <c r="U176" s="391" t="str">
        <f>VLOOKUP(Q176,'自主点検表（処遇）'!$AG$5:$AL$3053,6,0)</f>
        <v>平12老企54の2の①</v>
      </c>
    </row>
    <row r="177" spans="2:21" ht="30" customHeight="1">
      <c r="B177" s="924">
        <f t="shared" si="14"/>
        <v>35</v>
      </c>
      <c r="C177" s="925">
        <v>29</v>
      </c>
      <c r="D177" s="358"/>
      <c r="E177" s="359"/>
      <c r="F177" s="360"/>
      <c r="G177" s="361"/>
      <c r="H177" s="362"/>
      <c r="I177" s="362"/>
      <c r="J177" s="362"/>
      <c r="K177" s="362"/>
      <c r="L177" s="362"/>
      <c r="M177" s="362"/>
      <c r="N177" s="364"/>
      <c r="O177" s="687" t="str">
        <f>VLOOKUP(Q177,'自主点検表（処遇）'!$A$5:$AE$3053,8,0)</f>
        <v>エ 保険給付の対象となっているサービスと明確に区分されない曖昧な名目による費
　用（お世話料、管理協力費、共益費、施設利用補償金等）を受領していませんか。</v>
      </c>
      <c r="P177" s="297" t="str">
        <f t="shared" si="15"/>
        <v>✖</v>
      </c>
      <c r="Q177" s="296">
        <v>172</v>
      </c>
      <c r="R177" s="515" t="str">
        <f>VLOOKUP(Q177,'自主点検表（処遇）'!$AG$5:$AL$3053,2,0)</f>
        <v>いない・いる</v>
      </c>
      <c r="S177" s="398" t="s">
        <v>2049</v>
      </c>
      <c r="T177" s="389" t="str">
        <f t="shared" si="19"/>
        <v>要入力</v>
      </c>
      <c r="U177" s="392" t="str">
        <f>VLOOKUP(Q177,'自主点検表（処遇）'!$AG$5:$AL$3053,6,0)</f>
        <v>平12老企54の2の②</v>
      </c>
    </row>
    <row r="178" spans="2:21" ht="30" customHeight="1">
      <c r="B178" s="924">
        <f t="shared" si="14"/>
        <v>35</v>
      </c>
      <c r="C178" s="925">
        <v>29</v>
      </c>
      <c r="D178" s="358"/>
      <c r="E178" s="359"/>
      <c r="F178" s="360"/>
      <c r="G178" s="361"/>
      <c r="H178" s="362"/>
      <c r="I178" s="362"/>
      <c r="J178" s="362"/>
      <c r="K178" s="362"/>
      <c r="L178" s="362"/>
      <c r="M178" s="362"/>
      <c r="N178" s="364"/>
      <c r="O178" s="687" t="str">
        <f>VLOOKUP(Q178,'自主点検表（処遇）'!$A$5:$AE$3053,8,0)</f>
        <v>オ 「その他の日常生活費」の対象となる便宜は、利用者又はその家族等の自由な選
　択に基づいて行われていますか。</v>
      </c>
      <c r="P178" s="297" t="str">
        <f t="shared" si="15"/>
        <v>✖</v>
      </c>
      <c r="Q178" s="296">
        <v>173</v>
      </c>
      <c r="R178" s="515" t="str">
        <f>VLOOKUP(Q178,'自主点検表（処遇）'!$AG$5:$AL$3053,2,0)</f>
        <v>いる・いない</v>
      </c>
      <c r="S178" s="398" t="s">
        <v>2048</v>
      </c>
      <c r="T178" s="389" t="str">
        <f>_xlfn.IFS(R178=S178,"適切",R178="いる・いない","要入力",R178="いない","不適切",R178="非該当","要確認")</f>
        <v>要入力</v>
      </c>
      <c r="U178" s="392" t="str">
        <f>VLOOKUP(Q178,'自主点検表（処遇）'!$AG$5:$AL$3053,6,0)</f>
        <v>平12老企54の2の③</v>
      </c>
    </row>
    <row r="179" spans="2:21" ht="30" customHeight="1">
      <c r="B179" s="924">
        <f t="shared" si="14"/>
        <v>35</v>
      </c>
      <c r="C179" s="925">
        <v>29</v>
      </c>
      <c r="D179" s="358"/>
      <c r="E179" s="359"/>
      <c r="F179" s="360"/>
      <c r="G179" s="361"/>
      <c r="H179" s="362"/>
      <c r="I179" s="362"/>
      <c r="J179" s="362"/>
      <c r="K179" s="362"/>
      <c r="L179" s="362"/>
      <c r="M179" s="362"/>
      <c r="N179" s="364"/>
      <c r="O179" s="687" t="str">
        <f>VLOOKUP(Q179,'自主点検表（処遇）'!$A$5:$AE$3053,8,0)</f>
        <v>カ 「その他の日常生活費」の受領について利用者等又はその家族等に事前に十分な
　説明を行い、その同意を得ていますか。</v>
      </c>
      <c r="P179" s="297" t="str">
        <f t="shared" si="15"/>
        <v>✖</v>
      </c>
      <c r="Q179" s="296">
        <v>174</v>
      </c>
      <c r="R179" s="515" t="str">
        <f>VLOOKUP(Q179,'自主点検表（処遇）'!$AG$5:$AL$3053,2,0)</f>
        <v>いる・いない</v>
      </c>
      <c r="S179" s="398" t="s">
        <v>2048</v>
      </c>
      <c r="T179" s="389" t="str">
        <f>_xlfn.IFS(R179=S179,"適切",R179="いる・いない","要入力",R179="いない","不適切",R179="非該当","要確認")</f>
        <v>要入力</v>
      </c>
      <c r="U179" s="392" t="str">
        <f>VLOOKUP(Q179,'自主点検表（処遇）'!$AG$5:$AL$3053,6,0)</f>
        <v>平12老企54の2の③</v>
      </c>
    </row>
    <row r="180" spans="2:21" ht="30" customHeight="1">
      <c r="B180" s="924">
        <f t="shared" si="14"/>
        <v>35</v>
      </c>
      <c r="C180" s="925">
        <v>29</v>
      </c>
      <c r="D180" s="358"/>
      <c r="E180" s="359"/>
      <c r="F180" s="360"/>
      <c r="G180" s="361"/>
      <c r="H180" s="362"/>
      <c r="I180" s="362"/>
      <c r="J180" s="362"/>
      <c r="K180" s="362"/>
      <c r="L180" s="362"/>
      <c r="M180" s="362"/>
      <c r="N180" s="364"/>
      <c r="O180" s="687" t="str">
        <f>VLOOKUP(Q180,'自主点検表（処遇）'!$A$5:$AE$3053,8,0)</f>
        <v>キ 「その他の日常生活費」の受領は、その対象となる便宜を行うための実費相当額
　の範囲内としていますか。</v>
      </c>
      <c r="P180" s="297" t="str">
        <f t="shared" si="15"/>
        <v>✖</v>
      </c>
      <c r="Q180" s="296">
        <v>175</v>
      </c>
      <c r="R180" s="515" t="str">
        <f>VLOOKUP(Q180,'自主点検表（処遇）'!$AG$5:$AL$3053,2,0)</f>
        <v>いる・いない</v>
      </c>
      <c r="S180" s="398" t="s">
        <v>2048</v>
      </c>
      <c r="T180" s="389" t="str">
        <f>_xlfn.IFS(R180=S180,"適切",R180="いる・いない","要入力",R180="いない","不適切",R180="非該当","要確認")</f>
        <v>要入力</v>
      </c>
      <c r="U180" s="392" t="str">
        <f>VLOOKUP(Q180,'自主点検表（処遇）'!$AG$5:$AL$3053,6,0)</f>
        <v>平12老企54の2の④</v>
      </c>
    </row>
    <row r="181" spans="2:21" ht="30" customHeight="1">
      <c r="B181" s="924">
        <f t="shared" si="14"/>
        <v>35</v>
      </c>
      <c r="C181" s="925">
        <v>29</v>
      </c>
      <c r="D181" s="358"/>
      <c r="E181" s="359"/>
      <c r="F181" s="360"/>
      <c r="G181" s="361"/>
      <c r="H181" s="362"/>
      <c r="I181" s="362"/>
      <c r="J181" s="362"/>
      <c r="K181" s="362"/>
      <c r="L181" s="362"/>
      <c r="M181" s="362"/>
      <c r="N181" s="364"/>
      <c r="O181" s="687" t="str">
        <f>VLOOKUP(Q181,'自主点検表（処遇）'!$A$5:$AE$3053,8,0)</f>
        <v>ク 「その他の日常生活費」の対象となる便宜及びその額は施設の運営規程において
　定め、サービスの選択に資すると認められる重要事項として、施設の見やすい場所
　に掲示していますか。</v>
      </c>
      <c r="P181" s="297" t="str">
        <f t="shared" si="15"/>
        <v>✖</v>
      </c>
      <c r="Q181" s="296">
        <v>176</v>
      </c>
      <c r="R181" s="515" t="str">
        <f>VLOOKUP(Q181,'自主点検表（処遇）'!$AG$5:$AL$3053,2,0)</f>
        <v>いる・いない</v>
      </c>
      <c r="S181" s="398" t="s">
        <v>2048</v>
      </c>
      <c r="T181" s="389" t="str">
        <f>_xlfn.IFS(R181=S181,"適切",R181="いる・いない","要入力",R181="いない","不適切",R181="非該当","要確認")</f>
        <v>要入力</v>
      </c>
      <c r="U181" s="392" t="str">
        <f>VLOOKUP(Q181,'自主点検表（処遇）'!$AG$5:$AL$3053,6,0)</f>
        <v>平12老企54の2の⑤</v>
      </c>
    </row>
    <row r="182" spans="2:21" ht="30" customHeight="1">
      <c r="B182" s="924">
        <f t="shared" si="14"/>
        <v>35</v>
      </c>
      <c r="C182" s="925">
        <v>29</v>
      </c>
      <c r="D182" s="358"/>
      <c r="E182" s="359"/>
      <c r="F182" s="360"/>
      <c r="G182" s="361"/>
      <c r="H182" s="362"/>
      <c r="I182" s="362"/>
      <c r="J182" s="362"/>
      <c r="K182" s="362"/>
      <c r="L182" s="362"/>
      <c r="M182" s="362"/>
      <c r="N182" s="364"/>
      <c r="O182" s="687" t="str">
        <f>VLOOKUP(Q182,'自主点検表（処遇）'!$A$5:$AE$3053,8,0)</f>
        <v>　また、「実費」という形での定めは、その都度変動する性質の「その他の日常生活費」の額に限っていますか。</v>
      </c>
      <c r="P182" s="297" t="str">
        <f t="shared" si="15"/>
        <v>✖</v>
      </c>
      <c r="Q182" s="296">
        <v>177</v>
      </c>
      <c r="R182" s="515" t="str">
        <f>VLOOKUP(Q182,'自主点検表（処遇）'!$AG$5:$AL$3053,2,0)</f>
        <v>いる・いない</v>
      </c>
      <c r="S182" s="398" t="s">
        <v>2048</v>
      </c>
      <c r="T182" s="389" t="str">
        <f>_xlfn.IFS(R182=S182,"適切",R182="いる・いない","要入力",R182="いない","不適切",R182="非該当","要確認")</f>
        <v>要入力</v>
      </c>
      <c r="U182" s="392" t="str">
        <f>VLOOKUP(Q182,'自主点検表（処遇）'!$AG$5:$AL$3053,6,0)</f>
        <v>平12老企54の2の⑤</v>
      </c>
    </row>
    <row r="183" spans="2:21" ht="30" customHeight="1">
      <c r="B183" s="924">
        <f t="shared" si="14"/>
        <v>35</v>
      </c>
      <c r="C183" s="925">
        <v>29</v>
      </c>
      <c r="D183" s="358"/>
      <c r="E183" s="359"/>
      <c r="F183" s="360"/>
      <c r="G183" s="361"/>
      <c r="H183" s="362"/>
      <c r="I183" s="362"/>
      <c r="J183" s="362"/>
      <c r="K183" s="362"/>
      <c r="L183" s="362"/>
      <c r="M183" s="362"/>
      <c r="N183" s="364"/>
      <c r="O183" s="687" t="str">
        <f>VLOOKUP(Q183,'自主点検表（処遇）'!$A$5:$AE$3053,8,0)</f>
        <v>ケ 個人用の日用品等を施設がすべての利用者に対して一律に提供し、すべての利用
　者からその費用を画一的に徴収していませんか。</v>
      </c>
      <c r="P183" s="297" t="str">
        <f t="shared" si="15"/>
        <v>✖</v>
      </c>
      <c r="Q183" s="296">
        <v>178</v>
      </c>
      <c r="R183" s="515" t="str">
        <f>VLOOKUP(Q183,'自主点検表（処遇）'!$AG$5:$AL$3053,2,0)</f>
        <v>いない・いる</v>
      </c>
      <c r="S183" s="398" t="s">
        <v>2049</v>
      </c>
      <c r="T183" s="389" t="str">
        <f>_xlfn.IFS(R183=S183,"適切",R183="いない・いる","要入力",R183="いる","不適切",R183="非該当","要確認")</f>
        <v>要入力</v>
      </c>
      <c r="U183" s="392" t="str">
        <f>VLOOKUP(Q183,'自主点検表（処遇）'!$AG$5:$AL$3053,6,0)</f>
        <v>平12老企54
別紙(6)の①</v>
      </c>
    </row>
    <row r="184" spans="2:21" ht="30" customHeight="1">
      <c r="B184" s="924">
        <f t="shared" si="14"/>
        <v>35</v>
      </c>
      <c r="C184" s="925">
        <v>29</v>
      </c>
      <c r="D184" s="358"/>
      <c r="E184" s="359"/>
      <c r="F184" s="360"/>
      <c r="G184" s="361"/>
      <c r="H184" s="362"/>
      <c r="I184" s="362"/>
      <c r="J184" s="362"/>
      <c r="K184" s="362"/>
      <c r="L184" s="362"/>
      <c r="M184" s="362"/>
      <c r="N184" s="364"/>
      <c r="O184" s="687" t="str">
        <f>VLOOKUP(Q184,'自主点検表（処遇）'!$A$5:$AE$3053,8,0)</f>
        <v>コ すべての利用者に一律に提供される教養娯楽に係る費用（共用の談話室等にある
　テレビやカラオケ設備の使用料、共用の雑誌、新聞、ＣＤ等の費用等）を「その
　他の日常生活費」として徴収していませんか。</v>
      </c>
      <c r="P184" s="297" t="str">
        <f t="shared" si="15"/>
        <v>✖</v>
      </c>
      <c r="Q184" s="296">
        <v>179</v>
      </c>
      <c r="R184" s="515" t="str">
        <f>VLOOKUP(Q184,'自主点検表（処遇）'!$AG$5:$AL$3053,2,0)</f>
        <v>いない・いる</v>
      </c>
      <c r="S184" s="398" t="s">
        <v>2049</v>
      </c>
      <c r="T184" s="389" t="str">
        <f>_xlfn.IFS(R184=S184,"適切",R184="いない・いる","要入力",R184="いる","不適切",R184="非該当","要確認")</f>
        <v>要入力</v>
      </c>
      <c r="U184" s="392" t="str">
        <f>VLOOKUP(Q184,'自主点検表（処遇）'!$AG$5:$AL$3053,6,0)</f>
        <v>平12老企54
別紙(6)の②</v>
      </c>
    </row>
    <row r="185" spans="2:21" ht="30" customHeight="1">
      <c r="B185" s="924">
        <f t="shared" si="14"/>
        <v>35</v>
      </c>
      <c r="C185" s="925">
        <v>29</v>
      </c>
      <c r="D185" s="358"/>
      <c r="E185" s="359"/>
      <c r="F185" s="360"/>
      <c r="G185" s="361"/>
      <c r="H185" s="362"/>
      <c r="I185" s="362"/>
      <c r="J185" s="362"/>
      <c r="K185" s="362"/>
      <c r="L185" s="362"/>
      <c r="M185" s="362"/>
      <c r="N185" s="364"/>
      <c r="O185" s="687" t="str">
        <f>VLOOKUP(Q185,'自主点検表（処遇）'!$A$5:$AE$3053,8,0)</f>
        <v>サ 指定施設の入所者及び短期入所生活介護の利用者のおむつに係る費用について
　は、保険給付の対象とされていることから、おむつ代を始め、おむつカバー代及び
　これらに係る洗濯代、処理費用等おむつに係る費用は一切徴収していませんか。</v>
      </c>
      <c r="P185" s="297" t="str">
        <f t="shared" si="15"/>
        <v>✖</v>
      </c>
      <c r="Q185" s="296">
        <v>180</v>
      </c>
      <c r="R185" s="515" t="str">
        <f>VLOOKUP(Q185,'自主点検表（処遇）'!$AG$5:$AL$3053,2,0)</f>
        <v>いない・いる</v>
      </c>
      <c r="S185" s="398" t="s">
        <v>2049</v>
      </c>
      <c r="T185" s="389" t="str">
        <f>_xlfn.IFS(R185=S185,"適切",R185="いない・いる","要入力",R185="いる","不適切",R185="非該当","要確認")</f>
        <v>要入力</v>
      </c>
      <c r="U185" s="392" t="str">
        <f>VLOOKUP(Q185,'自主点検表（処遇）'!$AG$5:$AL$3053,6,0)</f>
        <v>平12老企54
別紙(6)の④
平12老振25</v>
      </c>
    </row>
    <row r="186" spans="2:21" ht="30" customHeight="1">
      <c r="B186" s="924">
        <f t="shared" si="14"/>
        <v>35</v>
      </c>
      <c r="C186" s="925">
        <v>29</v>
      </c>
      <c r="D186" s="358"/>
      <c r="E186" s="359"/>
      <c r="F186" s="360"/>
      <c r="G186" s="361"/>
      <c r="H186" s="362"/>
      <c r="I186" s="362"/>
      <c r="J186" s="362"/>
      <c r="K186" s="362"/>
      <c r="L186" s="362"/>
      <c r="M186" s="362"/>
      <c r="N186" s="363" t="s">
        <v>2083</v>
      </c>
      <c r="O186" s="685" t="str">
        <f>VLOOKUP(Q186,'自主点検表（処遇）'!$A$5:$AE$3053,8,0)</f>
        <v>　上記 (3)ア～カに掲げる費用の額に係るサービスの提供に当たっては、あらかじめ、
入所者又は家族に対し、当該サービスの内容及び費用について説明を行い、入所者の
同意を得ていますか。</v>
      </c>
      <c r="P186" s="297" t="str">
        <f t="shared" si="15"/>
        <v>✖</v>
      </c>
      <c r="Q186" s="296">
        <v>181</v>
      </c>
      <c r="R186" s="515" t="str">
        <f>VLOOKUP(Q186,'自主点検表（処遇）'!$AG$5:$AL$3053,2,0)</f>
        <v>いる・いない</v>
      </c>
      <c r="S186" s="398" t="s">
        <v>2048</v>
      </c>
      <c r="T186" s="389" t="str">
        <f>_xlfn.IFS(R186=S186,"適切",R186="いる・いない","要入力",R186="いない","不適切",R186="非該当","要確認")</f>
        <v>要入力</v>
      </c>
      <c r="U186" s="392" t="str">
        <f>VLOOKUP(Q186,'自主点検表（処遇）'!$AG$5:$AL$3053,6,0)</f>
        <v>条例第66号
第290条 第5項
平11厚令39
第9条 第5項</v>
      </c>
    </row>
    <row r="187" spans="2:21" ht="30" customHeight="1">
      <c r="B187" s="924">
        <f t="shared" si="14"/>
        <v>35</v>
      </c>
      <c r="C187" s="925">
        <v>29</v>
      </c>
      <c r="D187" s="358"/>
      <c r="E187" s="359"/>
      <c r="F187" s="360"/>
      <c r="G187" s="361"/>
      <c r="H187" s="362"/>
      <c r="I187" s="362"/>
      <c r="J187" s="362"/>
      <c r="K187" s="362"/>
      <c r="L187" s="362"/>
      <c r="M187" s="362"/>
      <c r="N187" s="363" t="s">
        <v>2084</v>
      </c>
      <c r="O187" s="685" t="str">
        <f>VLOOKUP(Q187,'自主点検表（処遇）'!$A$5:$AE$3053,8,0)</f>
        <v>　上記 (3)ア～カに掲げる費用の額について、運営規程と異なる内容で徴収しているものはありませんか。</v>
      </c>
      <c r="P187" s="297" t="str">
        <f t="shared" si="15"/>
        <v>✖</v>
      </c>
      <c r="Q187" s="296">
        <v>182</v>
      </c>
      <c r="R187" s="515" t="str">
        <f>VLOOKUP(Q187,'自主点検表（処遇）'!$AG$5:$AL$3053,2,0)</f>
        <v>ない・ある</v>
      </c>
      <c r="S187" s="398" t="s">
        <v>2168</v>
      </c>
      <c r="T187" s="389" t="str">
        <f>_xlfn.IFS(R187=S187,"適切",R187="ない・ある","要入力",R187="ある","不適切",R187="非該当","要確認")</f>
        <v>要入力</v>
      </c>
      <c r="U187" s="392" t="str">
        <f>VLOOKUP(Q187,'自主点検表（処遇）'!$AG$5:$AL$3053,6,0)</f>
        <v>条例第66号
第305条 第4号</v>
      </c>
    </row>
    <row r="188" spans="2:21" ht="30" customHeight="1" thickBot="1">
      <c r="B188" s="926">
        <f t="shared" si="14"/>
        <v>35</v>
      </c>
      <c r="C188" s="927">
        <v>29</v>
      </c>
      <c r="D188" s="365"/>
      <c r="E188" s="366"/>
      <c r="F188" s="367"/>
      <c r="G188" s="368"/>
      <c r="H188" s="369"/>
      <c r="I188" s="369"/>
      <c r="J188" s="369"/>
      <c r="K188" s="369"/>
      <c r="L188" s="369"/>
      <c r="M188" s="369"/>
      <c r="N188" s="373" t="s">
        <v>2085</v>
      </c>
      <c r="O188" s="686" t="str">
        <f>VLOOKUP(Q188,'自主点検表（処遇）'!$A$5:$AE$3053,8,0)</f>
        <v>　指定施設サービスその他のサービスの提供に要した費用につきその支払いを受ける際、当該支払いをした入所者に対し、厚生労働省令（施行規則第82条）に定めるところにより、領収証を交付していますか。</v>
      </c>
      <c r="P188" s="298" t="str">
        <f t="shared" si="15"/>
        <v>✖</v>
      </c>
      <c r="Q188" s="299">
        <v>183</v>
      </c>
      <c r="R188" s="516" t="str">
        <f>VLOOKUP(Q188,'自主点検表（処遇）'!$AG$5:$AL$3053,2,0)</f>
        <v>いる・いない</v>
      </c>
      <c r="S188" s="399" t="s">
        <v>2048</v>
      </c>
      <c r="T188" s="400" t="str">
        <f t="shared" ref="T188:T203" si="20">_xlfn.IFS(R188=S188,"適切",R188="いる・いない","要入力",R188="いない","不適切",R188="非該当","要確認")</f>
        <v>要入力</v>
      </c>
      <c r="U188" s="393" t="str">
        <f>VLOOKUP(Q188,'自主点検表（処遇）'!$AG$5:$AL$3053,6,0)</f>
        <v>平11厚令39
第23条 第4号
法第48条 第7項</v>
      </c>
    </row>
    <row r="189" spans="2:21" ht="30" customHeight="1">
      <c r="B189" s="923">
        <f t="shared" si="14"/>
        <v>36</v>
      </c>
      <c r="C189" s="922">
        <v>30</v>
      </c>
      <c r="D189" s="352"/>
      <c r="E189" s="353"/>
      <c r="F189" s="354"/>
      <c r="G189" s="355"/>
      <c r="H189" s="356"/>
      <c r="I189" s="356"/>
      <c r="J189" s="356"/>
      <c r="K189" s="356"/>
      <c r="L189" s="356"/>
      <c r="M189" s="356"/>
      <c r="N189" s="357" t="s">
        <v>2086</v>
      </c>
      <c r="O189" s="688" t="str">
        <f>VLOOKUP(Q189,'自主点検表（処遇）'!$A$5:$AE$3053,8,0)</f>
        <v>　領収証には指定施設サービスについて入所者から支払いを受けた費用の額のうち、法第48条第２項に規定する厚生労働大臣が定める基準により算定した費用の額（その額が現にサービスに要した費用を超える場合には現にサービスに要した費用の額）の100分の10、20又は30に相当する額、標準負担額及びその他の費用の額を区分して記載し、当該その他の費用の額についてはそれぞれ個別の費用ごとに区分して記載していますか。</v>
      </c>
      <c r="P189" s="371" t="str">
        <f t="shared" si="15"/>
        <v>✖</v>
      </c>
      <c r="Q189" s="372">
        <v>184</v>
      </c>
      <c r="R189" s="514" t="str">
        <f>VLOOKUP(Q189,'自主点検表（処遇）'!$AG$5:$AL$3053,2,0)</f>
        <v>いる・いない</v>
      </c>
      <c r="S189" s="397" t="s">
        <v>2048</v>
      </c>
      <c r="T189" s="388" t="str">
        <f t="shared" si="20"/>
        <v>要入力</v>
      </c>
      <c r="U189" s="391" t="str">
        <f>VLOOKUP(Q189,'自主点検表（処遇）'!$AG$5:$AL$3053,6,0)</f>
        <v>施行規則 第82条</v>
      </c>
    </row>
    <row r="190" spans="2:21" ht="30" customHeight="1">
      <c r="B190" s="924">
        <f t="shared" si="14"/>
        <v>36</v>
      </c>
      <c r="C190" s="925">
        <v>30</v>
      </c>
      <c r="D190" s="358"/>
      <c r="E190" s="359"/>
      <c r="F190" s="360"/>
      <c r="G190" s="361"/>
      <c r="H190" s="362"/>
      <c r="I190" s="362"/>
      <c r="J190" s="362"/>
      <c r="K190" s="362"/>
      <c r="L190" s="362"/>
      <c r="M190" s="362"/>
      <c r="N190" s="363" t="s">
        <v>2119</v>
      </c>
      <c r="O190" s="685" t="str">
        <f>VLOOKUP(Q190,'自主点検表（処遇）'!$A$5:$AE$3053,8,0)</f>
        <v>　利用者の選定に基づき提供されるサービス（特別な居室や特別な食事の提供）以外のサービスの費用について、非課税としていますか。</v>
      </c>
      <c r="P190" s="297" t="str">
        <f t="shared" si="15"/>
        <v>✖</v>
      </c>
      <c r="Q190" s="296">
        <v>185</v>
      </c>
      <c r="R190" s="515" t="str">
        <f>VLOOKUP(Q190,'自主点検表（処遇）'!$AG$5:$AL$3053,2,0)</f>
        <v>いる・いない</v>
      </c>
      <c r="S190" s="398" t="s">
        <v>2048</v>
      </c>
      <c r="T190" s="389" t="str">
        <f t="shared" si="20"/>
        <v>要入力</v>
      </c>
      <c r="U190" s="392" t="str">
        <f>VLOOKUP(Q190,'自主点検表（処遇）'!$AG$5:$AL$3053,6,0)</f>
        <v>消費税法 第6条
消費税法施行令
第14条の2</v>
      </c>
    </row>
    <row r="191" spans="2:21" ht="30" customHeight="1">
      <c r="B191" s="924">
        <f t="shared" si="14"/>
        <v>36</v>
      </c>
      <c r="C191" s="925">
        <v>30</v>
      </c>
      <c r="D191" s="358"/>
      <c r="E191" s="359"/>
      <c r="F191" s="360"/>
      <c r="G191" s="361"/>
      <c r="H191" s="362"/>
      <c r="I191" s="362"/>
      <c r="J191" s="362"/>
      <c r="K191" s="362"/>
      <c r="L191" s="362"/>
      <c r="M191" s="362"/>
      <c r="N191" s="363" t="s">
        <v>2123</v>
      </c>
      <c r="O191" s="685" t="str">
        <f>VLOOKUP(Q191,'自主点検表（処遇）'!$A$5:$AE$3053,8,0)</f>
        <v>　上記(3)ウの特別な室料を徴収する場合には、次の基準を満たしていますか。</v>
      </c>
      <c r="P191" s="297" t="str">
        <f t="shared" si="15"/>
        <v>✖</v>
      </c>
      <c r="Q191" s="296">
        <v>186</v>
      </c>
      <c r="R191" s="515" t="str">
        <f>VLOOKUP(Q191,'自主点検表（処遇）'!$AG$5:$AL$3053,2,0)</f>
        <v>いる・いない</v>
      </c>
      <c r="S191" s="398" t="s">
        <v>2048</v>
      </c>
      <c r="T191" s="389" t="str">
        <f>_xlfn.IFS(R191=S191,"適切",R191="いる・いない","要入力",R191="いない","不適切",R191="非該当","非該当")</f>
        <v>要入力</v>
      </c>
      <c r="U191" s="392" t="str">
        <f>VLOOKUP(Q191,'自主点検表（処遇）'!$AG$5:$AL$3053,6,0)</f>
        <v>平成12厚告123</v>
      </c>
    </row>
    <row r="192" spans="2:21" ht="30" customHeight="1" thickBot="1">
      <c r="B192" s="926">
        <f t="shared" si="14"/>
        <v>36</v>
      </c>
      <c r="C192" s="927">
        <v>30</v>
      </c>
      <c r="D192" s="365"/>
      <c r="E192" s="366"/>
      <c r="F192" s="367"/>
      <c r="G192" s="368"/>
      <c r="H192" s="369"/>
      <c r="I192" s="369"/>
      <c r="J192" s="369"/>
      <c r="K192" s="369"/>
      <c r="L192" s="369"/>
      <c r="M192" s="369"/>
      <c r="N192" s="370" t="s">
        <v>2124</v>
      </c>
      <c r="O192" s="684" t="str">
        <f>VLOOKUP(Q192,'自主点検表（処遇）'!$A$5:$AE$3053,8,0)</f>
        <v>　小口現金や通帳等の利用者からの預り金については、次の点を厳守して適切に管理していますか。</v>
      </c>
      <c r="P192" s="298" t="str">
        <f t="shared" si="15"/>
        <v>✖</v>
      </c>
      <c r="Q192" s="299">
        <v>187</v>
      </c>
      <c r="R192" s="516" t="str">
        <f>VLOOKUP(Q192,'自主点検表（処遇）'!$AG$5:$AL$3053,2,0)</f>
        <v>いる・いない</v>
      </c>
      <c r="S192" s="399" t="s">
        <v>2048</v>
      </c>
      <c r="T192" s="400" t="str">
        <f>_xlfn.IFS(R192=S192,"適切",R192="いる・いない","要入力",R192="いない","不適切",R192="非該当","非該当")</f>
        <v>要入力</v>
      </c>
      <c r="U192" s="393" t="str">
        <f>VLOOKUP(Q192,'自主点検表（処遇）'!$AG$5:$AL$3053,6,0)</f>
        <v>平成12厚告123</v>
      </c>
    </row>
    <row r="193" spans="2:21" ht="30" customHeight="1">
      <c r="B193" s="923">
        <f t="shared" si="14"/>
        <v>37</v>
      </c>
      <c r="C193" s="922">
        <v>31</v>
      </c>
      <c r="D193" s="352"/>
      <c r="E193" s="353"/>
      <c r="F193" s="354"/>
      <c r="G193" s="355" t="s">
        <v>2125</v>
      </c>
      <c r="H193" s="356"/>
      <c r="I193" s="356"/>
      <c r="J193" s="356"/>
      <c r="K193" s="356"/>
      <c r="L193" s="356"/>
      <c r="M193" s="356"/>
      <c r="N193" s="357" t="s">
        <v>2077</v>
      </c>
      <c r="O193" s="688" t="str">
        <f>VLOOKUP(Q193,'自主点検表（処遇）'!$A$5:$AE$3053,8,0)</f>
        <v>　居住及び食事の提供に係る契約の締結に当たっては、入所者又はその家族に対し、その契約内容について文書により事前に説明を行っていますか。</v>
      </c>
      <c r="P193" s="371" t="str">
        <f t="shared" si="15"/>
        <v>✖</v>
      </c>
      <c r="Q193" s="372">
        <v>188</v>
      </c>
      <c r="R193" s="514" t="str">
        <f>VLOOKUP(Q193,'自主点検表（処遇）'!$AG$5:$AL$3053,2,0)</f>
        <v>いる・いない</v>
      </c>
      <c r="S193" s="397" t="s">
        <v>2048</v>
      </c>
      <c r="T193" s="388" t="str">
        <f t="shared" si="20"/>
        <v>要入力</v>
      </c>
      <c r="U193" s="391" t="str">
        <f>VLOOKUP(Q193,'自主点検表（処遇）'!$AG$5:$AL$3053,6,0)</f>
        <v>平17厚労告419
1のイ</v>
      </c>
    </row>
    <row r="194" spans="2:21" ht="30" customHeight="1">
      <c r="B194" s="924">
        <f t="shared" si="14"/>
        <v>37</v>
      </c>
      <c r="C194" s="925">
        <v>31</v>
      </c>
      <c r="D194" s="358"/>
      <c r="E194" s="359"/>
      <c r="F194" s="360"/>
      <c r="G194" s="361"/>
      <c r="H194" s="362"/>
      <c r="I194" s="362"/>
      <c r="J194" s="362"/>
      <c r="K194" s="362"/>
      <c r="L194" s="362"/>
      <c r="M194" s="362"/>
      <c r="N194" s="363" t="s">
        <v>2080</v>
      </c>
      <c r="O194" s="685" t="str">
        <f>VLOOKUP(Q194,'自主点検表（処遇）'!$A$5:$AE$3053,8,0)</f>
        <v>　その契約内容について、入所者等から文書により同意を得ていますか。</v>
      </c>
      <c r="P194" s="297" t="str">
        <f t="shared" si="15"/>
        <v>✖</v>
      </c>
      <c r="Q194" s="296">
        <v>189</v>
      </c>
      <c r="R194" s="515" t="str">
        <f>VLOOKUP(Q194,'自主点検表（処遇）'!$AG$5:$AL$3053,2,0)</f>
        <v>いる・いない</v>
      </c>
      <c r="S194" s="398" t="s">
        <v>2048</v>
      </c>
      <c r="T194" s="389" t="str">
        <f t="shared" si="20"/>
        <v>要入力</v>
      </c>
      <c r="U194" s="392" t="str">
        <f>VLOOKUP(Q194,'自主点検表（処遇）'!$AG$5:$AL$3053,6,0)</f>
        <v>平17厚労告419
1のロ</v>
      </c>
    </row>
    <row r="195" spans="2:21" ht="30" customHeight="1">
      <c r="B195" s="924">
        <f t="shared" si="14"/>
        <v>37</v>
      </c>
      <c r="C195" s="925">
        <v>31</v>
      </c>
      <c r="D195" s="358"/>
      <c r="E195" s="359"/>
      <c r="F195" s="360"/>
      <c r="G195" s="361"/>
      <c r="H195" s="362"/>
      <c r="I195" s="362"/>
      <c r="J195" s="362"/>
      <c r="K195" s="362"/>
      <c r="L195" s="362"/>
      <c r="M195" s="362"/>
      <c r="N195" s="363" t="s">
        <v>2081</v>
      </c>
      <c r="O195" s="685" t="str">
        <f>VLOOKUP(Q195,'自主点検表（処遇）'!$A$5:$AE$3053,8,0)</f>
        <v>　居住及び食事の提供に係る利用料について、その具体的内容、金額の設定及び変更に関し、運営規程への記載を行うとともに、施設内の見やすい場所に掲示を行っていますか。</v>
      </c>
      <c r="P195" s="297" t="str">
        <f t="shared" si="15"/>
        <v>✖</v>
      </c>
      <c r="Q195" s="296">
        <v>190</v>
      </c>
      <c r="R195" s="515" t="str">
        <f>VLOOKUP(Q195,'自主点検表（処遇）'!$AG$5:$AL$3053,2,0)</f>
        <v>いる・いない</v>
      </c>
      <c r="S195" s="398" t="s">
        <v>2048</v>
      </c>
      <c r="T195" s="389" t="str">
        <f t="shared" si="20"/>
        <v>要入力</v>
      </c>
      <c r="U195" s="392" t="str">
        <f>VLOOKUP(Q195,'自主点検表（処遇）'!$AG$5:$AL$3053,6,0)</f>
        <v>平17厚労告419
1のハ</v>
      </c>
    </row>
    <row r="196" spans="2:21" ht="30" customHeight="1">
      <c r="B196" s="924">
        <f t="shared" si="14"/>
        <v>37</v>
      </c>
      <c r="C196" s="925">
        <v>31</v>
      </c>
      <c r="D196" s="358"/>
      <c r="E196" s="359"/>
      <c r="F196" s="360"/>
      <c r="G196" s="361"/>
      <c r="H196" s="362"/>
      <c r="I196" s="362"/>
      <c r="J196" s="362"/>
      <c r="K196" s="362"/>
      <c r="L196" s="362"/>
      <c r="M196" s="362"/>
      <c r="N196" s="363" t="s">
        <v>2082</v>
      </c>
      <c r="O196" s="685" t="str">
        <f>VLOOKUP(Q196,'自主点検表（処遇）'!$A$5:$AE$3053,8,0)</f>
        <v>　居住費に係る利用料は、居室及び光熱費に相当する額を基本としていますか。</v>
      </c>
      <c r="P196" s="297" t="str">
        <f t="shared" si="15"/>
        <v>✖</v>
      </c>
      <c r="Q196" s="296">
        <v>191</v>
      </c>
      <c r="R196" s="515" t="str">
        <f>VLOOKUP(Q196,'自主点検表（処遇）'!$AG$5:$AL$3053,2,0)</f>
        <v>いる・いない</v>
      </c>
      <c r="S196" s="398" t="s">
        <v>2048</v>
      </c>
      <c r="T196" s="389" t="str">
        <f t="shared" si="20"/>
        <v>要入力</v>
      </c>
      <c r="U196" s="392" t="str">
        <f>VLOOKUP(Q196,'自主点検表（処遇）'!$AG$5:$AL$3053,6,0)</f>
        <v>平17厚労告419
2のイの(1)の(ⅰ)</v>
      </c>
    </row>
    <row r="197" spans="2:21" ht="30" customHeight="1">
      <c r="B197" s="924">
        <f t="shared" si="14"/>
        <v>37</v>
      </c>
      <c r="C197" s="925">
        <v>31</v>
      </c>
      <c r="D197" s="358"/>
      <c r="E197" s="359"/>
      <c r="F197" s="360"/>
      <c r="G197" s="361"/>
      <c r="H197" s="362"/>
      <c r="I197" s="362"/>
      <c r="J197" s="362"/>
      <c r="K197" s="362"/>
      <c r="L197" s="362"/>
      <c r="M197" s="362"/>
      <c r="N197" s="363" t="s">
        <v>2083</v>
      </c>
      <c r="O197" s="685" t="str">
        <f>VLOOKUP(Q197,'自主点検表（処遇）'!$A$5:$AE$3053,8,0)</f>
        <v>　居住費に係る利用料の水準の設定に当たって勘案すべき事項は、次のとおりとしていますか。</v>
      </c>
      <c r="P197" s="297" t="str">
        <f t="shared" si="15"/>
        <v>✖</v>
      </c>
      <c r="Q197" s="296">
        <v>192</v>
      </c>
      <c r="R197" s="515" t="str">
        <f>VLOOKUP(Q197,'自主点検表（処遇）'!$AG$5:$AL$3053,2,0)</f>
        <v>いる・いない</v>
      </c>
      <c r="S197" s="398" t="s">
        <v>2048</v>
      </c>
      <c r="T197" s="389" t="str">
        <f t="shared" si="20"/>
        <v>要入力</v>
      </c>
      <c r="U197" s="392" t="str">
        <f>VLOOKUP(Q197,'自主点検表（処遇）'!$AG$5:$AL$3053,6,0)</f>
        <v>平17厚労告419
2のイの(2)の(ⅰ)(ⅱ)</v>
      </c>
    </row>
    <row r="198" spans="2:21" ht="30" customHeight="1">
      <c r="B198" s="924">
        <f t="shared" si="14"/>
        <v>37</v>
      </c>
      <c r="C198" s="925">
        <v>31</v>
      </c>
      <c r="D198" s="358"/>
      <c r="E198" s="359"/>
      <c r="F198" s="360"/>
      <c r="G198" s="361"/>
      <c r="H198" s="362"/>
      <c r="I198" s="362"/>
      <c r="J198" s="362"/>
      <c r="K198" s="362"/>
      <c r="L198" s="362"/>
      <c r="M198" s="362"/>
      <c r="N198" s="363" t="s">
        <v>2084</v>
      </c>
      <c r="O198" s="685" t="str">
        <f>VLOOKUP(Q198,'自主点検表（処遇）'!$A$5:$AE$3053,8,0)</f>
        <v>　食事の提供に係る利用料は、食材料費及び調理に係る費用に相当する額を基本としていますか。</v>
      </c>
      <c r="P198" s="297" t="str">
        <f t="shared" si="15"/>
        <v>✖</v>
      </c>
      <c r="Q198" s="296">
        <v>193</v>
      </c>
      <c r="R198" s="515" t="str">
        <f>VLOOKUP(Q198,'自主点検表（処遇）'!$AG$5:$AL$3053,2,0)</f>
        <v>いる・いない</v>
      </c>
      <c r="S198" s="398" t="s">
        <v>2048</v>
      </c>
      <c r="T198" s="389" t="str">
        <f t="shared" si="20"/>
        <v>要入力</v>
      </c>
      <c r="U198" s="392" t="str">
        <f>VLOOKUP(Q198,'自主点検表（処遇）'!$AG$5:$AL$3053,6,0)</f>
        <v>平17厚労告419
2のロ</v>
      </c>
    </row>
    <row r="199" spans="2:21" ht="30" customHeight="1">
      <c r="B199" s="924">
        <f t="shared" ref="B199:B263" si="21">C199+6</f>
        <v>37</v>
      </c>
      <c r="C199" s="925">
        <v>31</v>
      </c>
      <c r="D199" s="358"/>
      <c r="E199" s="359"/>
      <c r="F199" s="360"/>
      <c r="G199" s="361"/>
      <c r="H199" s="362"/>
      <c r="I199" s="362"/>
      <c r="J199" s="362"/>
      <c r="K199" s="362"/>
      <c r="L199" s="362"/>
      <c r="M199" s="362"/>
      <c r="N199" s="363" t="s">
        <v>2085</v>
      </c>
      <c r="O199" s="685" t="str">
        <f>VLOOKUP(Q199,'自主点検表（処遇）'!$A$5:$AE$3053,8,0)</f>
        <v>　入所者が選定する特別な居室等の提供又は特別な食事の提供に係る利用料は、上記の居住費及び食事の提供に係る利用料と明確に区分して受領していますか。</v>
      </c>
      <c r="P199" s="297" t="str">
        <f t="shared" ref="P199:P264" si="22">_xlfn.IFS(T199="不適切","★",T199="要入力","✖",T199="非該当","▲",T199="適切","",T199="","",T199="要確認","！")</f>
        <v>✖</v>
      </c>
      <c r="Q199" s="296">
        <v>194</v>
      </c>
      <c r="R199" s="515" t="str">
        <f>VLOOKUP(Q199,'自主点検表（処遇）'!$AG$5:$AL$3053,2,0)</f>
        <v>いる・いない</v>
      </c>
      <c r="S199" s="398" t="s">
        <v>2048</v>
      </c>
      <c r="T199" s="389" t="str">
        <f>_xlfn.IFS(R199=S199,"適切",R199="いる・いない","要入力",R199="いない","不適切",R199="非該当","非該当")</f>
        <v>要入力</v>
      </c>
      <c r="U199" s="392" t="str">
        <f>VLOOKUP(Q199,'自主点検表（処遇）'!$AG$5:$AL$3053,6,0)</f>
        <v>平17厚労告419
3</v>
      </c>
    </row>
    <row r="200" spans="2:21" ht="30" customHeight="1">
      <c r="B200" s="924">
        <f t="shared" si="21"/>
        <v>37</v>
      </c>
      <c r="C200" s="925">
        <v>31</v>
      </c>
      <c r="D200" s="358"/>
      <c r="E200" s="359"/>
      <c r="F200" s="360"/>
      <c r="G200" s="361" t="s">
        <v>2126</v>
      </c>
      <c r="H200" s="362"/>
      <c r="I200" s="362"/>
      <c r="J200" s="362"/>
      <c r="K200" s="362"/>
      <c r="L200" s="362"/>
      <c r="M200" s="362"/>
      <c r="N200" s="364"/>
      <c r="O200" s="687" t="str">
        <f>VLOOKUP(Q200,'自主点検表（処遇）'!$A$5:$AE$3053,8,0)</f>
        <v>　法定代理受領サービスに該当しない指定施設サービスに係る費用の支払を受けた場合は、提供したサービスの内容、費用の額その他必要と認められる事項を記載した「サービス提供証明書」を入所者に対して交付していますか。</v>
      </c>
      <c r="P200" s="297" t="str">
        <f t="shared" si="22"/>
        <v>✖</v>
      </c>
      <c r="Q200" s="296">
        <v>195</v>
      </c>
      <c r="R200" s="515" t="str">
        <f>VLOOKUP(Q200,'自主点検表（処遇）'!$AG$5:$AL$3053,2,0)</f>
        <v>いる・いない</v>
      </c>
      <c r="S200" s="398" t="s">
        <v>2048</v>
      </c>
      <c r="T200" s="389" t="str">
        <f t="shared" si="20"/>
        <v>要入力</v>
      </c>
      <c r="U200" s="392" t="str">
        <f>VLOOKUP(Q200,'自主点検表（処遇）'!$AG$5:$AL$3053,6,0)</f>
        <v>条例第66号
第291条
平11厚令39
第10条</v>
      </c>
    </row>
    <row r="201" spans="2:21" ht="30" customHeight="1">
      <c r="B201" s="924">
        <f t="shared" si="21"/>
        <v>37</v>
      </c>
      <c r="C201" s="925">
        <v>31</v>
      </c>
      <c r="D201" s="358"/>
      <c r="E201" s="359"/>
      <c r="F201" s="360"/>
      <c r="G201" s="361" t="s">
        <v>2127</v>
      </c>
      <c r="H201" s="362"/>
      <c r="I201" s="362"/>
      <c r="J201" s="362"/>
      <c r="K201" s="362"/>
      <c r="L201" s="362"/>
      <c r="M201" s="362"/>
      <c r="N201" s="363" t="s">
        <v>2077</v>
      </c>
      <c r="O201" s="685" t="str">
        <f>VLOOKUP(Q201,'自主点検表（処遇）'!$A$5:$AE$3053,8,0)</f>
        <v>　施設サービス計画に基づき、入所者の要介護状態の軽減又は悪化の防止に資するよう、その者の心身の状況等に応じて、その者の処遇を妥当適切に行っていますか。</v>
      </c>
      <c r="P201" s="297" t="str">
        <f t="shared" si="22"/>
        <v>✖</v>
      </c>
      <c r="Q201" s="296">
        <v>196</v>
      </c>
      <c r="R201" s="515" t="str">
        <f>VLOOKUP(Q201,'自主点検表（処遇）'!$AG$5:$AL$3053,2,0)</f>
        <v>いる・いない</v>
      </c>
      <c r="S201" s="398" t="s">
        <v>2048</v>
      </c>
      <c r="T201" s="389" t="str">
        <f t="shared" si="20"/>
        <v>要入力</v>
      </c>
      <c r="U201" s="392" t="str">
        <f>VLOOKUP(Q201,'自主点検表（処遇）'!$AG$5:$AL$3053,6,0)</f>
        <v>条例第66号
第292条
平11厚令39
第11条 第1項</v>
      </c>
    </row>
    <row r="202" spans="2:21" ht="30" customHeight="1">
      <c r="B202" s="924">
        <f t="shared" si="21"/>
        <v>37</v>
      </c>
      <c r="C202" s="925">
        <v>31</v>
      </c>
      <c r="D202" s="358"/>
      <c r="E202" s="359"/>
      <c r="F202" s="360"/>
      <c r="G202" s="361"/>
      <c r="H202" s="362"/>
      <c r="I202" s="362"/>
      <c r="J202" s="362"/>
      <c r="K202" s="362"/>
      <c r="L202" s="362"/>
      <c r="M202" s="362"/>
      <c r="N202" s="363" t="s">
        <v>2080</v>
      </c>
      <c r="O202" s="685" t="str">
        <f>VLOOKUP(Q202,'自主点検表（処遇）'!$A$5:$AE$3053,8,0)</f>
        <v>　指定施設サービスは、施設サービス計画に基づき、漫然かつ画一的なものとならないよう配慮して行っていますか。</v>
      </c>
      <c r="P202" s="297" t="str">
        <f t="shared" si="22"/>
        <v>✖</v>
      </c>
      <c r="Q202" s="296">
        <v>197</v>
      </c>
      <c r="R202" s="515" t="str">
        <f>VLOOKUP(Q202,'自主点検表（処遇）'!$AG$5:$AL$3053,2,0)</f>
        <v>いる・いない</v>
      </c>
      <c r="S202" s="398" t="s">
        <v>2048</v>
      </c>
      <c r="T202" s="389" t="str">
        <f t="shared" si="20"/>
        <v>要入力</v>
      </c>
      <c r="U202" s="392" t="str">
        <f>VLOOKUP(Q202,'自主点検表（処遇）'!$AG$5:$AL$3053,6,0)</f>
        <v>条例第66号
第292条
平11厚令39
第11条 第2項</v>
      </c>
    </row>
    <row r="203" spans="2:21" ht="30" customHeight="1" thickBot="1">
      <c r="B203" s="926">
        <f t="shared" si="21"/>
        <v>37</v>
      </c>
      <c r="C203" s="927">
        <v>31</v>
      </c>
      <c r="D203" s="365"/>
      <c r="E203" s="366"/>
      <c r="F203" s="367"/>
      <c r="G203" s="368"/>
      <c r="H203" s="369"/>
      <c r="I203" s="369"/>
      <c r="J203" s="369"/>
      <c r="K203" s="369"/>
      <c r="L203" s="369"/>
      <c r="M203" s="369"/>
      <c r="N203" s="373" t="s">
        <v>2081</v>
      </c>
      <c r="O203" s="686" t="str">
        <f>VLOOKUP(Q203,'自主点検表（処遇）'!$A$5:$AE$3053,8,0)</f>
        <v>　指定施設の従業者は、指定施設サービスの提供に当たっては、懇切丁寧を旨とし、入所者又はその家族に対し、処遇上必要な事項について、理解しやすいように説明をしていますか。</v>
      </c>
      <c r="P203" s="298" t="str">
        <f t="shared" si="22"/>
        <v>✖</v>
      </c>
      <c r="Q203" s="299">
        <v>198</v>
      </c>
      <c r="R203" s="516" t="str">
        <f>VLOOKUP(Q203,'自主点検表（処遇）'!$AG$5:$AL$3053,2,0)</f>
        <v>いる・いない</v>
      </c>
      <c r="S203" s="399" t="s">
        <v>2048</v>
      </c>
      <c r="T203" s="400" t="str">
        <f t="shared" si="20"/>
        <v>要入力</v>
      </c>
      <c r="U203" s="393" t="str">
        <f>VLOOKUP(Q203,'自主点検表（処遇）'!$AG$5:$AL$3053,6,0)</f>
        <v>条例第66号
第292条
平11厚令39
第11条 第3項</v>
      </c>
    </row>
    <row r="204" spans="2:21" ht="30" customHeight="1">
      <c r="B204" s="923">
        <f t="shared" si="21"/>
        <v>38</v>
      </c>
      <c r="C204" s="922">
        <v>32</v>
      </c>
      <c r="D204" s="352"/>
      <c r="E204" s="353"/>
      <c r="F204" s="354"/>
      <c r="G204" s="355" t="s">
        <v>2128</v>
      </c>
      <c r="H204" s="356"/>
      <c r="I204" s="356"/>
      <c r="J204" s="356"/>
      <c r="K204" s="356"/>
      <c r="L204" s="356"/>
      <c r="M204" s="356"/>
      <c r="N204" s="357" t="s">
        <v>2077</v>
      </c>
      <c r="O204" s="688" t="str">
        <f>VLOOKUP(Q204,'自主点検表（処遇）'!$A$5:$AE$3053,8,0)</f>
        <v>　指定施設サービスの提供に当たっては、当該入所者又は他の入所者等の生命又は身体を保護するため緊急やむを得ない場合を除き、身体的拘束その他入所者の行動を制限する行為を行っていませんか。</v>
      </c>
      <c r="P204" s="371" t="str">
        <f t="shared" si="22"/>
        <v>✖</v>
      </c>
      <c r="Q204" s="372">
        <v>199</v>
      </c>
      <c r="R204" s="514" t="str">
        <f>VLOOKUP(Q204,'自主点検表（処遇）'!$AG$5:$AL$3053,2,0)</f>
        <v>いない・いる</v>
      </c>
      <c r="S204" s="397" t="s">
        <v>2049</v>
      </c>
      <c r="T204" s="388" t="str">
        <f>_xlfn.IFS(R204=S204,"適切",R204="いない・いる","要入力",R204="いる","不適切",R204="非該当","要確認")</f>
        <v>要入力</v>
      </c>
      <c r="U204" s="391" t="str">
        <f>VLOOKUP(Q204,'自主点検表（処遇）'!$AG$5:$AL$3053,6,0)</f>
        <v>条例第66号
第292条
平11厚令39
第11条 第4項</v>
      </c>
    </row>
    <row r="205" spans="2:21" ht="30" customHeight="1">
      <c r="B205" s="932">
        <f t="shared" si="21"/>
        <v>38</v>
      </c>
      <c r="C205" s="933">
        <v>32</v>
      </c>
      <c r="D205" s="358"/>
      <c r="E205" s="359"/>
      <c r="F205" s="360"/>
      <c r="G205" s="361"/>
      <c r="H205" s="362"/>
      <c r="I205" s="362"/>
      <c r="J205" s="362"/>
      <c r="K205" s="362"/>
      <c r="L205" s="362"/>
      <c r="M205" s="362"/>
      <c r="N205" s="363" t="s">
        <v>2080</v>
      </c>
      <c r="O205" s="685" t="str">
        <f>VLOOKUP(Q205,'自主点検表（処遇）'!$A$5:$AE$3053,8,0)</f>
        <v>　管理者及び各職種の従業者で構成する「身体的拘束等の適正化のための対策を検討する委員会」（以下「身体的拘束等適正化検討委員会」）を設置し、施設全体で身体的拘束等廃止に取り組んでいますか。</v>
      </c>
      <c r="P205" s="376" t="str">
        <f t="shared" si="22"/>
        <v>✖</v>
      </c>
      <c r="Q205" s="377">
        <v>200</v>
      </c>
      <c r="R205" s="518" t="str">
        <f>VLOOKUP(Q205,'自主点検表（処遇）'!$AG$5:$AL$3053,2,0)</f>
        <v>いる・いない</v>
      </c>
      <c r="S205" s="402" t="s">
        <v>2048</v>
      </c>
      <c r="T205" s="405" t="str">
        <f t="shared" ref="T205:T238" si="23">_xlfn.IFS(R205=S205,"適切",R205="いる・いない","要入力",R205="いない","不適切",R205="非該当","要確認")</f>
        <v>要入力</v>
      </c>
      <c r="U205" s="395" t="str">
        <f>VLOOKUP(Q205,'自主点検表（処遇）'!$AG$5:$AL$3053,6,0)</f>
        <v>平11厚令39 第11条 第6項
平13老発155の3､5</v>
      </c>
    </row>
    <row r="206" spans="2:21" ht="30" customHeight="1" thickBot="1">
      <c r="B206" s="932">
        <f t="shared" ref="B206" si="24">C206+6</f>
        <v>38</v>
      </c>
      <c r="C206" s="933">
        <v>32</v>
      </c>
      <c r="D206" s="365"/>
      <c r="E206" s="366"/>
      <c r="F206" s="367"/>
      <c r="G206" s="368"/>
      <c r="H206" s="369"/>
      <c r="I206" s="369"/>
      <c r="J206" s="369"/>
      <c r="K206" s="369"/>
      <c r="L206" s="369"/>
      <c r="M206" s="369"/>
      <c r="N206" s="995" t="s">
        <v>1043</v>
      </c>
      <c r="O206" s="686"/>
      <c r="P206" s="298"/>
      <c r="Q206" s="1002"/>
      <c r="R206" s="516"/>
      <c r="S206" s="400"/>
      <c r="T206" s="400"/>
      <c r="U206" s="393"/>
    </row>
    <row r="207" spans="2:21" ht="30" customHeight="1">
      <c r="B207" s="923">
        <f t="shared" si="21"/>
        <v>39</v>
      </c>
      <c r="C207" s="922">
        <v>33</v>
      </c>
      <c r="D207" s="352"/>
      <c r="E207" s="353"/>
      <c r="F207" s="354"/>
      <c r="G207" s="355"/>
      <c r="H207" s="356"/>
      <c r="I207" s="356"/>
      <c r="J207" s="356"/>
      <c r="K207" s="356"/>
      <c r="L207" s="356"/>
      <c r="M207" s="356"/>
      <c r="N207" s="375"/>
      <c r="O207" s="683" t="str">
        <f>VLOOKUP(Q207,'自主点検表（処遇）'!$A$5:$AE$3053,8,0)</f>
        <v>①</v>
      </c>
      <c r="P207" s="371" t="str">
        <f t="shared" si="22"/>
        <v>✖</v>
      </c>
      <c r="Q207" s="372">
        <v>201</v>
      </c>
      <c r="R207" s="514" t="str">
        <f>VLOOKUP(Q207,'自主点検表（処遇）'!$AG$5:$AL$3053,2,0)</f>
        <v>いる・いない</v>
      </c>
      <c r="S207" s="397" t="s">
        <v>2048</v>
      </c>
      <c r="T207" s="388" t="str">
        <f t="shared" si="23"/>
        <v>要入力</v>
      </c>
      <c r="U207" s="391" t="str">
        <f>VLOOKUP(Q207,'自主点検表（処遇）'!$AG$5:$AL$3053,6,0)</f>
        <v>平11厚令39
第11条 第6項 第1号</v>
      </c>
    </row>
    <row r="208" spans="2:21" ht="30" customHeight="1">
      <c r="B208" s="924">
        <f t="shared" si="21"/>
        <v>39</v>
      </c>
      <c r="C208" s="925">
        <v>33</v>
      </c>
      <c r="D208" s="358"/>
      <c r="E208" s="359"/>
      <c r="F208" s="360"/>
      <c r="G208" s="361"/>
      <c r="H208" s="362"/>
      <c r="I208" s="362"/>
      <c r="J208" s="362"/>
      <c r="K208" s="362"/>
      <c r="L208" s="362"/>
      <c r="M208" s="362"/>
      <c r="N208" s="364"/>
      <c r="O208" s="687" t="str">
        <f>VLOOKUP(Q208,'自主点検表（処遇）'!$A$5:$AE$3053,8,0)</f>
        <v>②</v>
      </c>
      <c r="P208" s="297" t="str">
        <f t="shared" si="22"/>
        <v>✖</v>
      </c>
      <c r="Q208" s="296">
        <v>202</v>
      </c>
      <c r="R208" s="515" t="str">
        <f>VLOOKUP(Q208,'自主点検表（処遇）'!$AG$5:$AL$3053,2,0)</f>
        <v>いる・いない</v>
      </c>
      <c r="S208" s="398" t="s">
        <v>2048</v>
      </c>
      <c r="T208" s="389" t="str">
        <f t="shared" si="23"/>
        <v>要入力</v>
      </c>
      <c r="U208" s="392" t="str">
        <f>VLOOKUP(Q208,'自主点検表（処遇）'!$AG$5:$AL$3053,6,0)</f>
        <v>平11厚令39
第11条 第6項 第1号</v>
      </c>
    </row>
    <row r="209" spans="2:21" ht="30" customHeight="1">
      <c r="B209" s="924">
        <f t="shared" si="21"/>
        <v>39</v>
      </c>
      <c r="C209" s="925">
        <v>33</v>
      </c>
      <c r="D209" s="358"/>
      <c r="E209" s="359"/>
      <c r="F209" s="360"/>
      <c r="G209" s="361"/>
      <c r="H209" s="362"/>
      <c r="I209" s="362"/>
      <c r="J209" s="362"/>
      <c r="K209" s="362"/>
      <c r="L209" s="362"/>
      <c r="M209" s="362"/>
      <c r="N209" s="364"/>
      <c r="O209" s="687" t="str">
        <f>VLOOKUP(Q209,'自主点検表（処遇）'!$A$5:$AE$3053,8,0)</f>
        <v>③</v>
      </c>
      <c r="P209" s="297" t="str">
        <f t="shared" si="22"/>
        <v>✖</v>
      </c>
      <c r="Q209" s="296">
        <v>203</v>
      </c>
      <c r="R209" s="515" t="str">
        <f>VLOOKUP(Q209,'自主点検表（処遇）'!$AG$5:$AL$3053,2,0)</f>
        <v>いる・いない</v>
      </c>
      <c r="S209" s="398" t="s">
        <v>2048</v>
      </c>
      <c r="T209" s="389" t="str">
        <f t="shared" si="23"/>
        <v>要入力</v>
      </c>
      <c r="U209" s="392" t="str">
        <f>VLOOKUP(Q209,'自主点検表（処遇）'!$AG$5:$AL$3053,6,0)</f>
        <v>平11厚令39
第11条 第6項 第2号</v>
      </c>
    </row>
    <row r="210" spans="2:21" ht="30" customHeight="1">
      <c r="B210" s="924">
        <f t="shared" si="21"/>
        <v>39</v>
      </c>
      <c r="C210" s="925">
        <v>33</v>
      </c>
      <c r="D210" s="358"/>
      <c r="E210" s="359"/>
      <c r="F210" s="360"/>
      <c r="G210" s="361"/>
      <c r="H210" s="362"/>
      <c r="I210" s="362"/>
      <c r="J210" s="362"/>
      <c r="K210" s="362"/>
      <c r="L210" s="362"/>
      <c r="M210" s="362"/>
      <c r="N210" s="364"/>
      <c r="O210" s="687" t="str">
        <f>VLOOKUP(Q210,'自主点検表（処遇）'!$A$5:$AE$3053,8,0)</f>
        <v>④</v>
      </c>
      <c r="P210" s="297" t="str">
        <f t="shared" si="22"/>
        <v>✖</v>
      </c>
      <c r="Q210" s="296">
        <v>204</v>
      </c>
      <c r="R210" s="515" t="str">
        <f>VLOOKUP(Q210,'自主点検表（処遇）'!$AG$5:$AL$3053,2,0)</f>
        <v>いる・いない</v>
      </c>
      <c r="S210" s="398" t="s">
        <v>2048</v>
      </c>
      <c r="T210" s="389" t="str">
        <f t="shared" si="23"/>
        <v>要入力</v>
      </c>
      <c r="U210" s="392" t="str">
        <f>VLOOKUP(Q210,'自主点検表（処遇）'!$AG$5:$AL$3053,6,0)</f>
        <v>平11厚令39
第11条 第6項 第3号</v>
      </c>
    </row>
    <row r="211" spans="2:21" ht="30" customHeight="1">
      <c r="B211" s="924">
        <f t="shared" si="21"/>
        <v>39</v>
      </c>
      <c r="C211" s="925">
        <v>33</v>
      </c>
      <c r="D211" s="358"/>
      <c r="E211" s="359"/>
      <c r="F211" s="360"/>
      <c r="G211" s="361"/>
      <c r="H211" s="362"/>
      <c r="I211" s="362"/>
      <c r="J211" s="362"/>
      <c r="K211" s="362"/>
      <c r="L211" s="362"/>
      <c r="M211" s="362"/>
      <c r="N211" s="364"/>
      <c r="O211" s="687" t="str">
        <f>VLOOKUP(Q211,'自主点検表（処遇）'!$A$5:$AE$3053,8,0)</f>
        <v>⑤</v>
      </c>
      <c r="P211" s="297" t="str">
        <f t="shared" si="22"/>
        <v>✖</v>
      </c>
      <c r="Q211" s="296">
        <v>205</v>
      </c>
      <c r="R211" s="515" t="str">
        <f>VLOOKUP(Q211,'自主点検表（処遇）'!$AG$5:$AL$3053,2,0)</f>
        <v>いる・いない</v>
      </c>
      <c r="S211" s="398" t="s">
        <v>2048</v>
      </c>
      <c r="T211" s="389" t="str">
        <f t="shared" si="23"/>
        <v>要入力</v>
      </c>
      <c r="U211" s="392" t="str">
        <f>VLOOKUP(Q211,'自主点検表（処遇）'!$AG$5:$AL$3053,6,0)</f>
        <v>平13老発155
の3</v>
      </c>
    </row>
    <row r="212" spans="2:21" ht="30" customHeight="1">
      <c r="B212" s="924">
        <f t="shared" si="21"/>
        <v>39</v>
      </c>
      <c r="C212" s="925">
        <v>33</v>
      </c>
      <c r="D212" s="358"/>
      <c r="E212" s="359"/>
      <c r="F212" s="360"/>
      <c r="G212" s="361"/>
      <c r="H212" s="362"/>
      <c r="I212" s="362"/>
      <c r="J212" s="362"/>
      <c r="K212" s="362"/>
      <c r="L212" s="362"/>
      <c r="M212" s="362"/>
      <c r="N212" s="364"/>
      <c r="O212" s="687" t="str">
        <f>VLOOKUP(Q212,'自主点検表（処遇）'!$A$5:$AE$3053,8,0)</f>
        <v>⑥</v>
      </c>
      <c r="P212" s="297" t="str">
        <f t="shared" si="22"/>
        <v>✖</v>
      </c>
      <c r="Q212" s="296">
        <v>206</v>
      </c>
      <c r="R212" s="515" t="str">
        <f>VLOOKUP(Q212,'自主点検表（処遇）'!$AG$5:$AL$3053,2,0)</f>
        <v>いる・いない</v>
      </c>
      <c r="S212" s="398" t="s">
        <v>2048</v>
      </c>
      <c r="T212" s="389" t="str">
        <f t="shared" si="23"/>
        <v>要入力</v>
      </c>
      <c r="U212" s="392" t="str">
        <f>VLOOKUP(Q212,'自主点検表（処遇）'!$AG$5:$AL$3053,6,0)</f>
        <v>平13老発155
の3</v>
      </c>
    </row>
    <row r="213" spans="2:21" ht="30" customHeight="1">
      <c r="B213" s="924">
        <f t="shared" si="21"/>
        <v>39</v>
      </c>
      <c r="C213" s="925">
        <v>33</v>
      </c>
      <c r="D213" s="358"/>
      <c r="E213" s="359"/>
      <c r="F213" s="360"/>
      <c r="G213" s="361"/>
      <c r="H213" s="362"/>
      <c r="I213" s="362"/>
      <c r="J213" s="362"/>
      <c r="K213" s="362"/>
      <c r="L213" s="362"/>
      <c r="M213" s="362"/>
      <c r="N213" s="364"/>
      <c r="O213" s="687" t="str">
        <f>VLOOKUP(Q213,'自主点検表（処遇）'!$A$5:$AE$3053,8,0)</f>
        <v>(a) 委員会のメンバーについては、幅広い職種（例えば、施設長、事務長、医師、
　看護職員、介護職員、生活相談員）により構成していますか。</v>
      </c>
      <c r="P213" s="297" t="str">
        <f t="shared" si="22"/>
        <v>✖</v>
      </c>
      <c r="Q213" s="296">
        <v>207</v>
      </c>
      <c r="R213" s="515" t="str">
        <f>VLOOKUP(Q213,'自主点検表（処遇）'!$AG$5:$AL$3053,2,0)</f>
        <v>いる・いない</v>
      </c>
      <c r="S213" s="398" t="s">
        <v>2048</v>
      </c>
      <c r="T213" s="389" t="str">
        <f t="shared" si="23"/>
        <v>要入力</v>
      </c>
      <c r="U213" s="392" t="str">
        <f>VLOOKUP(Q213,'自主点検表（処遇）'!$AG$5:$AL$3053,6,0)</f>
        <v>平11厚令39
第11条 第6項 第1号
平12老企43
第4の10の(3)</v>
      </c>
    </row>
    <row r="214" spans="2:21" ht="30" customHeight="1">
      <c r="B214" s="924">
        <f t="shared" si="21"/>
        <v>39</v>
      </c>
      <c r="C214" s="925">
        <v>33</v>
      </c>
      <c r="D214" s="358"/>
      <c r="E214" s="359"/>
      <c r="F214" s="360"/>
      <c r="G214" s="361"/>
      <c r="H214" s="362"/>
      <c r="I214" s="362"/>
      <c r="J214" s="362"/>
      <c r="K214" s="362"/>
      <c r="L214" s="362"/>
      <c r="M214" s="362"/>
      <c r="N214" s="364"/>
      <c r="O214" s="687" t="str">
        <f>VLOOKUP(Q214,'自主点検表（処遇）'!$A$5:$AE$3053,8,0)</f>
        <v>(b) (a)の構成メンバーの責務及び役割分担を明確にするとともに、専任の身体的拘束
　等適正化対応策を担当する者を定めていますか。</v>
      </c>
      <c r="P214" s="297" t="str">
        <f t="shared" si="22"/>
        <v>✖</v>
      </c>
      <c r="Q214" s="296">
        <v>208</v>
      </c>
      <c r="R214" s="515" t="str">
        <f>VLOOKUP(Q214,'自主点検表（処遇）'!$AG$5:$AL$3053,2,0)</f>
        <v>いる・いない</v>
      </c>
      <c r="S214" s="398" t="s">
        <v>2048</v>
      </c>
      <c r="T214" s="389" t="str">
        <f t="shared" si="23"/>
        <v>要入力</v>
      </c>
      <c r="U214" s="392">
        <f>VLOOKUP(Q214,'自主点検表（処遇）'!$AG$5:$AL$3053,6,0)</f>
        <v>0</v>
      </c>
    </row>
    <row r="215" spans="2:21" ht="30" customHeight="1" thickBot="1">
      <c r="B215" s="926">
        <f t="shared" si="21"/>
        <v>39</v>
      </c>
      <c r="C215" s="927">
        <v>33</v>
      </c>
      <c r="D215" s="365"/>
      <c r="E215" s="366"/>
      <c r="F215" s="367"/>
      <c r="G215" s="368"/>
      <c r="H215" s="369"/>
      <c r="I215" s="369"/>
      <c r="J215" s="369"/>
      <c r="K215" s="369"/>
      <c r="L215" s="369"/>
      <c r="M215" s="369"/>
      <c r="N215" s="370"/>
      <c r="O215" s="684" t="str">
        <f>VLOOKUP(Q215,'自主点検表（処遇）'!$A$5:$AE$3053,8,0)</f>
        <v>(c) 身体的拘束等適正化検討委員会は、運営委員会など他の委員会と独立して設置・
　運営していますか。（ただし、関係する職種、取り扱う事項等が相互に関係が深い
　と認められる他の会議体を設置している場合、これと一体的に設置・運営すること
　として差し支えありません。）</v>
      </c>
      <c r="P215" s="298" t="str">
        <f t="shared" si="22"/>
        <v>✖</v>
      </c>
      <c r="Q215" s="299">
        <v>209</v>
      </c>
      <c r="R215" s="516" t="str">
        <f>VLOOKUP(Q215,'自主点検表（処遇）'!$AG$5:$AL$3053,2,0)</f>
        <v>いる・いない</v>
      </c>
      <c r="S215" s="399" t="s">
        <v>2048</v>
      </c>
      <c r="T215" s="400" t="str">
        <f t="shared" si="23"/>
        <v>要入力</v>
      </c>
      <c r="U215" s="393" t="str">
        <f>VLOOKUP(Q215,'自主点検表（処遇）'!$AG$5:$AL$3053,6,0)</f>
        <v>平12老企43
第4の10の(3)</v>
      </c>
    </row>
    <row r="216" spans="2:21" ht="30" customHeight="1">
      <c r="B216" s="923">
        <f t="shared" si="21"/>
        <v>40</v>
      </c>
      <c r="C216" s="922">
        <v>34</v>
      </c>
      <c r="D216" s="352"/>
      <c r="E216" s="353"/>
      <c r="F216" s="354"/>
      <c r="G216" s="355"/>
      <c r="H216" s="356"/>
      <c r="I216" s="356"/>
      <c r="J216" s="356"/>
      <c r="K216" s="356"/>
      <c r="L216" s="356"/>
      <c r="M216" s="356"/>
      <c r="N216" s="375"/>
      <c r="O216" s="683" t="str">
        <f>VLOOKUP(Q216,'自主点検表（処遇）'!$A$5:$AE$3053,8,0)</f>
        <v xml:space="preserve">　身体的拘束等の適正化のための指針（又は「身体的拘束等廃止に向けた改善計画」など）については、以下の内容を盛り込んでいますか。 </v>
      </c>
      <c r="P216" s="371" t="str">
        <f t="shared" si="22"/>
        <v>✖</v>
      </c>
      <c r="Q216" s="372">
        <v>210</v>
      </c>
      <c r="R216" s="514" t="str">
        <f>VLOOKUP(Q216,'自主点検表（処遇）'!$AG$5:$AL$3053,2,0)</f>
        <v>いる・いない</v>
      </c>
      <c r="S216" s="397" t="s">
        <v>2048</v>
      </c>
      <c r="T216" s="388" t="str">
        <f t="shared" si="23"/>
        <v>要入力</v>
      </c>
      <c r="U216" s="391" t="str">
        <f>VLOOKUP(Q216,'自主点検表（処遇）'!$AG$5:$AL$3053,6,0)</f>
        <v>平11厚令39
第11条 第6項 第2号
平12老企43
第4の10の(4)</v>
      </c>
    </row>
    <row r="217" spans="2:21" ht="30" customHeight="1" thickBot="1">
      <c r="B217" s="932">
        <f t="shared" si="21"/>
        <v>40</v>
      </c>
      <c r="C217" s="933">
        <v>34</v>
      </c>
      <c r="D217" s="358"/>
      <c r="E217" s="359"/>
      <c r="F217" s="360"/>
      <c r="G217" s="361"/>
      <c r="H217" s="362"/>
      <c r="I217" s="362"/>
      <c r="J217" s="362"/>
      <c r="K217" s="362"/>
      <c r="L217" s="362"/>
      <c r="M217" s="362"/>
      <c r="N217" s="364"/>
      <c r="O217" s="687" t="str">
        <f>VLOOKUP(Q217,'自主点検表（処遇）'!$A$5:$AE$3053,8,0)</f>
        <v>【身体的拘束等の適正化のための従業者に対する研修について】</v>
      </c>
      <c r="P217" s="376" t="str">
        <f t="shared" si="22"/>
        <v>✖</v>
      </c>
      <c r="Q217" s="377">
        <v>211</v>
      </c>
      <c r="R217" s="518" t="str">
        <f>VLOOKUP(Q217,'自主点検表（処遇）'!$AG$5:$AL$3053,2,0)</f>
        <v>いる・いない</v>
      </c>
      <c r="S217" s="402" t="s">
        <v>2048</v>
      </c>
      <c r="T217" s="405" t="str">
        <f t="shared" si="23"/>
        <v>要入力</v>
      </c>
      <c r="U217" s="395" t="str">
        <f>VLOOKUP(Q217,'自主点検表（処遇）'!$AG$5:$AL$3053,6,0)</f>
        <v>平11厚令39
第11条 第6項 第3号
平12老企43
第4の10の(5)</v>
      </c>
    </row>
    <row r="218" spans="2:21" ht="30" customHeight="1">
      <c r="B218" s="936">
        <f t="shared" si="21"/>
        <v>41</v>
      </c>
      <c r="C218" s="937">
        <v>35</v>
      </c>
      <c r="D218" s="352"/>
      <c r="E218" s="353"/>
      <c r="F218" s="354"/>
      <c r="G218" s="355"/>
      <c r="H218" s="356"/>
      <c r="I218" s="356"/>
      <c r="J218" s="356"/>
      <c r="K218" s="356"/>
      <c r="L218" s="356"/>
      <c r="M218" s="356"/>
      <c r="N218" s="996" t="s">
        <v>1044</v>
      </c>
      <c r="O218" s="683" t="str">
        <f>VLOOKUP(Q218,'自主点検表（処遇）'!$A$5:$AE$3053,8,0)</f>
        <v>　緊急やむを得ず身体的拘束等を行う場合には、その態様及び時間、利用者の心身の状況並びに緊急やむを得なかった理由を記録していますか。</v>
      </c>
      <c r="P218" s="371" t="str">
        <f t="shared" si="22"/>
        <v>✖</v>
      </c>
      <c r="Q218" s="372">
        <v>212</v>
      </c>
      <c r="R218" s="514" t="str">
        <f>VLOOKUP(Q218,'自主点検表（処遇）'!$AG$5:$AL$3053,2,0)</f>
        <v>いる・いない</v>
      </c>
      <c r="S218" s="397" t="s">
        <v>2048</v>
      </c>
      <c r="T218" s="388" t="str">
        <f>_xlfn.IFS(R218=S218,"適切",R218="いる・いない","要入力",R218="いない","不適切",R218="非該当","非該当")</f>
        <v>要入力</v>
      </c>
      <c r="U218" s="391" t="str">
        <f>VLOOKUP(Q218,'自主点検表（処遇）'!$AG$5:$AL$3053,6,0)</f>
        <v>条例第66号
第292条
平11厚令39
第11条第5項</v>
      </c>
    </row>
    <row r="219" spans="2:21" ht="30" customHeight="1">
      <c r="B219" s="930">
        <f t="shared" si="21"/>
        <v>41</v>
      </c>
      <c r="C219" s="931">
        <v>35</v>
      </c>
      <c r="D219" s="358"/>
      <c r="E219" s="359"/>
      <c r="F219" s="360"/>
      <c r="G219" s="361"/>
      <c r="H219" s="362"/>
      <c r="I219" s="362"/>
      <c r="J219" s="362"/>
      <c r="K219" s="362"/>
      <c r="L219" s="362"/>
      <c r="M219" s="362"/>
      <c r="N219" s="364"/>
      <c r="O219" s="687" t="str">
        <f>VLOOKUP(Q219,'自主点検表（処遇）'!$A$5:$AE$3053,8,0)</f>
        <v>　なお、「身体拘束ゼロへの手引き」に例示されている「緊急やむを得ない身体拘束に関する説明書」などを参考にして、文書により家族等にわかりやすく説明し、原則として拘束開始時かそれ以前に同意を得ていますか。</v>
      </c>
      <c r="P219" s="300" t="str">
        <f t="shared" si="22"/>
        <v>✖</v>
      </c>
      <c r="Q219" s="301">
        <v>213</v>
      </c>
      <c r="R219" s="517" t="str">
        <f>VLOOKUP(Q219,'自主点検表（処遇）'!$AG$5:$AL$3053,2,0)</f>
        <v>いる・いない</v>
      </c>
      <c r="S219" s="401" t="s">
        <v>2048</v>
      </c>
      <c r="T219" s="404" t="str">
        <f>_xlfn.IFS(R219=S219,"適切",R219="いる・いない","要入力",R219="いない","不適切",R219="非該当","非該当")</f>
        <v>要入力</v>
      </c>
      <c r="U219" s="394" t="str">
        <f>VLOOKUP(Q219,'自主点検表（処遇）'!$AG$5:$AL$3053,6,0)</f>
        <v>平13老発155
の6の(1)(2)</v>
      </c>
    </row>
    <row r="220" spans="2:21" ht="30" customHeight="1">
      <c r="B220" s="924">
        <f t="shared" si="21"/>
        <v>41</v>
      </c>
      <c r="C220" s="925">
        <v>35</v>
      </c>
      <c r="D220" s="358"/>
      <c r="E220" s="359"/>
      <c r="F220" s="360"/>
      <c r="G220" s="361"/>
      <c r="H220" s="362"/>
      <c r="I220" s="362"/>
      <c r="J220" s="362"/>
      <c r="K220" s="362"/>
      <c r="L220" s="362"/>
      <c r="M220" s="362"/>
      <c r="N220" s="364"/>
      <c r="O220" s="687" t="str">
        <f>VLOOKUP(Q220,'自主点検表（処遇）'!$A$5:$AE$3053,8,0)</f>
        <v>　上記の説明書について、次の点について適切に取り扱い、作成及び同意を得ていますか。</v>
      </c>
      <c r="P220" s="297" t="str">
        <f t="shared" si="22"/>
        <v>✖</v>
      </c>
      <c r="Q220" s="296">
        <v>214</v>
      </c>
      <c r="R220" s="515" t="str">
        <f>VLOOKUP(Q220,'自主点検表（処遇）'!$AG$5:$AL$3053,2,0)</f>
        <v>いる・いない</v>
      </c>
      <c r="S220" s="398" t="s">
        <v>2048</v>
      </c>
      <c r="T220" s="389" t="str">
        <f>_xlfn.IFS(R220=S220,"適切",R220="いる・いない","要入力",R220="いない","不適切",R220="非該当","非該当")</f>
        <v>要入力</v>
      </c>
      <c r="U220" s="392" t="str">
        <f>VLOOKUP(Q220,'自主点検表（処遇）'!$AG$5:$AL$3053,6,0)</f>
        <v>身体拘束ゼロへの
手引き</v>
      </c>
    </row>
    <row r="221" spans="2:21" ht="30" customHeight="1" thickBot="1">
      <c r="B221" s="926">
        <f t="shared" si="21"/>
        <v>41</v>
      </c>
      <c r="C221" s="927">
        <v>35</v>
      </c>
      <c r="D221" s="365"/>
      <c r="E221" s="366"/>
      <c r="F221" s="367"/>
      <c r="G221" s="368"/>
      <c r="H221" s="369"/>
      <c r="I221" s="369"/>
      <c r="J221" s="387"/>
      <c r="K221" s="387"/>
      <c r="L221" s="387"/>
      <c r="M221" s="369"/>
      <c r="N221" s="855" t="s">
        <v>1023</v>
      </c>
      <c r="O221" s="684" t="str">
        <f>VLOOKUP(Q221,'自主点検表（処遇）'!$A$5:$AE$3053,8,0)</f>
        <v>　緊急やむを得ず身体的拘束等を行った場合には、「身体拘束ゼロへの手引き」に例示されている「緊急やむを得ない身体拘束に関する経過観察・再検討記録」などを参考にして、利用者の日々の心身の状態等の観察、拘束の必要性や方法に係わる再検討を行うごとに逐次その記録を加えるとともに、従業者間、家族等関係者の間で直近の情報を共有していますか。</v>
      </c>
      <c r="P221" s="298" t="str">
        <f t="shared" si="22"/>
        <v>✖</v>
      </c>
      <c r="Q221" s="299">
        <v>215</v>
      </c>
      <c r="R221" s="516" t="str">
        <f>VLOOKUP(Q221,'自主点検表（処遇）'!$AG$5:$AL$3053,2,0)</f>
        <v>いる・いない</v>
      </c>
      <c r="S221" s="399" t="s">
        <v>2048</v>
      </c>
      <c r="T221" s="400" t="str">
        <f>_xlfn.IFS(R221=S221,"適切",R221="いる・いない","要入力",R221="いない","不適切",R221="非該当","非該当")</f>
        <v>要入力</v>
      </c>
      <c r="U221" s="393" t="str">
        <f>VLOOKUP(Q221,'自主点検表（処遇）'!$AG$5:$AL$3053,6,0)</f>
        <v>平13老発155
の6の(2)</v>
      </c>
    </row>
    <row r="222" spans="2:21" ht="30" customHeight="1">
      <c r="B222" s="923">
        <f t="shared" si="21"/>
        <v>42</v>
      </c>
      <c r="C222" s="922">
        <v>36</v>
      </c>
      <c r="D222" s="352"/>
      <c r="E222" s="353"/>
      <c r="F222" s="354"/>
      <c r="G222" s="888" t="s">
        <v>2551</v>
      </c>
      <c r="H222" s="356"/>
      <c r="I222" s="356"/>
      <c r="J222" s="356"/>
      <c r="K222" s="356"/>
      <c r="L222" s="356"/>
      <c r="M222" s="356"/>
      <c r="N222" s="357" t="s">
        <v>2077</v>
      </c>
      <c r="O222" s="688" t="str">
        <f>VLOOKUP(Q222,'自主点検表（処遇）'!$A$5:$AE$3053,8,0)</f>
        <v>　事業所の従業員は高齢者虐待を発見しやすい立場にあることを自覚し、高齢者虐待の早期発見に努めていますか。</v>
      </c>
      <c r="P222" s="371" t="str">
        <f t="shared" si="22"/>
        <v>✖</v>
      </c>
      <c r="Q222" s="372">
        <v>216</v>
      </c>
      <c r="R222" s="514" t="str">
        <f>VLOOKUP(Q222,'自主点検表（処遇）'!$AG$5:$AL$3053,2,0)</f>
        <v>いる・いない</v>
      </c>
      <c r="S222" s="397" t="s">
        <v>2048</v>
      </c>
      <c r="T222" s="388" t="str">
        <f t="shared" si="23"/>
        <v>要入力</v>
      </c>
      <c r="U222" s="391" t="str">
        <f>VLOOKUP(Q222,'自主点検表（処遇）'!$AG$5:$AL$3053,6,0)</f>
        <v>高齢者虐待防止法
第5条</v>
      </c>
    </row>
    <row r="223" spans="2:21" ht="30" customHeight="1">
      <c r="B223" s="924">
        <f t="shared" si="21"/>
        <v>42</v>
      </c>
      <c r="C223" s="925">
        <v>36</v>
      </c>
      <c r="D223" s="358"/>
      <c r="E223" s="359"/>
      <c r="F223" s="360"/>
      <c r="G223" s="361"/>
      <c r="H223" s="362"/>
      <c r="I223" s="362"/>
      <c r="J223" s="362"/>
      <c r="K223" s="362"/>
      <c r="L223" s="362"/>
      <c r="M223" s="362"/>
      <c r="N223" s="363" t="s">
        <v>2080</v>
      </c>
      <c r="O223" s="685" t="str">
        <f>VLOOKUP(Q223,'自主点検表（処遇）'!$A$5:$AE$3053,8,0)</f>
        <v>　高齢者虐待の防止について、従業者への研修の実施、サービスの提供を受ける利用者及びその家族からの苦情の処理の体制の整備等、虐待の防止のための措置を講じていますか。</v>
      </c>
      <c r="P223" s="297" t="str">
        <f t="shared" si="22"/>
        <v>✖</v>
      </c>
      <c r="Q223" s="296">
        <v>217</v>
      </c>
      <c r="R223" s="515" t="str">
        <f>VLOOKUP(Q223,'自主点検表（処遇）'!$AG$5:$AL$3053,2,0)</f>
        <v>いる・いない</v>
      </c>
      <c r="S223" s="398" t="s">
        <v>2048</v>
      </c>
      <c r="T223" s="389" t="str">
        <f t="shared" si="23"/>
        <v>要入力</v>
      </c>
      <c r="U223" s="392" t="str">
        <f>VLOOKUP(Q223,'自主点検表（処遇）'!$AG$5:$AL$3053,6,0)</f>
        <v>高齢者虐待防止法
第20条</v>
      </c>
    </row>
    <row r="224" spans="2:21" ht="30" customHeight="1">
      <c r="B224" s="924">
        <f t="shared" si="21"/>
        <v>42</v>
      </c>
      <c r="C224" s="925">
        <v>36</v>
      </c>
      <c r="D224" s="358"/>
      <c r="E224" s="359"/>
      <c r="F224" s="360"/>
      <c r="G224" s="361"/>
      <c r="H224" s="362"/>
      <c r="I224" s="362"/>
      <c r="J224" s="362"/>
      <c r="K224" s="362"/>
      <c r="L224" s="362"/>
      <c r="M224" s="362"/>
      <c r="N224" s="363" t="s">
        <v>2081</v>
      </c>
      <c r="O224" s="685" t="str">
        <f>VLOOKUP(Q224,'自主点検表（処遇）'!$A$5:$AE$3053,8,0)</f>
        <v>　高齢者虐待を受けたと思われる入居者を発見した場合は、速やかに、市町村に通報していますか。</v>
      </c>
      <c r="P224" s="297" t="str">
        <f t="shared" si="22"/>
        <v>✖</v>
      </c>
      <c r="Q224" s="296">
        <v>218</v>
      </c>
      <c r="R224" s="515" t="str">
        <f>VLOOKUP(Q224,'自主点検表（処遇）'!$AG$5:$AL$3053,2,0)</f>
        <v>いる・いない</v>
      </c>
      <c r="S224" s="398" t="s">
        <v>2048</v>
      </c>
      <c r="T224" s="389" t="str">
        <f>_xlfn.IFS(R224=S224,"適切",R224="いる・いない","要入力",R224="いない","不適切",R224="非該当","非該当")</f>
        <v>要入力</v>
      </c>
      <c r="U224" s="392" t="str">
        <f>VLOOKUP(Q224,'自主点検表（処遇）'!$AG$5:$AL$3053,6,0)</f>
        <v>高齢者虐待防止法
第21条</v>
      </c>
    </row>
    <row r="225" spans="2:21" ht="30" customHeight="1" thickBot="1">
      <c r="B225" s="926">
        <f t="shared" si="21"/>
        <v>42</v>
      </c>
      <c r="C225" s="927">
        <v>36</v>
      </c>
      <c r="D225" s="365"/>
      <c r="E225" s="366"/>
      <c r="F225" s="367"/>
      <c r="G225" s="368"/>
      <c r="H225" s="369"/>
      <c r="I225" s="369"/>
      <c r="J225" s="369"/>
      <c r="K225" s="369"/>
      <c r="L225" s="369"/>
      <c r="M225" s="369"/>
      <c r="N225" s="370"/>
      <c r="O225" s="684" t="str">
        <f>VLOOKUP(Q225,'自主点検表（処遇）'!$A$5:$AE$3053,8,0)</f>
        <v>①</v>
      </c>
      <c r="P225" s="298" t="str">
        <f t="shared" si="22"/>
        <v>✖</v>
      </c>
      <c r="Q225" s="299">
        <v>219</v>
      </c>
      <c r="R225" s="516" t="str">
        <f>VLOOKUP(Q225,'自主点検表（処遇）'!$AG$5:$AL$3053,2,0)</f>
        <v>いる・いない</v>
      </c>
      <c r="S225" s="399" t="s">
        <v>2048</v>
      </c>
      <c r="T225" s="400" t="str">
        <f t="shared" si="23"/>
        <v>要入力</v>
      </c>
      <c r="U225" s="393" t="str">
        <f>VLOOKUP(Q225,'自主点検表（処遇）'!$AG$5:$AL$3053,6,0)</f>
        <v>平11厚令39
第35条の2
第1項 第1号
平12老企43
第4の38①</v>
      </c>
    </row>
    <row r="226" spans="2:21" ht="30" customHeight="1">
      <c r="B226" s="923">
        <f t="shared" si="21"/>
        <v>43</v>
      </c>
      <c r="C226" s="922">
        <v>37</v>
      </c>
      <c r="D226" s="352"/>
      <c r="E226" s="353"/>
      <c r="F226" s="354"/>
      <c r="G226" s="355"/>
      <c r="H226" s="356"/>
      <c r="I226" s="356"/>
      <c r="J226" s="356"/>
      <c r="K226" s="356"/>
      <c r="L226" s="356"/>
      <c r="M226" s="356"/>
      <c r="N226" s="375"/>
      <c r="O226" s="683" t="str">
        <f>VLOOKUP(Q226,'自主点検表（処遇）'!$A$5:$AE$3053,8,0)</f>
        <v>②</v>
      </c>
      <c r="P226" s="371" t="str">
        <f t="shared" si="22"/>
        <v>✖</v>
      </c>
      <c r="Q226" s="372">
        <v>220</v>
      </c>
      <c r="R226" s="514" t="str">
        <f>VLOOKUP(Q226,'自主点検表（処遇）'!$AG$5:$AL$3053,2,0)</f>
        <v>いる・いない</v>
      </c>
      <c r="S226" s="397" t="s">
        <v>2048</v>
      </c>
      <c r="T226" s="388" t="str">
        <f t="shared" si="23"/>
        <v>要入力</v>
      </c>
      <c r="U226" s="391" t="str">
        <f>VLOOKUP(Q226,'自主点検表（処遇）'!$AG$5:$AL$3053,6,0)</f>
        <v>条例第66号
第317条の2
平11厚令39
第35条の2</v>
      </c>
    </row>
    <row r="227" spans="2:21" ht="30" customHeight="1">
      <c r="B227" s="924">
        <f t="shared" si="21"/>
        <v>43</v>
      </c>
      <c r="C227" s="925">
        <v>37</v>
      </c>
      <c r="D227" s="358"/>
      <c r="E227" s="359"/>
      <c r="F227" s="360"/>
      <c r="G227" s="361"/>
      <c r="H227" s="362"/>
      <c r="I227" s="362"/>
      <c r="J227" s="362"/>
      <c r="K227" s="362"/>
      <c r="L227" s="362"/>
      <c r="M227" s="362"/>
      <c r="N227" s="364"/>
      <c r="O227" s="687" t="str">
        <f>VLOOKUP(Q227,'自主点検表（処遇）'!$A$5:$AE$3053,8,0)</f>
        <v>③</v>
      </c>
      <c r="P227" s="297" t="str">
        <f t="shared" si="22"/>
        <v>✖</v>
      </c>
      <c r="Q227" s="296">
        <v>221</v>
      </c>
      <c r="R227" s="515" t="str">
        <f>VLOOKUP(Q227,'自主点検表（処遇）'!$AG$5:$AL$3053,2,0)</f>
        <v>いる・いない</v>
      </c>
      <c r="S227" s="398" t="s">
        <v>2048</v>
      </c>
      <c r="T227" s="389" t="str">
        <f t="shared" si="23"/>
        <v>要入力</v>
      </c>
      <c r="U227" s="392" t="str">
        <f>VLOOKUP(Q227,'自主点検表（処遇）'!$AG$5:$AL$3053,6,0)</f>
        <v>第1項第2号
平12老企43
第4の38②</v>
      </c>
    </row>
    <row r="228" spans="2:21" ht="30" customHeight="1">
      <c r="B228" s="924">
        <f t="shared" si="21"/>
        <v>43</v>
      </c>
      <c r="C228" s="925">
        <v>37</v>
      </c>
      <c r="D228" s="358"/>
      <c r="E228" s="359"/>
      <c r="F228" s="360"/>
      <c r="G228" s="361"/>
      <c r="H228" s="362"/>
      <c r="I228" s="362"/>
      <c r="J228" s="362"/>
      <c r="K228" s="362"/>
      <c r="L228" s="362"/>
      <c r="M228" s="362"/>
      <c r="N228" s="364"/>
      <c r="O228" s="687" t="str">
        <f>VLOOKUP(Q228,'自主点検表（処遇）'!$A$5:$AE$3053,8,0)</f>
        <v>④</v>
      </c>
      <c r="P228" s="297" t="str">
        <f t="shared" si="22"/>
        <v>✖</v>
      </c>
      <c r="Q228" s="296">
        <v>222</v>
      </c>
      <c r="R228" s="515" t="str">
        <f>VLOOKUP(Q228,'自主点検表（処遇）'!$AG$5:$AL$3053,2,0)</f>
        <v>いる・いない</v>
      </c>
      <c r="S228" s="398" t="s">
        <v>2048</v>
      </c>
      <c r="T228" s="389" t="str">
        <f t="shared" si="23"/>
        <v>要入力</v>
      </c>
      <c r="U228" s="392" t="str">
        <f>VLOOKUP(Q228,'自主点検表（処遇）'!$AG$5:$AL$3053,6,0)</f>
        <v>条例第66号
第317条の2
平11厚令39
第35条の2
第1項 第3号
平12老企43
第4の38③</v>
      </c>
    </row>
    <row r="229" spans="2:21" ht="30" customHeight="1" thickBot="1">
      <c r="B229" s="926">
        <f t="shared" si="21"/>
        <v>43</v>
      </c>
      <c r="C229" s="927">
        <v>37</v>
      </c>
      <c r="D229" s="365"/>
      <c r="E229" s="366"/>
      <c r="F229" s="367"/>
      <c r="G229" s="368"/>
      <c r="H229" s="369"/>
      <c r="I229" s="369"/>
      <c r="J229" s="369"/>
      <c r="K229" s="369"/>
      <c r="L229" s="369"/>
      <c r="M229" s="369"/>
      <c r="N229" s="370"/>
      <c r="O229" s="684" t="str">
        <f>VLOOKUP(Q229,'自主点検表（処遇）'!$A$5:$AE$3053,8,0)</f>
        <v>⑤</v>
      </c>
      <c r="P229" s="298" t="str">
        <f t="shared" si="22"/>
        <v>✖</v>
      </c>
      <c r="Q229" s="299">
        <v>223</v>
      </c>
      <c r="R229" s="516" t="str">
        <f>VLOOKUP(Q229,'自主点検表（処遇）'!$AG$5:$AL$3053,2,0)</f>
        <v>いる・いない</v>
      </c>
      <c r="S229" s="399" t="s">
        <v>2048</v>
      </c>
      <c r="T229" s="400" t="str">
        <f t="shared" si="23"/>
        <v>要入力</v>
      </c>
      <c r="U229" s="393" t="str">
        <f>VLOOKUP(Q229,'自主点検表（処遇）'!$AG$5:$AL$3053,6,0)</f>
        <v>平11厚令39
第35条の2
第1項 第4号
平12老企43
第4の38④</v>
      </c>
    </row>
    <row r="230" spans="2:21" ht="30" customHeight="1" thickBot="1">
      <c r="B230" s="934">
        <f t="shared" si="21"/>
        <v>45</v>
      </c>
      <c r="C230" s="935">
        <v>39</v>
      </c>
      <c r="D230" s="378"/>
      <c r="E230" s="379"/>
      <c r="F230" s="380"/>
      <c r="G230" s="886" t="s">
        <v>2544</v>
      </c>
      <c r="H230" s="382"/>
      <c r="I230" s="382"/>
      <c r="J230" s="382"/>
      <c r="K230" s="382"/>
      <c r="L230" s="382"/>
      <c r="M230" s="382"/>
      <c r="N230" s="386"/>
      <c r="O230" s="890" t="str">
        <f>VLOOKUP(Q230,'自主点検表（処遇）'!$A$5:$AE$3053,8,0)</f>
        <v>　業務の効率化、介護サービスの質の向上その他の生産性の向上に資する取組の促進を図るため、利用者の安全並びに介護サービスの質の確保及び職員の負担軽減に資する方策を検討するための委員会（テレビ電話装置等を活用して行うことができるものとする。）を定期的に開催していますか。</v>
      </c>
      <c r="P230" s="384" t="str">
        <f t="shared" ref="P230" si="25">_xlfn.IFS(T230="不適切","★",T230="要入力","✖",T230="非該当","▲",T230="適切","",T230="","",T230="要確認","！")</f>
        <v>✖</v>
      </c>
      <c r="Q230" s="889">
        <v>2231</v>
      </c>
      <c r="R230" s="519" t="str">
        <f>VLOOKUP(Q230,'自主点検表（処遇）'!$AG$5:$AL$3053,2,0)</f>
        <v>いる・いない</v>
      </c>
      <c r="S230" s="403" t="s">
        <v>2048</v>
      </c>
      <c r="T230" s="400" t="str">
        <f t="shared" si="23"/>
        <v>要入力</v>
      </c>
      <c r="U230" s="915" t="str">
        <f>VLOOKUP(Q230,'自主点検表（処遇）'!$AG$5:$AL$3053,6,0)</f>
        <v>条例第66号
第317条の3
平11厚令39
第35条の3
平12老企43
第4の39</v>
      </c>
    </row>
    <row r="231" spans="2:21" ht="30" customHeight="1" thickBot="1">
      <c r="B231" s="934">
        <f t="shared" si="21"/>
        <v>46</v>
      </c>
      <c r="C231" s="935">
        <v>40</v>
      </c>
      <c r="D231" s="378"/>
      <c r="E231" s="379"/>
      <c r="F231" s="380"/>
      <c r="G231" s="896" t="s">
        <v>2554</v>
      </c>
      <c r="H231" s="382"/>
      <c r="I231" s="382"/>
      <c r="J231" s="382"/>
      <c r="K231" s="382"/>
      <c r="L231" s="382"/>
      <c r="M231" s="382"/>
      <c r="N231" s="386"/>
      <c r="O231" s="689" t="str">
        <f>VLOOKUP(Q231,'自主点検表（処遇）'!$A$5:$AE$3053,8,0)</f>
        <v>　施設では、自らその提供する指定施設サービスの質の評価を行い、常にその改善を図っていますか。</v>
      </c>
      <c r="P231" s="384" t="str">
        <f t="shared" si="22"/>
        <v>✖</v>
      </c>
      <c r="Q231" s="385">
        <v>224</v>
      </c>
      <c r="R231" s="519" t="str">
        <f>VLOOKUP(Q231,'自主点検表（処遇）'!$AG$5:$AL$3053,2,0)</f>
        <v>いる・いない</v>
      </c>
      <c r="S231" s="403" t="s">
        <v>2048</v>
      </c>
      <c r="T231" s="406" t="str">
        <f t="shared" si="23"/>
        <v>要入力</v>
      </c>
      <c r="U231" s="396" t="str">
        <f>VLOOKUP(Q231,'自主点検表（処遇）'!$AG$5:$AL$3053,6,0)</f>
        <v>条例第66号
第292条
平11厚令39
第11条 第7項</v>
      </c>
    </row>
    <row r="232" spans="2:21" ht="30" customHeight="1">
      <c r="B232" s="936">
        <f t="shared" si="21"/>
        <v>47</v>
      </c>
      <c r="C232" s="937">
        <v>41</v>
      </c>
      <c r="D232" s="352"/>
      <c r="E232" s="353"/>
      <c r="F232" s="354"/>
      <c r="G232" s="897" t="s">
        <v>2555</v>
      </c>
      <c r="H232" s="356"/>
      <c r="I232" s="356"/>
      <c r="J232" s="356"/>
      <c r="K232" s="356"/>
      <c r="L232" s="356"/>
      <c r="M232" s="356"/>
      <c r="N232" s="357" t="s">
        <v>2077</v>
      </c>
      <c r="O232" s="688" t="str">
        <f>VLOOKUP(Q232,'自主点検表（処遇）'!$A$5:$AE$3053,8,0)</f>
        <v>　管理者は、介護支援専門員に施設サービス計画の作成に関する業務の主要な過程を担当させていますか。</v>
      </c>
      <c r="P232" s="371" t="str">
        <f t="shared" si="22"/>
        <v>✖</v>
      </c>
      <c r="Q232" s="372">
        <v>225</v>
      </c>
      <c r="R232" s="514" t="str">
        <f>VLOOKUP(Q232,'自主点検表（処遇）'!$AG$5:$AL$3053,2,0)</f>
        <v>いる・いない</v>
      </c>
      <c r="S232" s="397" t="s">
        <v>2048</v>
      </c>
      <c r="T232" s="388" t="str">
        <f t="shared" si="23"/>
        <v>要入力</v>
      </c>
      <c r="U232" s="391" t="str">
        <f>VLOOKUP(Q232,'自主点検表（処遇）'!$AG$5:$AL$3053,6,0)</f>
        <v>条例第66号
第293条 第1項
平11厚令39
第12条 第1項
平12老企43
第4の11</v>
      </c>
    </row>
    <row r="233" spans="2:21" ht="30" customHeight="1">
      <c r="B233" s="938">
        <f t="shared" si="21"/>
        <v>47</v>
      </c>
      <c r="C233" s="939">
        <v>41</v>
      </c>
      <c r="D233" s="358"/>
      <c r="E233" s="359"/>
      <c r="F233" s="360"/>
      <c r="G233" s="361"/>
      <c r="H233" s="362"/>
      <c r="I233" s="362"/>
      <c r="J233" s="362"/>
      <c r="K233" s="362"/>
      <c r="L233" s="362"/>
      <c r="M233" s="362"/>
      <c r="N233" s="363" t="s">
        <v>2080</v>
      </c>
      <c r="O233" s="685" t="str">
        <f>VLOOKUP(Q233,'自主点検表（処遇）'!$A$5:$AE$3053,8,0)</f>
        <v xml:space="preserve">　施設サービス計画の作成及びその実施に当たっては、いたずらにこれを入居者に強制することのないよう留意していますか。  </v>
      </c>
      <c r="P233" s="297" t="str">
        <f t="shared" si="22"/>
        <v>✖</v>
      </c>
      <c r="Q233" s="296">
        <v>226</v>
      </c>
      <c r="R233" s="515" t="str">
        <f>VLOOKUP(Q233,'自主点検表（処遇）'!$AG$5:$AL$3053,2,0)</f>
        <v>いる・いない</v>
      </c>
      <c r="S233" s="398" t="s">
        <v>2048</v>
      </c>
      <c r="T233" s="389" t="str">
        <f t="shared" si="23"/>
        <v>要入力</v>
      </c>
      <c r="U233" s="392">
        <f>VLOOKUP(Q233,'自主点検表（処遇）'!$AG$5:$AL$3053,6,0)</f>
        <v>0</v>
      </c>
    </row>
    <row r="234" spans="2:21" ht="30" customHeight="1">
      <c r="B234" s="938">
        <f t="shared" si="21"/>
        <v>47</v>
      </c>
      <c r="C234" s="939">
        <v>41</v>
      </c>
      <c r="D234" s="358"/>
      <c r="E234" s="359"/>
      <c r="F234" s="360"/>
      <c r="G234" s="361"/>
      <c r="H234" s="362"/>
      <c r="I234" s="362"/>
      <c r="J234" s="362"/>
      <c r="K234" s="362"/>
      <c r="L234" s="362"/>
      <c r="M234" s="362"/>
      <c r="N234" s="363" t="s">
        <v>2081</v>
      </c>
      <c r="O234" s="685" t="str">
        <f>VLOOKUP(Q234,'自主点検表（処遇）'!$A$5:$AE$3053,8,0)</f>
        <v>　施設サービス計画に関する業務を担当する介護支援専門員 (以下「計画担当介護支援専門員」という。)は、施設サービス計画の作成に当たっては、入居者の日常生活全般を支援する観点から、当該地域の住民による自発的な活動によるサービス等の利用も含めて施設サービス計画上に位置付けるよう努めていますか。</v>
      </c>
      <c r="P234" s="297" t="str">
        <f t="shared" si="22"/>
        <v>✖</v>
      </c>
      <c r="Q234" s="296">
        <v>227</v>
      </c>
      <c r="R234" s="515" t="str">
        <f>VLOOKUP(Q234,'自主点検表（処遇）'!$AG$5:$AL$3053,2,0)</f>
        <v>いる・いない</v>
      </c>
      <c r="S234" s="398" t="s">
        <v>2048</v>
      </c>
      <c r="T234" s="389" t="str">
        <f t="shared" si="23"/>
        <v>要入力</v>
      </c>
      <c r="U234" s="392" t="str">
        <f>VLOOKUP(Q234,'自主点検表（処遇）'!$AG$5:$AL$3053,6,0)</f>
        <v>条例第66号
第293条 第2項
平11厚令39
第12条 第2項</v>
      </c>
    </row>
    <row r="235" spans="2:21" ht="30" customHeight="1" thickBot="1">
      <c r="B235" s="940">
        <f t="shared" si="21"/>
        <v>47</v>
      </c>
      <c r="C235" s="941">
        <v>41</v>
      </c>
      <c r="D235" s="365"/>
      <c r="E235" s="366"/>
      <c r="F235" s="367"/>
      <c r="G235" s="368"/>
      <c r="H235" s="369"/>
      <c r="I235" s="369"/>
      <c r="J235" s="369"/>
      <c r="K235" s="369"/>
      <c r="L235" s="369"/>
      <c r="M235" s="369"/>
      <c r="N235" s="373" t="s">
        <v>2082</v>
      </c>
      <c r="O235" s="686" t="str">
        <f>VLOOKUP(Q235,'自主点検表（処遇）'!$A$5:$AE$3053,8,0)</f>
        <v>　計画担当介護支援専門員は、施設サービス計画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していますか。</v>
      </c>
      <c r="P235" s="298" t="str">
        <f t="shared" si="22"/>
        <v>✖</v>
      </c>
      <c r="Q235" s="299">
        <v>228</v>
      </c>
      <c r="R235" s="516" t="str">
        <f>VLOOKUP(Q235,'自主点検表（処遇）'!$AG$5:$AL$3053,2,0)</f>
        <v>いる・いない</v>
      </c>
      <c r="S235" s="399" t="s">
        <v>2048</v>
      </c>
      <c r="T235" s="400" t="str">
        <f t="shared" si="23"/>
        <v>要入力</v>
      </c>
      <c r="U235" s="393" t="str">
        <f>VLOOKUP(Q235,'自主点検表（処遇）'!$AG$5:$AL$3053,6,0)</f>
        <v>条例第66号
第293条 第3項
平11厚令39
第12条 第3項</v>
      </c>
    </row>
    <row r="236" spans="2:21" ht="30" customHeight="1">
      <c r="B236" s="936">
        <f t="shared" si="21"/>
        <v>48</v>
      </c>
      <c r="C236" s="937">
        <v>42</v>
      </c>
      <c r="D236" s="352"/>
      <c r="E236" s="353"/>
      <c r="F236" s="354"/>
      <c r="G236" s="355"/>
      <c r="H236" s="356"/>
      <c r="I236" s="356"/>
      <c r="J236" s="356"/>
      <c r="K236" s="356"/>
      <c r="L236" s="356"/>
      <c r="M236" s="356"/>
      <c r="N236" s="357" t="s">
        <v>2083</v>
      </c>
      <c r="O236" s="688" t="str">
        <f>VLOOKUP(Q236,'自主点検表（処遇）'!$A$5:$AE$3053,8,0)</f>
        <v>　計画担当介護支援専門員は、上記(4)に規定する解決すべき課題の把握(以下「アセスメント」という。)に当たっては、入居者及びその家族に面接して行っていますか。</v>
      </c>
      <c r="P236" s="371" t="str">
        <f t="shared" si="22"/>
        <v>✖</v>
      </c>
      <c r="Q236" s="372">
        <v>229</v>
      </c>
      <c r="R236" s="514" t="str">
        <f>VLOOKUP(Q236,'自主点検表（処遇）'!$AG$5:$AL$3053,2,0)</f>
        <v>いる・いない</v>
      </c>
      <c r="S236" s="397" t="s">
        <v>2048</v>
      </c>
      <c r="T236" s="388" t="str">
        <f t="shared" si="23"/>
        <v>要入力</v>
      </c>
      <c r="U236" s="391" t="str">
        <f>VLOOKUP(Q236,'自主点検表（処遇）'!$AG$5:$AL$3053,6,0)</f>
        <v>条例第66号
第293条 第4項
平11厚令39
第12条 第4項</v>
      </c>
    </row>
    <row r="237" spans="2:21" ht="30" customHeight="1">
      <c r="B237" s="938">
        <f t="shared" si="21"/>
        <v>48</v>
      </c>
      <c r="C237" s="939">
        <v>42</v>
      </c>
      <c r="D237" s="358"/>
      <c r="E237" s="359"/>
      <c r="F237" s="360"/>
      <c r="G237" s="361"/>
      <c r="H237" s="362"/>
      <c r="I237" s="362"/>
      <c r="J237" s="362"/>
      <c r="K237" s="362"/>
      <c r="L237" s="362"/>
      <c r="M237" s="362"/>
      <c r="N237" s="364"/>
      <c r="O237" s="687" t="str">
        <f>VLOOKUP(Q237,'自主点検表（処遇）'!$A$5:$AE$3053,8,0)</f>
        <v>　アセスメントに当たっては、計画担当介護支援専門員は、面接の趣旨を入居者及びその家族に対して十分に説明し、理解を得ていますか。</v>
      </c>
      <c r="P237" s="297" t="str">
        <f t="shared" si="22"/>
        <v>✖</v>
      </c>
      <c r="Q237" s="296">
        <v>230</v>
      </c>
      <c r="R237" s="515" t="str">
        <f>VLOOKUP(Q237,'自主点検表（処遇）'!$AG$5:$AL$3053,2,0)</f>
        <v>いる・いない</v>
      </c>
      <c r="S237" s="398" t="s">
        <v>2048</v>
      </c>
      <c r="T237" s="389" t="str">
        <f t="shared" si="23"/>
        <v>要入力</v>
      </c>
      <c r="U237" s="392">
        <f>VLOOKUP(Q237,'自主点検表（処遇）'!$AG$5:$AL$3053,6,0)</f>
        <v>0</v>
      </c>
    </row>
    <row r="238" spans="2:21" ht="30" customHeight="1" thickBot="1">
      <c r="B238" s="940">
        <f t="shared" si="21"/>
        <v>48</v>
      </c>
      <c r="C238" s="941">
        <v>42</v>
      </c>
      <c r="D238" s="365"/>
      <c r="E238" s="366"/>
      <c r="F238" s="367"/>
      <c r="G238" s="368"/>
      <c r="H238" s="369"/>
      <c r="I238" s="369"/>
      <c r="J238" s="369"/>
      <c r="K238" s="369"/>
      <c r="L238" s="369"/>
      <c r="M238" s="369"/>
      <c r="N238" s="373" t="s">
        <v>2084</v>
      </c>
      <c r="O238" s="686" t="str">
        <f>VLOOKUP(Q238,'自主点検表（処遇）'!$A$5:$AE$3053,8,0)</f>
        <v>　計画担当介護支援専門員は、入居者の希望、入居者についてのアセスメントの結果及び医師の治療方針に基づき、入居者の家族の希望を勘案して、入居者及びその家族の生活に対する意向、総合的な援助の方針、生活全般の解決すべき課題、指定施設サービスの目標及びその達成時期、サービスの内容、サービスを提供する上での留意事項等を記載した施設サービス計画の原案を作成していますか。</v>
      </c>
      <c r="P238" s="298" t="str">
        <f t="shared" si="22"/>
        <v>✖</v>
      </c>
      <c r="Q238" s="299">
        <v>231</v>
      </c>
      <c r="R238" s="516" t="str">
        <f>VLOOKUP(Q238,'自主点検表（処遇）'!$AG$5:$AL$3053,2,0)</f>
        <v>いる・いない</v>
      </c>
      <c r="S238" s="399" t="s">
        <v>2048</v>
      </c>
      <c r="T238" s="400" t="str">
        <f t="shared" si="23"/>
        <v>要入力</v>
      </c>
      <c r="U238" s="393" t="str">
        <f>VLOOKUP(Q238,'自主点検表（処遇）'!$AG$5:$AL$3053,6,0)</f>
        <v>条例第66号
第293条 第5項
平11厚令39
第12条 第5項</v>
      </c>
    </row>
    <row r="239" spans="2:21" ht="30" customHeight="1">
      <c r="B239" s="936">
        <f t="shared" si="21"/>
        <v>49</v>
      </c>
      <c r="C239" s="937">
        <v>43</v>
      </c>
      <c r="D239" s="352"/>
      <c r="E239" s="353"/>
      <c r="F239" s="354"/>
      <c r="G239" s="355"/>
      <c r="H239" s="356"/>
      <c r="I239" s="356"/>
      <c r="J239" s="356"/>
      <c r="K239" s="356"/>
      <c r="L239" s="356"/>
      <c r="M239" s="356"/>
      <c r="N239" s="357" t="s">
        <v>2085</v>
      </c>
      <c r="O239" s="688" t="str">
        <f>VLOOKUP(Q239,'自主点検表（処遇）'!$A$5:$AE$3053,8,0)</f>
        <v>　計画担当介護支援専門員は、サービス担当者会議(入居者に対する指定施設サービスの提供に当たる他の担当者(医師、生活相談員、介護職員、看護職員、機能訓練指導員及び管理栄養士等の当該入居者の介護及び生活状況等に関係する者)を招集して行う会議（テレビ電話装置等を活用して行うことができるものとする。
　ただし、入所者又はその家族（以下この号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ますか。</v>
      </c>
      <c r="P239" s="371" t="str">
        <f t="shared" si="22"/>
        <v>✖</v>
      </c>
      <c r="Q239" s="372">
        <v>232</v>
      </c>
      <c r="R239" s="514" t="str">
        <f>VLOOKUP(Q239,'自主点検表（処遇）'!$AG$5:$AL$3053,2,0)</f>
        <v>いる・いない</v>
      </c>
      <c r="S239" s="397" t="s">
        <v>2048</v>
      </c>
      <c r="T239" s="388" t="str">
        <f t="shared" ref="T239:T269" si="26">_xlfn.IFS(R239=S239,"適切",R239="いる・いない","要入力",R239="いない","不適切",R239="非該当","要確認")</f>
        <v>要入力</v>
      </c>
      <c r="U239" s="391" t="str">
        <f>VLOOKUP(Q239,'自主点検表（処遇）'!$AG$5:$AL$3053,6,0)</f>
        <v>条例第66号
第293条 第6項
平11厚令39
第12条 第6項</v>
      </c>
    </row>
    <row r="240" spans="2:21" ht="30" customHeight="1">
      <c r="B240" s="938">
        <f t="shared" si="21"/>
        <v>49</v>
      </c>
      <c r="C240" s="939">
        <v>43</v>
      </c>
      <c r="D240" s="358"/>
      <c r="E240" s="359"/>
      <c r="F240" s="360"/>
      <c r="G240" s="361"/>
      <c r="H240" s="362"/>
      <c r="I240" s="362"/>
      <c r="J240" s="362"/>
      <c r="K240" s="362"/>
      <c r="L240" s="362"/>
      <c r="M240" s="362"/>
      <c r="N240" s="363" t="s">
        <v>2086</v>
      </c>
      <c r="O240" s="685" t="str">
        <f>VLOOKUP(Q240,'自主点検表（処遇）'!$A$5:$AE$3053,8,0)</f>
        <v>　計画担当介護支援専門員は、施設サービス計画の原案の内容について、入居者又はその家族に対して説明し、文書により入居者の同意を得ていますか。</v>
      </c>
      <c r="P240" s="297" t="str">
        <f t="shared" si="22"/>
        <v>✖</v>
      </c>
      <c r="Q240" s="296">
        <v>233</v>
      </c>
      <c r="R240" s="515" t="str">
        <f>VLOOKUP(Q240,'自主点検表（処遇）'!$AG$5:$AL$3053,2,0)</f>
        <v>いる・いない</v>
      </c>
      <c r="S240" s="398" t="s">
        <v>2048</v>
      </c>
      <c r="T240" s="389" t="str">
        <f t="shared" si="26"/>
        <v>要入力</v>
      </c>
      <c r="U240" s="392" t="str">
        <f>VLOOKUP(Q240,'自主点検表（処遇）'!$AG$5:$AL$3053,6,0)</f>
        <v>条例第66号
第293条 第7項
平11厚令39
第12条 第7項
平12老企43
第4の11の(7)</v>
      </c>
    </row>
    <row r="241" spans="2:21" ht="30" customHeight="1" thickBot="1">
      <c r="B241" s="940">
        <f t="shared" si="21"/>
        <v>49</v>
      </c>
      <c r="C241" s="941">
        <v>43</v>
      </c>
      <c r="D241" s="365"/>
      <c r="E241" s="366"/>
      <c r="F241" s="367"/>
      <c r="G241" s="368"/>
      <c r="H241" s="369"/>
      <c r="I241" s="369"/>
      <c r="J241" s="369"/>
      <c r="K241" s="369"/>
      <c r="L241" s="369"/>
      <c r="M241" s="369"/>
      <c r="N241" s="373" t="s">
        <v>2119</v>
      </c>
      <c r="O241" s="686" t="str">
        <f>VLOOKUP(Q241,'自主点検表（処遇）'!$A$5:$AE$3053,8,0)</f>
        <v>　計画担当介護支援専門員は、施設サービス計画を作成した際には、当該施設サービス計画を入居者に交付していますか。</v>
      </c>
      <c r="P241" s="298" t="str">
        <f t="shared" si="22"/>
        <v>✖</v>
      </c>
      <c r="Q241" s="299">
        <v>234</v>
      </c>
      <c r="R241" s="516" t="str">
        <f>VLOOKUP(Q241,'自主点検表（処遇）'!$AG$5:$AL$3053,2,0)</f>
        <v>いる・いない</v>
      </c>
      <c r="S241" s="399" t="s">
        <v>2048</v>
      </c>
      <c r="T241" s="400" t="str">
        <f t="shared" si="26"/>
        <v>要入力</v>
      </c>
      <c r="U241" s="393" t="str">
        <f>VLOOKUP(Q241,'自主点検表（処遇）'!$AG$5:$AL$3053,6,0)</f>
        <v>条例第66号
第293条 第8項
平11厚令39
第12条 第8項</v>
      </c>
    </row>
    <row r="242" spans="2:21" ht="30" customHeight="1">
      <c r="B242" s="936">
        <f t="shared" si="21"/>
        <v>50</v>
      </c>
      <c r="C242" s="937">
        <v>44</v>
      </c>
      <c r="D242" s="352"/>
      <c r="E242" s="353"/>
      <c r="F242" s="354"/>
      <c r="G242" s="355"/>
      <c r="H242" s="356"/>
      <c r="I242" s="356"/>
      <c r="J242" s="356"/>
      <c r="K242" s="356"/>
      <c r="L242" s="356"/>
      <c r="M242" s="356"/>
      <c r="N242" s="357" t="s">
        <v>2123</v>
      </c>
      <c r="O242" s="688" t="str">
        <f>VLOOKUP(Q242,'自主点検表（処遇）'!$A$5:$AE$3053,8,0)</f>
        <v>　計画担当介護支援専門員は、施設サービス計画の作成後、施設サービス計画の実施状況の把握(入居者についての継続的なアセスメントを含む。以下「モニタリング」という。) を行い、必要に応じて施設サービス計画の変更を行っていますか。</v>
      </c>
      <c r="P242" s="371" t="str">
        <f t="shared" si="22"/>
        <v>✖</v>
      </c>
      <c r="Q242" s="372">
        <v>235</v>
      </c>
      <c r="R242" s="514" t="str">
        <f>VLOOKUP(Q242,'自主点検表（処遇）'!$AG$5:$AL$3053,2,0)</f>
        <v>いる・いない</v>
      </c>
      <c r="S242" s="397" t="s">
        <v>2048</v>
      </c>
      <c r="T242" s="388" t="str">
        <f t="shared" si="26"/>
        <v>要入力</v>
      </c>
      <c r="U242" s="391" t="str">
        <f>VLOOKUP(Q242,'自主点検表（処遇）'!$AG$5:$AL$3053,6,0)</f>
        <v>条例第66号
第293条 第9項
平11老企39
第12条 第9項</v>
      </c>
    </row>
    <row r="243" spans="2:21" ht="30" customHeight="1">
      <c r="B243" s="938">
        <f t="shared" si="21"/>
        <v>50</v>
      </c>
      <c r="C243" s="939">
        <v>44</v>
      </c>
      <c r="D243" s="358"/>
      <c r="E243" s="359"/>
      <c r="F243" s="360"/>
      <c r="G243" s="361"/>
      <c r="H243" s="362"/>
      <c r="I243" s="362"/>
      <c r="J243" s="362"/>
      <c r="K243" s="362"/>
      <c r="L243" s="362"/>
      <c r="M243" s="362"/>
      <c r="N243" s="363" t="s">
        <v>2131</v>
      </c>
      <c r="O243" s="685" t="str">
        <f>VLOOKUP(Q243,'自主点検表（処遇）'!$A$5:$AE$3053,8,0)</f>
        <v>ア</v>
      </c>
      <c r="P243" s="297" t="str">
        <f t="shared" si="22"/>
        <v>✖</v>
      </c>
      <c r="Q243" s="296">
        <v>236</v>
      </c>
      <c r="R243" s="515" t="str">
        <f>VLOOKUP(Q243,'自主点検表（処遇）'!$AG$5:$AL$3053,2,0)</f>
        <v>いる・いない</v>
      </c>
      <c r="S243" s="398" t="s">
        <v>2048</v>
      </c>
      <c r="T243" s="389" t="str">
        <f t="shared" si="26"/>
        <v>要入力</v>
      </c>
      <c r="U243" s="392">
        <f>VLOOKUP(Q243,'自主点検表（処遇）'!$AG$5:$AL$3053,6,0)</f>
        <v>0</v>
      </c>
    </row>
    <row r="244" spans="2:21" ht="30" customHeight="1" thickBot="1">
      <c r="B244" s="940">
        <f t="shared" si="21"/>
        <v>50</v>
      </c>
      <c r="C244" s="941">
        <v>44</v>
      </c>
      <c r="D244" s="365"/>
      <c r="E244" s="366"/>
      <c r="F244" s="367"/>
      <c r="G244" s="368"/>
      <c r="H244" s="369"/>
      <c r="I244" s="369"/>
      <c r="J244" s="369"/>
      <c r="K244" s="369"/>
      <c r="L244" s="369"/>
      <c r="M244" s="369"/>
      <c r="N244" s="370"/>
      <c r="O244" s="684" t="str">
        <f>VLOOKUP(Q244,'自主点検表（処遇）'!$A$5:$AE$3053,8,0)</f>
        <v>イ</v>
      </c>
      <c r="P244" s="298" t="str">
        <f t="shared" si="22"/>
        <v>✖</v>
      </c>
      <c r="Q244" s="299">
        <v>237</v>
      </c>
      <c r="R244" s="516" t="str">
        <f>VLOOKUP(Q244,'自主点検表（処遇）'!$AG$5:$AL$3053,2,0)</f>
        <v>いる・いない</v>
      </c>
      <c r="S244" s="399" t="s">
        <v>2048</v>
      </c>
      <c r="T244" s="400" t="str">
        <f t="shared" si="26"/>
        <v>要入力</v>
      </c>
      <c r="U244" s="393">
        <f>VLOOKUP(Q244,'自主点検表（処遇）'!$AG$5:$AL$3053,6,0)</f>
        <v>0</v>
      </c>
    </row>
    <row r="245" spans="2:21" ht="30" customHeight="1">
      <c r="B245" s="936">
        <f t="shared" si="21"/>
        <v>51</v>
      </c>
      <c r="C245" s="937">
        <v>45</v>
      </c>
      <c r="D245" s="352"/>
      <c r="E245" s="353"/>
      <c r="F245" s="354"/>
      <c r="G245" s="355"/>
      <c r="H245" s="356"/>
      <c r="I245" s="356"/>
      <c r="J245" s="356"/>
      <c r="K245" s="356"/>
      <c r="L245" s="356"/>
      <c r="M245" s="356"/>
      <c r="N245" s="357" t="s">
        <v>2132</v>
      </c>
      <c r="O245" s="688" t="str">
        <f>VLOOKUP(Q245,'自主点検表（処遇）'!$A$5:$AE$3053,8,0)</f>
        <v>ア</v>
      </c>
      <c r="P245" s="371" t="str">
        <f t="shared" si="22"/>
        <v>✖</v>
      </c>
      <c r="Q245" s="372">
        <v>238</v>
      </c>
      <c r="R245" s="514" t="str">
        <f>VLOOKUP(Q245,'自主点検表（処遇）'!$AG$5:$AL$3053,2,0)</f>
        <v>いる・いない</v>
      </c>
      <c r="S245" s="397" t="s">
        <v>2048</v>
      </c>
      <c r="T245" s="388" t="str">
        <f t="shared" si="26"/>
        <v>要入力</v>
      </c>
      <c r="U245" s="391">
        <f>VLOOKUP(Q245,'自主点検表（処遇）'!$AG$5:$AL$3053,6,0)</f>
        <v>0</v>
      </c>
    </row>
    <row r="246" spans="2:21" ht="30" customHeight="1">
      <c r="B246" s="938">
        <f t="shared" si="21"/>
        <v>51</v>
      </c>
      <c r="C246" s="939">
        <v>45</v>
      </c>
      <c r="D246" s="358"/>
      <c r="E246" s="359"/>
      <c r="F246" s="360"/>
      <c r="G246" s="361"/>
      <c r="H246" s="362"/>
      <c r="I246" s="362"/>
      <c r="J246" s="362"/>
      <c r="K246" s="362"/>
      <c r="L246" s="362"/>
      <c r="M246" s="362"/>
      <c r="N246" s="364"/>
      <c r="O246" s="687" t="str">
        <f>VLOOKUP(Q246,'自主点検表（処遇）'!$A$5:$AE$3053,8,0)</f>
        <v>イ</v>
      </c>
      <c r="P246" s="297" t="str">
        <f t="shared" si="22"/>
        <v>✖</v>
      </c>
      <c r="Q246" s="296">
        <v>239</v>
      </c>
      <c r="R246" s="515" t="str">
        <f>VLOOKUP(Q246,'自主点検表（処遇）'!$AG$5:$AL$3053,2,0)</f>
        <v>いる・いない</v>
      </c>
      <c r="S246" s="398" t="s">
        <v>2048</v>
      </c>
      <c r="T246" s="389" t="str">
        <f t="shared" si="26"/>
        <v>要入力</v>
      </c>
      <c r="U246" s="392">
        <f>VLOOKUP(Q246,'自主点検表（処遇）'!$AG$5:$AL$3053,6,0)</f>
        <v>0</v>
      </c>
    </row>
    <row r="247" spans="2:21" ht="30" customHeight="1" thickBot="1">
      <c r="B247" s="940">
        <f t="shared" si="21"/>
        <v>51</v>
      </c>
      <c r="C247" s="941">
        <v>45</v>
      </c>
      <c r="D247" s="365"/>
      <c r="E247" s="366"/>
      <c r="F247" s="367"/>
      <c r="G247" s="368"/>
      <c r="H247" s="369"/>
      <c r="I247" s="369"/>
      <c r="J247" s="369"/>
      <c r="K247" s="369"/>
      <c r="L247" s="369"/>
      <c r="M247" s="369"/>
      <c r="N247" s="373" t="s">
        <v>2133</v>
      </c>
      <c r="O247" s="686" t="str">
        <f>VLOOKUP(Q247,'自主点検表（処遇）'!$A$5:$AE$3053,8,0)</f>
        <v>　上記(10)の施設サービス計画の変更に当たっても、上記(2)から(9)について行っていますか。</v>
      </c>
      <c r="P247" s="298" t="str">
        <f t="shared" si="22"/>
        <v>✖</v>
      </c>
      <c r="Q247" s="299">
        <v>240</v>
      </c>
      <c r="R247" s="516" t="str">
        <f>VLOOKUP(Q247,'自主点検表（処遇）'!$AG$5:$AL$3053,2,0)</f>
        <v>いる・いない</v>
      </c>
      <c r="S247" s="399" t="s">
        <v>2048</v>
      </c>
      <c r="T247" s="400" t="str">
        <f t="shared" si="26"/>
        <v>要入力</v>
      </c>
      <c r="U247" s="393" t="str">
        <f>VLOOKUP(Q247,'自主点検表（処遇）'!$AG$5:$AL$3053,6,0)</f>
        <v>条例第66号
第293条 第12項
平11厚令39
第12条 第12項</v>
      </c>
    </row>
    <row r="248" spans="2:21" ht="30" customHeight="1">
      <c r="B248" s="936">
        <f t="shared" si="21"/>
        <v>52</v>
      </c>
      <c r="C248" s="937">
        <v>46</v>
      </c>
      <c r="D248" s="352"/>
      <c r="E248" s="353"/>
      <c r="F248" s="354"/>
      <c r="G248" s="897" t="s">
        <v>2556</v>
      </c>
      <c r="H248" s="356"/>
      <c r="I248" s="356"/>
      <c r="J248" s="356" t="s">
        <v>2134</v>
      </c>
      <c r="K248" s="356"/>
      <c r="L248" s="356"/>
      <c r="M248" s="356"/>
      <c r="N248" s="375"/>
      <c r="O248" s="683" t="str">
        <f>VLOOKUP(Q248,'自主点検表（処遇）'!$A$5:$AE$3053,8,0)</f>
        <v>　介護は、入所者の自立の支援及び日常生活の充実に資するよう、入所者の心身の状況に応じて、適切な技術をもって行っていますか。</v>
      </c>
      <c r="P248" s="371" t="str">
        <f t="shared" si="22"/>
        <v>✖</v>
      </c>
      <c r="Q248" s="372">
        <v>241</v>
      </c>
      <c r="R248" s="514" t="str">
        <f>VLOOKUP(Q248,'自主点検表（処遇）'!$AG$5:$AL$3053,2,0)</f>
        <v>いる・いない</v>
      </c>
      <c r="S248" s="397" t="s">
        <v>2048</v>
      </c>
      <c r="T248" s="388" t="str">
        <f t="shared" si="26"/>
        <v>要入力</v>
      </c>
      <c r="U248" s="391" t="str">
        <f>VLOOKUP(Q248,'自主点検表（処遇）'!$AG$5:$AL$3053,6,0)</f>
        <v>条例第66号
第294条
平11厚令39
第13条 第1項</v>
      </c>
    </row>
    <row r="249" spans="2:21" ht="30" customHeight="1">
      <c r="B249" s="938">
        <f t="shared" si="21"/>
        <v>52</v>
      </c>
      <c r="C249" s="939">
        <v>46</v>
      </c>
      <c r="D249" s="358"/>
      <c r="E249" s="359"/>
      <c r="F249" s="360"/>
      <c r="G249" s="361"/>
      <c r="H249" s="362"/>
      <c r="I249" s="362"/>
      <c r="J249" s="362"/>
      <c r="K249" s="362"/>
      <c r="L249" s="362"/>
      <c r="M249" s="362"/>
      <c r="N249" s="364"/>
      <c r="O249" s="687" t="str">
        <f>VLOOKUP(Q249,'自主点検表（処遇）'!$A$5:$AE$3053,8,0)</f>
        <v>　介護サービスの提供に当たっては、入所者の人格に十分配慮し、施設サービス計画によるサービスの目標等を念頭において行うことが基本です。自立している機能の低下が生じないようにするとともに残存機能の維持向上が図られるよう、適切な技術をもって介護サービスを提供し、又は必要な支援を行っていますか。</v>
      </c>
      <c r="P249" s="297" t="str">
        <f t="shared" si="22"/>
        <v>✖</v>
      </c>
      <c r="Q249" s="296">
        <v>242</v>
      </c>
      <c r="R249" s="515" t="str">
        <f>VLOOKUP(Q249,'自主点検表（処遇）'!$AG$5:$AL$3053,2,0)</f>
        <v>いる・いない</v>
      </c>
      <c r="S249" s="398" t="s">
        <v>2048</v>
      </c>
      <c r="T249" s="389" t="str">
        <f t="shared" si="26"/>
        <v>要入力</v>
      </c>
      <c r="U249" s="392" t="str">
        <f>VLOOKUP(Q249,'自主点検表（処遇）'!$AG$5:$AL$3053,6,0)</f>
        <v>平12老企43
第4の12の(1)</v>
      </c>
    </row>
    <row r="250" spans="2:21" ht="30" customHeight="1">
      <c r="B250" s="938">
        <f t="shared" si="21"/>
        <v>52</v>
      </c>
      <c r="C250" s="939">
        <v>46</v>
      </c>
      <c r="D250" s="358"/>
      <c r="E250" s="359"/>
      <c r="F250" s="360"/>
      <c r="G250" s="361"/>
      <c r="H250" s="362"/>
      <c r="I250" s="362"/>
      <c r="J250" s="362" t="s">
        <v>2135</v>
      </c>
      <c r="K250" s="362"/>
      <c r="L250" s="362"/>
      <c r="M250" s="362"/>
      <c r="N250" s="363" t="s">
        <v>2077</v>
      </c>
      <c r="O250" s="685" t="str">
        <f>VLOOKUP(Q250,'自主点検表（処遇）'!$A$5:$AE$3053,8,0)</f>
        <v>　１週間に２回以上、適切な方法により、入所者を入浴させ、又は清拭していますか。</v>
      </c>
      <c r="P250" s="297" t="str">
        <f t="shared" si="22"/>
        <v>✖</v>
      </c>
      <c r="Q250" s="296">
        <v>243</v>
      </c>
      <c r="R250" s="515" t="str">
        <f>VLOOKUP(Q250,'自主点検表（処遇）'!$AG$5:$AL$3053,2,0)</f>
        <v>いる・いない</v>
      </c>
      <c r="S250" s="398" t="s">
        <v>2048</v>
      </c>
      <c r="T250" s="389" t="str">
        <f t="shared" si="26"/>
        <v>要入力</v>
      </c>
      <c r="U250" s="392" t="str">
        <f>VLOOKUP(Q250,'自主点検表（処遇）'!$AG$5:$AL$3053,6,0)</f>
        <v>条例第66号
第294条
平11厚令39
第13条 第2項</v>
      </c>
    </row>
    <row r="251" spans="2:21" ht="30" customHeight="1">
      <c r="B251" s="938">
        <f t="shared" si="21"/>
        <v>52</v>
      </c>
      <c r="C251" s="939">
        <v>46</v>
      </c>
      <c r="D251" s="358"/>
      <c r="E251" s="359"/>
      <c r="F251" s="360"/>
      <c r="G251" s="361"/>
      <c r="H251" s="362"/>
      <c r="I251" s="362"/>
      <c r="J251" s="362"/>
      <c r="K251" s="362"/>
      <c r="L251" s="362"/>
      <c r="M251" s="362"/>
      <c r="N251" s="363" t="s">
        <v>2080</v>
      </c>
      <c r="O251" s="685" t="str">
        <f>VLOOKUP(Q251,'自主点検表（処遇）'!$A$5:$AE$3053,8,0)</f>
        <v>　入浴は、入所者の心身の状況や自立支援を踏まえて、適切な方法により実施していますか。なお、入浴の実施に当たっては、事前に健康管理を行い、入浴することが困難な場合は、清拭を実施するなど入所者の清潔保持に努めていますか。</v>
      </c>
      <c r="P251" s="297" t="str">
        <f t="shared" si="22"/>
        <v>✖</v>
      </c>
      <c r="Q251" s="296">
        <v>244</v>
      </c>
      <c r="R251" s="515" t="str">
        <f>VLOOKUP(Q251,'自主点検表（処遇）'!$AG$5:$AL$3053,2,0)</f>
        <v>いる・いない</v>
      </c>
      <c r="S251" s="398" t="s">
        <v>2048</v>
      </c>
      <c r="T251" s="389" t="str">
        <f t="shared" si="26"/>
        <v>要入力</v>
      </c>
      <c r="U251" s="392" t="str">
        <f>VLOOKUP(Q251,'自主点検表（処遇）'!$AG$5:$AL$3053,6,0)</f>
        <v>平12老企43
第4の12の(2)</v>
      </c>
    </row>
    <row r="252" spans="2:21" ht="30" customHeight="1">
      <c r="B252" s="938">
        <f t="shared" si="21"/>
        <v>52</v>
      </c>
      <c r="C252" s="939">
        <v>46</v>
      </c>
      <c r="D252" s="358"/>
      <c r="E252" s="359"/>
      <c r="F252" s="360"/>
      <c r="G252" s="361"/>
      <c r="H252" s="362"/>
      <c r="I252" s="362"/>
      <c r="J252" s="362"/>
      <c r="K252" s="362"/>
      <c r="L252" s="362"/>
      <c r="M252" s="362"/>
      <c r="N252" s="364"/>
      <c r="O252" s="687" t="str">
        <f>VLOOKUP(Q252,'自主点検表（処遇）'!$A$5:$AE$3053,8,0)</f>
        <v>　介護を要する者に対する入浴サービスについては常に事故の危険性があることから、たとえ短時間であっても職員が目を離すことがないよう、事故防止の検討や研修を十分実施していますか。</v>
      </c>
      <c r="P252" s="297" t="str">
        <f t="shared" si="22"/>
        <v>✖</v>
      </c>
      <c r="Q252" s="296">
        <v>245</v>
      </c>
      <c r="R252" s="515" t="str">
        <f>VLOOKUP(Q252,'自主点検表（処遇）'!$AG$5:$AL$3053,2,0)</f>
        <v>いる・いない</v>
      </c>
      <c r="S252" s="398" t="s">
        <v>2048</v>
      </c>
      <c r="T252" s="389" t="str">
        <f t="shared" si="26"/>
        <v>要入力</v>
      </c>
      <c r="U252" s="392" t="str">
        <f>VLOOKUP(Q252,'自主点検表（処遇）'!$AG$5:$AL$3053,6,0)</f>
        <v>条例第66号
第317条
平11厚令39
第35条 第1項</v>
      </c>
    </row>
    <row r="253" spans="2:21" ht="30" customHeight="1">
      <c r="B253" s="938">
        <f t="shared" si="21"/>
        <v>52</v>
      </c>
      <c r="C253" s="939">
        <v>46</v>
      </c>
      <c r="D253" s="358"/>
      <c r="E253" s="359"/>
      <c r="F253" s="360"/>
      <c r="G253" s="361"/>
      <c r="H253" s="362"/>
      <c r="I253" s="362"/>
      <c r="J253" s="362"/>
      <c r="K253" s="362"/>
      <c r="L253" s="362"/>
      <c r="M253" s="362"/>
      <c r="N253" s="364"/>
      <c r="O253" s="687" t="str">
        <f>VLOOKUP(Q253,'自主点検表（処遇）'!$A$5:$AE$3053,8,0)</f>
        <v>ア</v>
      </c>
      <c r="P253" s="297" t="str">
        <f t="shared" si="22"/>
        <v>✖</v>
      </c>
      <c r="Q253" s="296">
        <v>246</v>
      </c>
      <c r="R253" s="515" t="str">
        <f>VLOOKUP(Q253,'自主点検表（処遇）'!$AG$5:$AL$3053,2,0)</f>
        <v>いる・いない</v>
      </c>
      <c r="S253" s="398" t="s">
        <v>2048</v>
      </c>
      <c r="T253" s="389" t="str">
        <f t="shared" si="26"/>
        <v>要入力</v>
      </c>
      <c r="U253" s="392">
        <f>VLOOKUP(Q253,'自主点検表（処遇）'!$AG$5:$AL$3053,6,0)</f>
        <v>0</v>
      </c>
    </row>
    <row r="254" spans="2:21" ht="30" customHeight="1">
      <c r="B254" s="938">
        <f t="shared" si="21"/>
        <v>52</v>
      </c>
      <c r="C254" s="939">
        <v>46</v>
      </c>
      <c r="D254" s="358"/>
      <c r="E254" s="359"/>
      <c r="F254" s="360"/>
      <c r="G254" s="361"/>
      <c r="H254" s="362"/>
      <c r="I254" s="362"/>
      <c r="J254" s="362"/>
      <c r="K254" s="362"/>
      <c r="L254" s="362"/>
      <c r="M254" s="362"/>
      <c r="N254" s="364"/>
      <c r="O254" s="687" t="str">
        <f>VLOOKUP(Q254,'自主点検表（処遇）'!$A$5:$AE$3053,8,0)</f>
        <v>イ</v>
      </c>
      <c r="P254" s="297" t="str">
        <f t="shared" si="22"/>
        <v>✖</v>
      </c>
      <c r="Q254" s="296">
        <v>247</v>
      </c>
      <c r="R254" s="515" t="str">
        <f>VLOOKUP(Q254,'自主点検表（処遇）'!$AG$5:$AL$3053,2,0)</f>
        <v>いる・いない</v>
      </c>
      <c r="S254" s="398" t="s">
        <v>2048</v>
      </c>
      <c r="T254" s="389" t="str">
        <f t="shared" si="26"/>
        <v>要入力</v>
      </c>
      <c r="U254" s="392">
        <f>VLOOKUP(Q254,'自主点検表（処遇）'!$AG$5:$AL$3053,6,0)</f>
        <v>0</v>
      </c>
    </row>
    <row r="255" spans="2:21" ht="30" customHeight="1" thickBot="1">
      <c r="B255" s="940">
        <f t="shared" si="21"/>
        <v>52</v>
      </c>
      <c r="C255" s="941">
        <v>46</v>
      </c>
      <c r="D255" s="365"/>
      <c r="E255" s="366"/>
      <c r="F255" s="367"/>
      <c r="G255" s="368"/>
      <c r="H255" s="369"/>
      <c r="I255" s="369"/>
      <c r="J255" s="369"/>
      <c r="K255" s="369"/>
      <c r="L255" s="369"/>
      <c r="M255" s="369"/>
      <c r="N255" s="370"/>
      <c r="O255" s="684" t="str">
        <f>VLOOKUP(Q255,'自主点検表（処遇）'!$A$5:$AE$3053,8,0)</f>
        <v>ウ</v>
      </c>
      <c r="P255" s="298" t="str">
        <f t="shared" si="22"/>
        <v>✖</v>
      </c>
      <c r="Q255" s="299">
        <v>248</v>
      </c>
      <c r="R255" s="516" t="str">
        <f>VLOOKUP(Q255,'自主点検表（処遇）'!$AG$5:$AL$3053,2,0)</f>
        <v>いる・いない</v>
      </c>
      <c r="S255" s="399" t="s">
        <v>2048</v>
      </c>
      <c r="T255" s="400" t="str">
        <f t="shared" si="26"/>
        <v>要入力</v>
      </c>
      <c r="U255" s="393">
        <f>VLOOKUP(Q255,'自主点検表（処遇）'!$AG$5:$AL$3053,6,0)</f>
        <v>0</v>
      </c>
    </row>
    <row r="256" spans="2:21" ht="30" customHeight="1">
      <c r="B256" s="936">
        <f t="shared" si="21"/>
        <v>53</v>
      </c>
      <c r="C256" s="937">
        <v>47</v>
      </c>
      <c r="D256" s="352"/>
      <c r="E256" s="353"/>
      <c r="F256" s="354"/>
      <c r="G256" s="355"/>
      <c r="H256" s="356"/>
      <c r="I256" s="356"/>
      <c r="J256" s="356"/>
      <c r="K256" s="356"/>
      <c r="L256" s="356"/>
      <c r="M256" s="356"/>
      <c r="N256" s="375"/>
      <c r="O256" s="683" t="str">
        <f>VLOOKUP(Q256,'自主点検表（処遇）'!$A$5:$AE$3053,8,0)</f>
        <v>　入浴中の死亡事故については、その都度注意喚起の通知を発しましたが、その後
も入浴時の重大事故が連続して発生しました。
  このような事故を防止するための通知の回覧等だけでなく、実際に浴室において
事故防止研修を行っていますか。</v>
      </c>
      <c r="P256" s="371" t="str">
        <f t="shared" si="22"/>
        <v>✖</v>
      </c>
      <c r="Q256" s="372">
        <v>249</v>
      </c>
      <c r="R256" s="514" t="str">
        <f>VLOOKUP(Q256,'自主点検表（処遇）'!$AG$5:$AL$3053,2,0)</f>
        <v>いる・いない</v>
      </c>
      <c r="S256" s="397" t="s">
        <v>2048</v>
      </c>
      <c r="T256" s="388" t="str">
        <f t="shared" si="26"/>
        <v>要入力</v>
      </c>
      <c r="U256" s="391">
        <f>VLOOKUP(Q256,'自主点検表（処遇）'!$AG$5:$AL$3053,6,0)</f>
        <v>0</v>
      </c>
    </row>
    <row r="257" spans="2:21" ht="30" customHeight="1">
      <c r="B257" s="938">
        <f t="shared" si="21"/>
        <v>53</v>
      </c>
      <c r="C257" s="939">
        <v>47</v>
      </c>
      <c r="D257" s="358"/>
      <c r="E257" s="359"/>
      <c r="F257" s="360"/>
      <c r="G257" s="361"/>
      <c r="H257" s="362"/>
      <c r="I257" s="362"/>
      <c r="J257" s="362" t="s">
        <v>2584</v>
      </c>
      <c r="K257" s="362"/>
      <c r="L257" s="362"/>
      <c r="M257" s="362"/>
      <c r="N257" s="363" t="s">
        <v>2077</v>
      </c>
      <c r="O257" s="685" t="str">
        <f>VLOOKUP(Q257,'自主点検表（処遇）'!$A$5:$AE$3053,8,0)</f>
        <v>　入所者に対し、心身の状況に応じて、適切な方法により、排せつの自立について必要な援助を行っていますか。</v>
      </c>
      <c r="P257" s="297" t="str">
        <f t="shared" si="22"/>
        <v>✖</v>
      </c>
      <c r="Q257" s="296">
        <v>250</v>
      </c>
      <c r="R257" s="515" t="str">
        <f>VLOOKUP(Q257,'自主点検表（処遇）'!$AG$5:$AL$3053,2,0)</f>
        <v>いる・いない</v>
      </c>
      <c r="S257" s="398" t="s">
        <v>2048</v>
      </c>
      <c r="T257" s="389" t="str">
        <f t="shared" si="26"/>
        <v>要入力</v>
      </c>
      <c r="U257" s="392" t="str">
        <f>VLOOKUP(Q257,'自主点検表（処遇）'!$AG$5:$AL$3053,6,0)</f>
        <v>条例第66号
第294条
平11厚令39
第13条 第3項</v>
      </c>
    </row>
    <row r="258" spans="2:21" ht="30" customHeight="1">
      <c r="B258" s="938">
        <f t="shared" si="21"/>
        <v>53</v>
      </c>
      <c r="C258" s="939">
        <v>47</v>
      </c>
      <c r="D258" s="358"/>
      <c r="E258" s="359"/>
      <c r="F258" s="360"/>
      <c r="G258" s="361"/>
      <c r="H258" s="362"/>
      <c r="I258" s="362"/>
      <c r="J258" s="362"/>
      <c r="K258" s="362"/>
      <c r="L258" s="362"/>
      <c r="M258" s="362"/>
      <c r="N258" s="363" t="s">
        <v>2080</v>
      </c>
      <c r="O258" s="685" t="str">
        <f>VLOOKUP(Q258,'自主点検表（処遇）'!$A$5:$AE$3053,8,0)</f>
        <v>　排せつの介護は、入所者の心身の状況や排せつ状況などをもとに、自立支援の観点から、トイレ誘導や排せつ介助等について適切な方法により実施していますか。</v>
      </c>
      <c r="P258" s="297" t="str">
        <f t="shared" si="22"/>
        <v>✖</v>
      </c>
      <c r="Q258" s="296">
        <v>251</v>
      </c>
      <c r="R258" s="515" t="str">
        <f>VLOOKUP(Q258,'自主点検表（処遇）'!$AG$5:$AL$3053,2,0)</f>
        <v>いる・いない</v>
      </c>
      <c r="S258" s="398" t="s">
        <v>2048</v>
      </c>
      <c r="T258" s="389" t="str">
        <f t="shared" si="26"/>
        <v>要入力</v>
      </c>
      <c r="U258" s="392" t="str">
        <f>VLOOKUP(Q258,'自主点検表（処遇）'!$AG$5:$AL$3053,6,0)</f>
        <v>平12老企43
第4の12の(3)</v>
      </c>
    </row>
    <row r="259" spans="2:21" ht="30" customHeight="1">
      <c r="B259" s="938">
        <f t="shared" si="21"/>
        <v>53</v>
      </c>
      <c r="C259" s="939">
        <v>47</v>
      </c>
      <c r="D259" s="358"/>
      <c r="E259" s="359"/>
      <c r="F259" s="360"/>
      <c r="G259" s="361"/>
      <c r="H259" s="362"/>
      <c r="I259" s="362"/>
      <c r="J259" s="362"/>
      <c r="K259" s="362"/>
      <c r="L259" s="362"/>
      <c r="M259" s="362"/>
      <c r="N259" s="363" t="s">
        <v>2081</v>
      </c>
      <c r="O259" s="685" t="str">
        <f>VLOOKUP(Q259,'自主点検表（処遇）'!$A$5:$AE$3053,8,0)</f>
        <v>　おむつを使用せざるを得ない入所者のおむつを適切に取り替えていますか。</v>
      </c>
      <c r="P259" s="297" t="str">
        <f t="shared" si="22"/>
        <v>✖</v>
      </c>
      <c r="Q259" s="296">
        <v>252</v>
      </c>
      <c r="R259" s="515" t="str">
        <f>VLOOKUP(Q259,'自主点検表（処遇）'!$AG$5:$AL$3053,2,0)</f>
        <v>いる・いない</v>
      </c>
      <c r="S259" s="398" t="s">
        <v>2048</v>
      </c>
      <c r="T259" s="389" t="str">
        <f t="shared" si="26"/>
        <v>要入力</v>
      </c>
      <c r="U259" s="392" t="str">
        <f>VLOOKUP(Q259,'自主点検表（処遇）'!$AG$5:$AL$3053,6,0)</f>
        <v>条例第66号
第294条
平11厚令39
第13条 第4項</v>
      </c>
    </row>
    <row r="260" spans="2:21" ht="30" customHeight="1" thickBot="1">
      <c r="B260" s="940">
        <f t="shared" si="21"/>
        <v>53</v>
      </c>
      <c r="C260" s="941">
        <v>47</v>
      </c>
      <c r="D260" s="365"/>
      <c r="E260" s="366"/>
      <c r="F260" s="367"/>
      <c r="G260" s="368"/>
      <c r="H260" s="369"/>
      <c r="I260" s="369"/>
      <c r="J260" s="369"/>
      <c r="K260" s="369"/>
      <c r="L260" s="369"/>
      <c r="M260" s="369"/>
      <c r="N260" s="373" t="s">
        <v>2082</v>
      </c>
      <c r="O260" s="686" t="str">
        <f>VLOOKUP(Q260,'自主点検表（処遇）'!$A$5:$AE$3053,8,0)</f>
        <v>　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いますか。</v>
      </c>
      <c r="P260" s="298" t="str">
        <f t="shared" si="22"/>
        <v>✖</v>
      </c>
      <c r="Q260" s="299">
        <v>253</v>
      </c>
      <c r="R260" s="516" t="str">
        <f>VLOOKUP(Q260,'自主点検表（処遇）'!$AG$5:$AL$3053,2,0)</f>
        <v>いる・いない</v>
      </c>
      <c r="S260" s="399" t="s">
        <v>2048</v>
      </c>
      <c r="T260" s="400" t="str">
        <f t="shared" si="26"/>
        <v>要入力</v>
      </c>
      <c r="U260" s="393" t="str">
        <f>VLOOKUP(Q260,'自主点検表（処遇）'!$AG$5:$AL$3053,6,0)</f>
        <v>平12老企43
第4の12の(4)</v>
      </c>
    </row>
    <row r="261" spans="2:21" ht="30" customHeight="1">
      <c r="B261" s="936">
        <f t="shared" si="21"/>
        <v>54</v>
      </c>
      <c r="C261" s="937">
        <v>48</v>
      </c>
      <c r="D261" s="352"/>
      <c r="E261" s="353"/>
      <c r="F261" s="354"/>
      <c r="G261" s="355"/>
      <c r="H261" s="356"/>
      <c r="I261" s="356"/>
      <c r="J261" s="356" t="s">
        <v>2136</v>
      </c>
      <c r="K261" s="356"/>
      <c r="L261" s="356"/>
      <c r="M261" s="356"/>
      <c r="N261" s="357" t="s">
        <v>2077</v>
      </c>
      <c r="O261" s="688" t="str">
        <f>VLOOKUP(Q261,'自主点検表（処遇）'!$A$5:$AE$3053,8,0)</f>
        <v>　褥瘡が発生しないよう適切な介護を行うとともに、その発生を予防するための体制を整備していますか。</v>
      </c>
      <c r="P261" s="371" t="str">
        <f t="shared" si="22"/>
        <v>✖</v>
      </c>
      <c r="Q261" s="372">
        <v>254</v>
      </c>
      <c r="R261" s="514" t="str">
        <f>VLOOKUP(Q261,'自主点検表（処遇）'!$AG$5:$AL$3053,2,0)</f>
        <v>いる・いない</v>
      </c>
      <c r="S261" s="397" t="s">
        <v>2048</v>
      </c>
      <c r="T261" s="388" t="str">
        <f t="shared" si="26"/>
        <v>要入力</v>
      </c>
      <c r="U261" s="391" t="str">
        <f>VLOOKUP(Q261,'自主点検表（処遇）'!$AG$5:$AL$3053,6,0)</f>
        <v>条例第66号
第294条
平11厚令39
第13条 第5項</v>
      </c>
    </row>
    <row r="262" spans="2:21" ht="30" customHeight="1">
      <c r="B262" s="938">
        <f t="shared" si="21"/>
        <v>54</v>
      </c>
      <c r="C262" s="942">
        <v>48</v>
      </c>
      <c r="D262" s="358"/>
      <c r="E262" s="359"/>
      <c r="F262" s="360"/>
      <c r="G262" s="361"/>
      <c r="H262" s="362"/>
      <c r="I262" s="362"/>
      <c r="J262" s="362"/>
      <c r="K262" s="362"/>
      <c r="L262" s="362"/>
      <c r="M262" s="362"/>
      <c r="N262" s="363" t="s">
        <v>2080</v>
      </c>
      <c r="O262" s="685" t="str">
        <f>VLOOKUP(Q262,'自主点検表（処遇）'!$A$5:$AE$3053,8,0)</f>
        <v>ア</v>
      </c>
      <c r="P262" s="297" t="str">
        <f t="shared" si="22"/>
        <v>✖</v>
      </c>
      <c r="Q262" s="296">
        <v>255</v>
      </c>
      <c r="R262" s="515" t="str">
        <f>VLOOKUP(Q262,'自主点検表（処遇）'!$AG$5:$AL$3053,2,0)</f>
        <v>いる・いない</v>
      </c>
      <c r="S262" s="398" t="s">
        <v>2048</v>
      </c>
      <c r="T262" s="389" t="str">
        <f t="shared" si="26"/>
        <v>要入力</v>
      </c>
      <c r="U262" s="392" t="str">
        <f>VLOOKUP(Q262,'自主点検表（処遇）'!$AG$5:$AL$3053,6,0)</f>
        <v>平12老企43
第4の12の(5)のイ</v>
      </c>
    </row>
    <row r="263" spans="2:21" ht="30" customHeight="1">
      <c r="B263" s="938">
        <f t="shared" si="21"/>
        <v>54</v>
      </c>
      <c r="C263" s="939">
        <v>48</v>
      </c>
      <c r="D263" s="358"/>
      <c r="E263" s="359"/>
      <c r="F263" s="360"/>
      <c r="G263" s="361"/>
      <c r="H263" s="362"/>
      <c r="I263" s="362"/>
      <c r="J263" s="362"/>
      <c r="K263" s="362"/>
      <c r="L263" s="362"/>
      <c r="M263" s="362"/>
      <c r="N263" s="364"/>
      <c r="O263" s="687" t="str">
        <f>VLOOKUP(Q263,'自主点検表（処遇）'!$A$5:$AE$3053,8,0)</f>
        <v>イ</v>
      </c>
      <c r="P263" s="297" t="str">
        <f t="shared" si="22"/>
        <v>✖</v>
      </c>
      <c r="Q263" s="296">
        <v>256</v>
      </c>
      <c r="R263" s="515" t="str">
        <f>VLOOKUP(Q263,'自主点検表（処遇）'!$AG$5:$AL$3053,2,0)</f>
        <v>いる・いない</v>
      </c>
      <c r="S263" s="398" t="s">
        <v>2048</v>
      </c>
      <c r="T263" s="389" t="str">
        <f t="shared" si="26"/>
        <v>要入力</v>
      </c>
      <c r="U263" s="392" t="str">
        <f>VLOOKUP(Q263,'自主点検表（処遇）'!$AG$5:$AL$3053,6,0)</f>
        <v>平12老企43
第4の12の(5)のロ</v>
      </c>
    </row>
    <row r="264" spans="2:21" ht="30" customHeight="1">
      <c r="B264" s="938">
        <f t="shared" ref="B264:B328" si="27">C264+6</f>
        <v>54</v>
      </c>
      <c r="C264" s="939">
        <v>48</v>
      </c>
      <c r="D264" s="358"/>
      <c r="E264" s="359"/>
      <c r="F264" s="360"/>
      <c r="G264" s="361"/>
      <c r="H264" s="362"/>
      <c r="I264" s="362"/>
      <c r="J264" s="362"/>
      <c r="K264" s="362"/>
      <c r="L264" s="362"/>
      <c r="M264" s="362"/>
      <c r="N264" s="364"/>
      <c r="O264" s="687" t="str">
        <f>VLOOKUP(Q264,'自主点検表（処遇）'!$A$5:$AE$3053,8,0)</f>
        <v>ウ</v>
      </c>
      <c r="P264" s="297" t="str">
        <f t="shared" si="22"/>
        <v>✖</v>
      </c>
      <c r="Q264" s="296">
        <v>257</v>
      </c>
      <c r="R264" s="515" t="str">
        <f>VLOOKUP(Q264,'自主点検表（処遇）'!$AG$5:$AL$3053,2,0)</f>
        <v>いる・いない</v>
      </c>
      <c r="S264" s="398" t="s">
        <v>2048</v>
      </c>
      <c r="T264" s="389" t="str">
        <f t="shared" si="26"/>
        <v>要入力</v>
      </c>
      <c r="U264" s="392" t="str">
        <f>VLOOKUP(Q264,'自主点検表（処遇）'!$AG$5:$AL$3053,6,0)</f>
        <v>平12老企43
第4の12の(5)のハ</v>
      </c>
    </row>
    <row r="265" spans="2:21" ht="30" customHeight="1">
      <c r="B265" s="938">
        <f t="shared" si="27"/>
        <v>54</v>
      </c>
      <c r="C265" s="939">
        <v>48</v>
      </c>
      <c r="D265" s="358"/>
      <c r="E265" s="359"/>
      <c r="F265" s="360"/>
      <c r="G265" s="361"/>
      <c r="H265" s="362"/>
      <c r="I265" s="362"/>
      <c r="J265" s="362"/>
      <c r="K265" s="362"/>
      <c r="L265" s="362"/>
      <c r="M265" s="362"/>
      <c r="N265" s="364"/>
      <c r="O265" s="687" t="str">
        <f>VLOOKUP(Q265,'自主点検表（処遇）'!$A$5:$AE$3053,8,0)</f>
        <v>エ</v>
      </c>
      <c r="P265" s="297" t="str">
        <f t="shared" ref="P265:P334" si="28">_xlfn.IFS(T265="不適切","★",T265="要入力","✖",T265="非該当","▲",T265="適切","",T265="","",T265="要確認","！")</f>
        <v>✖</v>
      </c>
      <c r="Q265" s="296">
        <v>258</v>
      </c>
      <c r="R265" s="515" t="str">
        <f>VLOOKUP(Q265,'自主点検表（処遇）'!$AG$5:$AL$3053,2,0)</f>
        <v>いる・いない</v>
      </c>
      <c r="S265" s="398" t="s">
        <v>2048</v>
      </c>
      <c r="T265" s="389" t="str">
        <f t="shared" si="26"/>
        <v>要入力</v>
      </c>
      <c r="U265" s="392" t="str">
        <f>VLOOKUP(Q265,'自主点検表（処遇）'!$AG$5:$AL$3053,6,0)</f>
        <v>平12老企43
第4の12の(5)のニ</v>
      </c>
    </row>
    <row r="266" spans="2:21" ht="30" customHeight="1">
      <c r="B266" s="938">
        <f t="shared" si="27"/>
        <v>54</v>
      </c>
      <c r="C266" s="939">
        <v>48</v>
      </c>
      <c r="D266" s="358"/>
      <c r="E266" s="359"/>
      <c r="F266" s="360"/>
      <c r="G266" s="361"/>
      <c r="H266" s="362"/>
      <c r="I266" s="362"/>
      <c r="J266" s="362"/>
      <c r="K266" s="362"/>
      <c r="L266" s="362"/>
      <c r="M266" s="362"/>
      <c r="N266" s="364"/>
      <c r="O266" s="687" t="str">
        <f>VLOOKUP(Q266,'自主点検表（処遇）'!$A$5:$AE$3053,8,0)</f>
        <v>オ</v>
      </c>
      <c r="P266" s="297" t="str">
        <f t="shared" si="28"/>
        <v>✖</v>
      </c>
      <c r="Q266" s="296">
        <v>259</v>
      </c>
      <c r="R266" s="515" t="str">
        <f>VLOOKUP(Q266,'自主点検表（処遇）'!$AG$5:$AL$3053,2,0)</f>
        <v>いる・いない</v>
      </c>
      <c r="S266" s="398" t="s">
        <v>2048</v>
      </c>
      <c r="T266" s="389" t="str">
        <f t="shared" si="26"/>
        <v>要入力</v>
      </c>
      <c r="U266" s="392" t="str">
        <f>VLOOKUP(Q266,'自主点検表（処遇）'!$AG$5:$AL$3053,6,0)</f>
        <v>平12老企43
第4の12の(5)のホ</v>
      </c>
    </row>
    <row r="267" spans="2:21" ht="30" customHeight="1">
      <c r="B267" s="938">
        <f t="shared" si="27"/>
        <v>54</v>
      </c>
      <c r="C267" s="939">
        <v>48</v>
      </c>
      <c r="D267" s="358"/>
      <c r="E267" s="359"/>
      <c r="F267" s="360"/>
      <c r="G267" s="361"/>
      <c r="H267" s="362"/>
      <c r="I267" s="362"/>
      <c r="J267" s="362"/>
      <c r="K267" s="362"/>
      <c r="L267" s="362"/>
      <c r="M267" s="362"/>
      <c r="N267" s="364"/>
      <c r="O267" s="692">
        <f>VLOOKUP(Q267,'自主点検表（処遇）'!$A$5:$AE$3053,8,0)</f>
        <v>0</v>
      </c>
      <c r="P267" s="297" t="str">
        <f t="shared" si="28"/>
        <v>✖</v>
      </c>
      <c r="Q267" s="296">
        <v>260</v>
      </c>
      <c r="R267" s="515" t="str">
        <f>VLOOKUP(Q267,'自主点検表（処遇）'!$AG$5:$AL$3053,2,0)</f>
        <v>いる・いない</v>
      </c>
      <c r="S267" s="398" t="s">
        <v>2048</v>
      </c>
      <c r="T267" s="389" t="str">
        <f t="shared" si="26"/>
        <v>要入力</v>
      </c>
      <c r="U267" s="392" t="str">
        <f>VLOOKUP(Q267,'自主点検表（処遇）'!$AG$5:$AL$3053,6,0)</f>
        <v>平12老企43
第4の12の(5)のホ</v>
      </c>
    </row>
    <row r="268" spans="2:21" ht="30" customHeight="1" thickBot="1">
      <c r="B268" s="943">
        <f t="shared" si="27"/>
        <v>54</v>
      </c>
      <c r="C268" s="944">
        <v>48</v>
      </c>
      <c r="D268" s="358"/>
      <c r="E268" s="359"/>
      <c r="F268" s="360"/>
      <c r="G268" s="361"/>
      <c r="H268" s="362"/>
      <c r="I268" s="362"/>
      <c r="J268" s="362" t="s">
        <v>2137</v>
      </c>
      <c r="K268" s="362"/>
      <c r="L268" s="362"/>
      <c r="M268" s="362"/>
      <c r="N268" s="364"/>
      <c r="O268" s="687" t="str">
        <f>VLOOKUP(Q268,'自主点検表（処遇）'!$A$5:$AE$3053,8,0)</f>
        <v>　指定施設は、入居者にとっての生活の場であることから、入居者に対し、上記のほか、通常の１日の生活の流れに沿って、離床、着替え、整容等の介護（心身の状況に応じた日常生活上の世話）を適切に行っていますか。</v>
      </c>
      <c r="P268" s="376" t="str">
        <f t="shared" si="28"/>
        <v>✖</v>
      </c>
      <c r="Q268" s="377">
        <v>261</v>
      </c>
      <c r="R268" s="518" t="str">
        <f>VLOOKUP(Q268,'自主点検表（処遇）'!$AG$5:$AL$3053,2,0)</f>
        <v>いる・いない</v>
      </c>
      <c r="S268" s="402" t="s">
        <v>2048</v>
      </c>
      <c r="T268" s="405" t="str">
        <f t="shared" si="26"/>
        <v>要入力</v>
      </c>
      <c r="U268" s="395" t="str">
        <f>VLOOKUP(Q268,'自主点検表（処遇）'!$AG$5:$AL$3053,6,0)</f>
        <v>条例第66号
第294条
平11厚令39
第13条 第6項
平12老企43
第4の12の(6)</v>
      </c>
    </row>
    <row r="269" spans="2:21" ht="30" customHeight="1">
      <c r="B269" s="936">
        <f t="shared" si="27"/>
        <v>55</v>
      </c>
      <c r="C269" s="945">
        <v>49</v>
      </c>
      <c r="D269" s="352"/>
      <c r="E269" s="353"/>
      <c r="F269" s="354"/>
      <c r="G269" s="355"/>
      <c r="H269" s="356"/>
      <c r="I269" s="356"/>
      <c r="J269" s="356" t="s">
        <v>2138</v>
      </c>
      <c r="K269" s="356"/>
      <c r="L269" s="356"/>
      <c r="M269" s="356"/>
      <c r="N269" s="375"/>
      <c r="O269" s="683" t="str">
        <f>VLOOKUP(Q269,'自主点検表（処遇）'!$A$5:$AE$3053,8,0)</f>
        <v>　常時１人以上の常勤の介護職員を介護に従事させていますか。</v>
      </c>
      <c r="P269" s="371" t="str">
        <f t="shared" si="28"/>
        <v>✖</v>
      </c>
      <c r="Q269" s="372">
        <v>262</v>
      </c>
      <c r="R269" s="514" t="str">
        <f>VLOOKUP(Q269,'自主点検表（処遇）'!$AG$5:$AL$3053,2,0)</f>
        <v>いる・いない</v>
      </c>
      <c r="S269" s="397" t="s">
        <v>2048</v>
      </c>
      <c r="T269" s="388" t="str">
        <f t="shared" si="26"/>
        <v>要入力</v>
      </c>
      <c r="U269" s="391" t="str">
        <f>VLOOKUP(Q269,'自主点検表（処遇）'!$AG$5:$AL$3053,6,0)</f>
        <v>条例第66号
第294条
平11厚令39
第13条 第7項</v>
      </c>
    </row>
    <row r="270" spans="2:21" ht="30" customHeight="1" thickBot="1">
      <c r="B270" s="946">
        <f t="shared" si="27"/>
        <v>55</v>
      </c>
      <c r="C270" s="947">
        <v>49</v>
      </c>
      <c r="D270" s="365"/>
      <c r="E270" s="366"/>
      <c r="F270" s="367"/>
      <c r="G270" s="368"/>
      <c r="H270" s="369"/>
      <c r="I270" s="369"/>
      <c r="J270" s="369" t="s">
        <v>2139</v>
      </c>
      <c r="K270" s="369"/>
      <c r="L270" s="369"/>
      <c r="M270" s="369"/>
      <c r="N270" s="370"/>
      <c r="O270" s="684" t="str">
        <f>VLOOKUP(Q270,'自主点検表（処遇）'!$A$5:$AE$3053,8,0)</f>
        <v>　入居者に対し、入居者の負担により、当該指定施設の従業者以外の者による介護を受けさせていませんか。</v>
      </c>
      <c r="P270" s="374" t="str">
        <f t="shared" si="28"/>
        <v>✖</v>
      </c>
      <c r="Q270" s="655">
        <v>263</v>
      </c>
      <c r="R270" s="329" t="str">
        <f>VLOOKUP(Q270,'自主点検表（処遇）'!$AG$5:$AL$3053,2,0)</f>
        <v>いない・いる</v>
      </c>
      <c r="S270" s="651" t="s">
        <v>2049</v>
      </c>
      <c r="T270" s="656" t="str">
        <f>_xlfn.IFS(R270=S270,"適切",R270="いない・いる","要入力",R270="いる","不適切",R270="非該当","要確認")</f>
        <v>要入力</v>
      </c>
      <c r="U270" s="349" t="str">
        <f>VLOOKUP(Q270,'自主点検表（処遇）'!$AG$5:$AL$3053,6,0)</f>
        <v>条例第66号
第294条
平11厚令39
第13条 第8項</v>
      </c>
    </row>
    <row r="271" spans="2:21" ht="30" customHeight="1">
      <c r="B271" s="948">
        <f t="shared" si="27"/>
        <v>56</v>
      </c>
      <c r="C271" s="949">
        <v>50</v>
      </c>
      <c r="D271" s="358"/>
      <c r="E271" s="359"/>
      <c r="F271" s="360"/>
      <c r="G271" s="898" t="s">
        <v>2557</v>
      </c>
      <c r="H271" s="362"/>
      <c r="I271" s="362"/>
      <c r="J271" s="362"/>
      <c r="K271" s="362"/>
      <c r="L271" s="362"/>
      <c r="M271" s="362"/>
      <c r="N271" s="364"/>
      <c r="O271" s="687" t="str">
        <f>VLOOKUP(Q271,'自主点検表（処遇）'!$A$5:$AE$3053,8,0)</f>
        <v>　平成２４年４月１日から「社会福祉士及び介護福祉士法（以下「士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が、該当しますか。</v>
      </c>
      <c r="P271" s="300" t="str">
        <f t="shared" si="28"/>
        <v/>
      </c>
      <c r="Q271" s="301">
        <v>264</v>
      </c>
      <c r="R271" s="517" t="str">
        <f>VLOOKUP(Q271,'自主点検表（処遇）'!$AG$5:$AL$3053,2,0)</f>
        <v>該当・非該当</v>
      </c>
      <c r="S271" s="404"/>
      <c r="T271" s="404"/>
      <c r="U271" s="394" t="str">
        <f>VLOOKUP(Q271,'自主点検表（処遇）'!$AG$5:$AL$3053,6,0)</f>
        <v>社会福祉士及び
介護福祉士法
（士士法）
第48条の2、3
同法施行規則
第26条の2、3</v>
      </c>
    </row>
    <row r="272" spans="2:21" ht="30" customHeight="1">
      <c r="B272" s="938">
        <f t="shared" si="27"/>
        <v>56</v>
      </c>
      <c r="C272" s="939">
        <v>50</v>
      </c>
      <c r="D272" s="358"/>
      <c r="E272" s="359"/>
      <c r="F272" s="360"/>
      <c r="G272" s="361"/>
      <c r="H272" s="997" t="s">
        <v>2720</v>
      </c>
      <c r="I272" s="362"/>
      <c r="J272" s="362"/>
      <c r="K272" s="362"/>
      <c r="L272" s="362"/>
      <c r="M272" s="362"/>
      <c r="N272" s="364" t="s">
        <v>2129</v>
      </c>
      <c r="O272" s="692">
        <f>VLOOKUP(Q272,'自主点検表（処遇）'!$A$5:$AE$3053,8,0)</f>
        <v>0</v>
      </c>
      <c r="P272" s="297" t="str">
        <f t="shared" si="28"/>
        <v>✖</v>
      </c>
      <c r="Q272" s="296">
        <v>265</v>
      </c>
      <c r="R272" s="515" t="str">
        <f>VLOOKUP(Q272,'自主点検表（処遇）'!$AG$5:$AL$3053,2,0)</f>
        <v>いる・いない</v>
      </c>
      <c r="S272" s="398" t="s">
        <v>2048</v>
      </c>
      <c r="T272" s="389" t="str">
        <f t="shared" ref="T272:T286" si="29">_xlfn.IFS(R272=S272,"適切",R272="いる・いない","要入力",R272="いない","不適切",R272="非該当","要確認")</f>
        <v>要入力</v>
      </c>
      <c r="U272" s="392" t="str">
        <f>VLOOKUP(Q272,'自主点検表（処遇）'!$AG$5:$AL$3053,6,0)</f>
        <v>士士法施行規則
第26条の3
第2項 第1号</v>
      </c>
    </row>
    <row r="273" spans="2:21" ht="30" customHeight="1">
      <c r="B273" s="938">
        <f t="shared" si="27"/>
        <v>56</v>
      </c>
      <c r="C273" s="939">
        <v>50</v>
      </c>
      <c r="D273" s="358"/>
      <c r="E273" s="359"/>
      <c r="F273" s="360"/>
      <c r="G273" s="361"/>
      <c r="H273" s="998" t="s">
        <v>2721</v>
      </c>
      <c r="I273" s="362"/>
      <c r="J273" s="362"/>
      <c r="K273" s="362"/>
      <c r="L273" s="362"/>
      <c r="M273" s="362"/>
      <c r="N273" s="364" t="s">
        <v>2129</v>
      </c>
      <c r="O273" s="692">
        <f>VLOOKUP(Q273,'自主点検表（処遇）'!$A$5:$AE$3053,8,0)</f>
        <v>0</v>
      </c>
      <c r="P273" s="297" t="str">
        <f t="shared" si="28"/>
        <v>✖</v>
      </c>
      <c r="Q273" s="296">
        <v>266</v>
      </c>
      <c r="R273" s="515" t="str">
        <f>VLOOKUP(Q273,'自主点検表（処遇）'!$AG$5:$AL$3053,2,0)</f>
        <v>いる・いない</v>
      </c>
      <c r="S273" s="398" t="s">
        <v>2048</v>
      </c>
      <c r="T273" s="389" t="str">
        <f t="shared" si="29"/>
        <v>要入力</v>
      </c>
      <c r="U273" s="392">
        <f>VLOOKUP(Q273,'自主点検表（処遇）'!$AG$5:$AL$3053,6,0)</f>
        <v>0</v>
      </c>
    </row>
    <row r="274" spans="2:21" ht="30" customHeight="1">
      <c r="B274" s="938">
        <f t="shared" si="27"/>
        <v>56</v>
      </c>
      <c r="C274" s="939">
        <v>50</v>
      </c>
      <c r="D274" s="358"/>
      <c r="E274" s="359"/>
      <c r="F274" s="360"/>
      <c r="G274" s="361"/>
      <c r="H274" s="998"/>
      <c r="I274" s="362"/>
      <c r="J274" s="362"/>
      <c r="K274" s="362"/>
      <c r="L274" s="362"/>
      <c r="M274" s="362"/>
      <c r="N274" s="364" t="s">
        <v>2115</v>
      </c>
      <c r="O274" s="692">
        <f>VLOOKUP(Q274,'自主点検表（処遇）'!$A$5:$AE$3053,8,0)</f>
        <v>0</v>
      </c>
      <c r="P274" s="297" t="str">
        <f t="shared" si="28"/>
        <v>✖</v>
      </c>
      <c r="Q274" s="296">
        <v>267</v>
      </c>
      <c r="R274" s="515" t="str">
        <f>VLOOKUP(Q274,'自主点検表（処遇）'!$AG$5:$AL$3053,2,0)</f>
        <v>いる・いない</v>
      </c>
      <c r="S274" s="398" t="s">
        <v>2048</v>
      </c>
      <c r="T274" s="389" t="str">
        <f t="shared" si="29"/>
        <v>要入力</v>
      </c>
      <c r="U274" s="392">
        <f>VLOOKUP(Q274,'自主点検表（処遇）'!$AG$5:$AL$3053,6,0)</f>
        <v>0</v>
      </c>
    </row>
    <row r="275" spans="2:21" ht="30" customHeight="1">
      <c r="B275" s="938">
        <f t="shared" si="27"/>
        <v>56</v>
      </c>
      <c r="C275" s="939">
        <v>50</v>
      </c>
      <c r="D275" s="358"/>
      <c r="E275" s="359"/>
      <c r="F275" s="360"/>
      <c r="G275" s="361"/>
      <c r="H275" s="998" t="s">
        <v>2722</v>
      </c>
      <c r="I275" s="362"/>
      <c r="J275" s="362"/>
      <c r="K275" s="362"/>
      <c r="L275" s="362"/>
      <c r="M275" s="362"/>
      <c r="N275" s="364" t="s">
        <v>2129</v>
      </c>
      <c r="O275" s="692">
        <f>VLOOKUP(Q275,'自主点検表（処遇）'!$A$5:$AE$3053,8,0)</f>
        <v>0</v>
      </c>
      <c r="P275" s="297" t="str">
        <f t="shared" si="28"/>
        <v>✖</v>
      </c>
      <c r="Q275" s="296">
        <v>268</v>
      </c>
      <c r="R275" s="515" t="str">
        <f>VLOOKUP(Q275,'自主点検表（処遇）'!$AG$5:$AL$3053,2,0)</f>
        <v>いる・いない</v>
      </c>
      <c r="S275" s="398" t="s">
        <v>2048</v>
      </c>
      <c r="T275" s="389" t="str">
        <f t="shared" si="29"/>
        <v>要入力</v>
      </c>
      <c r="U275" s="392" t="str">
        <f>VLOOKUP(Q275,'自主点検表（処遇）'!$AG$5:$AL$3053,6,0)</f>
        <v>士士法施行規則
第26条の3
第1項 第1号</v>
      </c>
    </row>
    <row r="276" spans="2:21" ht="30" customHeight="1">
      <c r="B276" s="938">
        <f t="shared" si="27"/>
        <v>56</v>
      </c>
      <c r="C276" s="939">
        <v>50</v>
      </c>
      <c r="D276" s="358"/>
      <c r="E276" s="359"/>
      <c r="F276" s="360"/>
      <c r="G276" s="361"/>
      <c r="H276" s="362"/>
      <c r="I276" s="362"/>
      <c r="J276" s="362"/>
      <c r="K276" s="362"/>
      <c r="L276" s="362"/>
      <c r="M276" s="362"/>
      <c r="N276" s="364" t="s">
        <v>2115</v>
      </c>
      <c r="O276" s="692">
        <f>VLOOKUP(Q276,'自主点検表（処遇）'!$A$5:$AE$3053,8,0)</f>
        <v>0</v>
      </c>
      <c r="P276" s="297" t="str">
        <f t="shared" si="28"/>
        <v>✖</v>
      </c>
      <c r="Q276" s="296">
        <v>269</v>
      </c>
      <c r="R276" s="515" t="str">
        <f>VLOOKUP(Q276,'自主点検表（処遇）'!$AG$5:$AL$3053,2,0)</f>
        <v>いる・いない</v>
      </c>
      <c r="S276" s="398" t="s">
        <v>2048</v>
      </c>
      <c r="T276" s="389" t="str">
        <f t="shared" si="29"/>
        <v>要入力</v>
      </c>
      <c r="U276" s="392" t="str">
        <f>VLOOKUP(Q276,'自主点検表（処遇）'!$AG$5:$AL$3053,6,0)</f>
        <v>士士法施行規則
第26条の3
第1項 第3号</v>
      </c>
    </row>
    <row r="277" spans="2:21" ht="30" customHeight="1">
      <c r="B277" s="938">
        <f t="shared" si="27"/>
        <v>56</v>
      </c>
      <c r="C277" s="939">
        <v>50</v>
      </c>
      <c r="D277" s="358"/>
      <c r="E277" s="359"/>
      <c r="F277" s="360"/>
      <c r="G277" s="361"/>
      <c r="H277" s="362"/>
      <c r="I277" s="362"/>
      <c r="J277" s="362"/>
      <c r="K277" s="362"/>
      <c r="L277" s="362"/>
      <c r="M277" s="362"/>
      <c r="N277" s="364" t="s">
        <v>2114</v>
      </c>
      <c r="O277" s="692">
        <f>VLOOKUP(Q277,'自主点検表（処遇）'!$A$5:$AE$3053,8,0)</f>
        <v>0</v>
      </c>
      <c r="P277" s="297" t="str">
        <f t="shared" si="28"/>
        <v>✖</v>
      </c>
      <c r="Q277" s="296">
        <v>270</v>
      </c>
      <c r="R277" s="515" t="str">
        <f>VLOOKUP(Q277,'自主点検表（処遇）'!$AG$5:$AL$3053,2,0)</f>
        <v>いる・いない</v>
      </c>
      <c r="S277" s="398" t="s">
        <v>2048</v>
      </c>
      <c r="T277" s="389" t="str">
        <f t="shared" si="29"/>
        <v>要入力</v>
      </c>
      <c r="U277" s="392" t="str">
        <f>VLOOKUP(Q277,'自主点検表（処遇）'!$AG$5:$AL$3053,6,0)</f>
        <v>士士法施行規則
第26条の3
第2項 第6号</v>
      </c>
    </row>
    <row r="278" spans="2:21" ht="30" customHeight="1">
      <c r="B278" s="938">
        <f t="shared" si="27"/>
        <v>56</v>
      </c>
      <c r="C278" s="939">
        <v>50</v>
      </c>
      <c r="D278" s="358"/>
      <c r="E278" s="359"/>
      <c r="F278" s="360"/>
      <c r="G278" s="361"/>
      <c r="H278" s="362"/>
      <c r="I278" s="362"/>
      <c r="J278" s="362"/>
      <c r="K278" s="362"/>
      <c r="L278" s="362"/>
      <c r="M278" s="362"/>
      <c r="N278" s="364" t="s">
        <v>2113</v>
      </c>
      <c r="O278" s="692">
        <f>VLOOKUP(Q278,'自主点検表（処遇）'!$A$5:$AE$3053,8,0)</f>
        <v>0</v>
      </c>
      <c r="P278" s="297" t="str">
        <f t="shared" si="28"/>
        <v>✖</v>
      </c>
      <c r="Q278" s="296">
        <v>271</v>
      </c>
      <c r="R278" s="515" t="str">
        <f>VLOOKUP(Q278,'自主点検表（処遇）'!$AG$5:$AL$3053,2,0)</f>
        <v>いる・いない</v>
      </c>
      <c r="S278" s="398" t="s">
        <v>2048</v>
      </c>
      <c r="T278" s="389" t="str">
        <f t="shared" si="29"/>
        <v>要入力</v>
      </c>
      <c r="U278" s="392" t="str">
        <f>VLOOKUP(Q278,'自主点検表（処遇）'!$AG$5:$AL$3053,6,0)</f>
        <v>士士法施行規則
第26条の3
第1項 第4号</v>
      </c>
    </row>
    <row r="279" spans="2:21" ht="30" customHeight="1">
      <c r="B279" s="938">
        <f t="shared" si="27"/>
        <v>56</v>
      </c>
      <c r="C279" s="939">
        <v>50</v>
      </c>
      <c r="D279" s="358"/>
      <c r="E279" s="359"/>
      <c r="F279" s="360"/>
      <c r="G279" s="361"/>
      <c r="H279" s="362"/>
      <c r="I279" s="362"/>
      <c r="J279" s="362"/>
      <c r="K279" s="362"/>
      <c r="L279" s="362"/>
      <c r="M279" s="362"/>
      <c r="N279" s="364" t="s">
        <v>2112</v>
      </c>
      <c r="O279" s="692">
        <f>VLOOKUP(Q279,'自主点検表（処遇）'!$A$5:$AE$3053,8,0)</f>
        <v>0</v>
      </c>
      <c r="P279" s="297" t="str">
        <f t="shared" si="28"/>
        <v>✖</v>
      </c>
      <c r="Q279" s="296">
        <v>272</v>
      </c>
      <c r="R279" s="515" t="str">
        <f>VLOOKUP(Q279,'自主点検表（処遇）'!$AG$5:$AL$3053,2,0)</f>
        <v>いる・いない</v>
      </c>
      <c r="S279" s="398" t="s">
        <v>2048</v>
      </c>
      <c r="T279" s="389" t="str">
        <f t="shared" si="29"/>
        <v>要入力</v>
      </c>
      <c r="U279" s="392" t="str">
        <f>VLOOKUP(Q279,'自主点検表（処遇）'!$AG$5:$AL$3053,6,0)</f>
        <v>士士法施行規則
第26条の3
第2項 第3号</v>
      </c>
    </row>
    <row r="280" spans="2:21" ht="30" customHeight="1" thickBot="1">
      <c r="B280" s="940">
        <f t="shared" si="27"/>
        <v>56</v>
      </c>
      <c r="C280" s="941">
        <v>50</v>
      </c>
      <c r="D280" s="365"/>
      <c r="E280" s="366"/>
      <c r="F280" s="367"/>
      <c r="G280" s="368"/>
      <c r="H280" s="369"/>
      <c r="I280" s="369"/>
      <c r="J280" s="369"/>
      <c r="K280" s="369"/>
      <c r="L280" s="369"/>
      <c r="M280" s="369"/>
      <c r="N280" s="370" t="s">
        <v>2116</v>
      </c>
      <c r="O280" s="693">
        <f>VLOOKUP(Q280,'自主点検表（処遇）'!$A$5:$AE$3053,8,0)</f>
        <v>0</v>
      </c>
      <c r="P280" s="298" t="str">
        <f t="shared" si="28"/>
        <v>✖</v>
      </c>
      <c r="Q280" s="299">
        <v>273</v>
      </c>
      <c r="R280" s="516" t="str">
        <f>VLOOKUP(Q280,'自主点検表（処遇）'!$AG$5:$AL$3053,2,0)</f>
        <v>いる・いない</v>
      </c>
      <c r="S280" s="399" t="s">
        <v>2048</v>
      </c>
      <c r="T280" s="400" t="str">
        <f t="shared" si="29"/>
        <v>要入力</v>
      </c>
      <c r="U280" s="393" t="str">
        <f>VLOOKUP(Q280,'自主点検表（処遇）'!$AG$5:$AL$3053,6,0)</f>
        <v>士士法施行規則
第26条の3
第1項 第6号</v>
      </c>
    </row>
    <row r="281" spans="2:21" ht="30" customHeight="1">
      <c r="B281" s="936">
        <f t="shared" si="27"/>
        <v>57</v>
      </c>
      <c r="C281" s="937">
        <v>51</v>
      </c>
      <c r="D281" s="352"/>
      <c r="E281" s="353"/>
      <c r="F281" s="354"/>
      <c r="G281" s="897" t="s">
        <v>2558</v>
      </c>
      <c r="H281" s="356"/>
      <c r="I281" s="356"/>
      <c r="J281" s="356" t="s">
        <v>2134</v>
      </c>
      <c r="K281" s="356"/>
      <c r="L281" s="356"/>
      <c r="M281" s="356"/>
      <c r="N281" s="357" t="s">
        <v>2077</v>
      </c>
      <c r="O281" s="683" t="str">
        <f>VLOOKUP(Q281,'自主点検表（処遇）'!$A$5:$AE$3053,8,0)</f>
        <v>　栄養並びに入所者の心身の状況及び嗜好を考慮した食事を、適切な時間に提供していますか。</v>
      </c>
      <c r="P281" s="371" t="str">
        <f t="shared" si="28"/>
        <v>✖</v>
      </c>
      <c r="Q281" s="372">
        <v>274</v>
      </c>
      <c r="R281" s="514" t="str">
        <f>VLOOKUP(Q281,'自主点検表（処遇）'!$AG$5:$AL$3053,2,0)</f>
        <v>いる・いない</v>
      </c>
      <c r="S281" s="397" t="s">
        <v>2048</v>
      </c>
      <c r="T281" s="388" t="str">
        <f t="shared" si="29"/>
        <v>要入力</v>
      </c>
      <c r="U281" s="391" t="str">
        <f>VLOOKUP(Q281,'自主点検表（処遇）'!$AG$5:$AL$3053,6,0)</f>
        <v>条例第66号
第295条 第1項
平11厚令39
第14条 第1項</v>
      </c>
    </row>
    <row r="282" spans="2:21" ht="30" customHeight="1">
      <c r="B282" s="938">
        <f t="shared" si="27"/>
        <v>57</v>
      </c>
      <c r="C282" s="939">
        <v>51</v>
      </c>
      <c r="D282" s="358"/>
      <c r="E282" s="359"/>
      <c r="F282" s="360"/>
      <c r="G282" s="361"/>
      <c r="H282" s="362"/>
      <c r="I282" s="362"/>
      <c r="J282" s="362"/>
      <c r="K282" s="362"/>
      <c r="L282" s="362"/>
      <c r="M282" s="362"/>
      <c r="N282" s="363" t="s">
        <v>2080</v>
      </c>
      <c r="O282" s="687" t="str">
        <f>VLOOKUP(Q282,'自主点検表（処遇）'!$A$5:$AE$3053,8,0)</f>
        <v>　入所者ごとの栄養状態を定期的に把握し、個々の入所者の栄養状態に応じて行うように努めるとともに、摂食・嚥下機能その他の入所者の身体の状況や食形態、嗜好等にも配慮した適切な栄養量及び内容としていますか。</v>
      </c>
      <c r="P282" s="297" t="str">
        <f t="shared" si="28"/>
        <v>✖</v>
      </c>
      <c r="Q282" s="296">
        <v>275</v>
      </c>
      <c r="R282" s="515" t="str">
        <f>VLOOKUP(Q282,'自主点検表（処遇）'!$AG$5:$AL$3053,2,0)</f>
        <v>いる・いない</v>
      </c>
      <c r="S282" s="398" t="s">
        <v>2048</v>
      </c>
      <c r="T282" s="389" t="str">
        <f t="shared" si="29"/>
        <v>要入力</v>
      </c>
      <c r="U282" s="392" t="str">
        <f>VLOOKUP(Q282,'自主点検表（処遇）'!$AG$5:$AL$3053,6,0)</f>
        <v>平12老企43
第4の13の(1)</v>
      </c>
    </row>
    <row r="283" spans="2:21" ht="30" customHeight="1">
      <c r="B283" s="938">
        <f t="shared" si="27"/>
        <v>57</v>
      </c>
      <c r="C283" s="939">
        <v>51</v>
      </c>
      <c r="D283" s="358"/>
      <c r="E283" s="359"/>
      <c r="F283" s="360"/>
      <c r="G283" s="361"/>
      <c r="H283" s="362"/>
      <c r="I283" s="362"/>
      <c r="J283" s="362"/>
      <c r="K283" s="362"/>
      <c r="L283" s="362"/>
      <c r="M283" s="362"/>
      <c r="N283" s="363" t="s">
        <v>2081</v>
      </c>
      <c r="O283" s="687" t="str">
        <f>VLOOKUP(Q283,'自主点検表（処遇）'!$A$5:$AE$3053,8,0)</f>
        <v>　入所者の食事は、自立の支援に配慮し、可能な限り離床して、食堂で行われるよう努めていますか。</v>
      </c>
      <c r="P283" s="297" t="str">
        <f t="shared" si="28"/>
        <v>✖</v>
      </c>
      <c r="Q283" s="296">
        <v>276</v>
      </c>
      <c r="R283" s="515" t="str">
        <f>VLOOKUP(Q283,'自主点検表（処遇）'!$AG$5:$AL$3053,2,0)</f>
        <v>いる・いない</v>
      </c>
      <c r="S283" s="398" t="s">
        <v>2048</v>
      </c>
      <c r="T283" s="389" t="str">
        <f t="shared" si="29"/>
        <v>要入力</v>
      </c>
      <c r="U283" s="392" t="str">
        <f>VLOOKUP(Q283,'自主点検表（処遇）'!$AG$5:$AL$3053,6,0)</f>
        <v>条例第66号
第295条 第2項
平11厚令39
第14条 第2項
平12老企43
第4の13の(1)</v>
      </c>
    </row>
    <row r="284" spans="2:21" ht="30" customHeight="1">
      <c r="B284" s="938">
        <f t="shared" si="27"/>
        <v>57</v>
      </c>
      <c r="C284" s="939">
        <v>51</v>
      </c>
      <c r="D284" s="358"/>
      <c r="E284" s="359"/>
      <c r="F284" s="360"/>
      <c r="G284" s="361"/>
      <c r="H284" s="362"/>
      <c r="I284" s="362"/>
      <c r="J284" s="362" t="s">
        <v>2140</v>
      </c>
      <c r="K284" s="362"/>
      <c r="L284" s="362"/>
      <c r="M284" s="362"/>
      <c r="N284" s="363" t="s">
        <v>2077</v>
      </c>
      <c r="O284" s="687" t="str">
        <f>VLOOKUP(Q284,'自主点検表（処遇）'!$A$5:$AE$3053,8,0)</f>
        <v>　調理は、あらかじめ作成された献立に従って行うとともに、その実施状況を明らかにしていますか。</v>
      </c>
      <c r="P284" s="297" t="str">
        <f t="shared" si="28"/>
        <v>✖</v>
      </c>
      <c r="Q284" s="296">
        <v>277</v>
      </c>
      <c r="R284" s="515" t="str">
        <f>VLOOKUP(Q284,'自主点検表（処遇）'!$AG$5:$AL$3053,2,0)</f>
        <v>いる・いない</v>
      </c>
      <c r="S284" s="398" t="s">
        <v>2048</v>
      </c>
      <c r="T284" s="389" t="str">
        <f t="shared" si="29"/>
        <v>要入力</v>
      </c>
      <c r="U284" s="392" t="str">
        <f>VLOOKUP(Q284,'自主点検表（処遇）'!$AG$5:$AL$3053,6,0)</f>
        <v>平12老企43
第4の13の(2)</v>
      </c>
    </row>
    <row r="285" spans="2:21" ht="30" customHeight="1">
      <c r="B285" s="938">
        <f t="shared" si="27"/>
        <v>57</v>
      </c>
      <c r="C285" s="939">
        <v>51</v>
      </c>
      <c r="D285" s="358"/>
      <c r="E285" s="359"/>
      <c r="F285" s="360"/>
      <c r="G285" s="361"/>
      <c r="H285" s="362"/>
      <c r="I285" s="362"/>
      <c r="J285" s="362"/>
      <c r="K285" s="362"/>
      <c r="L285" s="362"/>
      <c r="M285" s="362"/>
      <c r="N285" s="363" t="s">
        <v>2080</v>
      </c>
      <c r="O285" s="687" t="str">
        <f>VLOOKUP(Q285,'自主点検表（処遇）'!$A$5:$AE$3053,8,0)</f>
        <v>　病弱者に対する献立については、必要に応じ、医師の指導を受けていますか。</v>
      </c>
      <c r="P285" s="297" t="str">
        <f t="shared" si="28"/>
        <v>✖</v>
      </c>
      <c r="Q285" s="296">
        <v>278</v>
      </c>
      <c r="R285" s="515" t="str">
        <f>VLOOKUP(Q285,'自主点検表（処遇）'!$AG$5:$AL$3053,2,0)</f>
        <v>いる・いない</v>
      </c>
      <c r="S285" s="398" t="s">
        <v>2048</v>
      </c>
      <c r="T285" s="389" t="str">
        <f t="shared" si="29"/>
        <v>要入力</v>
      </c>
      <c r="U285" s="392">
        <f>VLOOKUP(Q285,'自主点検表（処遇）'!$AG$5:$AL$3053,6,0)</f>
        <v>0</v>
      </c>
    </row>
    <row r="286" spans="2:21" ht="30" customHeight="1">
      <c r="B286" s="938">
        <f t="shared" si="27"/>
        <v>57</v>
      </c>
      <c r="C286" s="939">
        <v>51</v>
      </c>
      <c r="D286" s="358"/>
      <c r="E286" s="359"/>
      <c r="F286" s="360"/>
      <c r="G286" s="361"/>
      <c r="H286" s="362"/>
      <c r="I286" s="362"/>
      <c r="J286" s="362" t="s">
        <v>2141</v>
      </c>
      <c r="K286" s="362"/>
      <c r="L286" s="362"/>
      <c r="M286" s="362"/>
      <c r="N286" s="363" t="s">
        <v>2077</v>
      </c>
      <c r="O286" s="687" t="str">
        <f>VLOOKUP(Q286,'自主点検表（処遇）'!$A$5:$AE$3053,8,0)</f>
        <v xml:space="preserve">　食事時間は適切なものとし、夕食時間は午後６時以降とすることが望ましいですが、早くても午後５時以降としていますか。  </v>
      </c>
      <c r="P286" s="297" t="str">
        <f t="shared" si="28"/>
        <v>✖</v>
      </c>
      <c r="Q286" s="296">
        <v>279</v>
      </c>
      <c r="R286" s="515" t="str">
        <f>VLOOKUP(Q286,'自主点検表（処遇）'!$AG$5:$AL$3053,2,0)</f>
        <v>いる・いない</v>
      </c>
      <c r="S286" s="398" t="s">
        <v>2048</v>
      </c>
      <c r="T286" s="389" t="str">
        <f t="shared" si="29"/>
        <v>要入力</v>
      </c>
      <c r="U286" s="392" t="str">
        <f>VLOOKUP(Q286,'自主点検表（処遇）'!$AG$5:$AL$3053,6,0)</f>
        <v>平12老企43
第4の13の(3)</v>
      </c>
    </row>
    <row r="287" spans="2:21" ht="30" customHeight="1">
      <c r="B287" s="938">
        <f t="shared" si="27"/>
        <v>57</v>
      </c>
      <c r="C287" s="939">
        <v>51</v>
      </c>
      <c r="D287" s="358"/>
      <c r="E287" s="359"/>
      <c r="F287" s="360"/>
      <c r="G287" s="361"/>
      <c r="H287" s="362"/>
      <c r="I287" s="362"/>
      <c r="J287" s="362"/>
      <c r="K287" s="362"/>
      <c r="L287" s="362"/>
      <c r="M287" s="362"/>
      <c r="N287" s="363" t="s">
        <v>2080</v>
      </c>
      <c r="O287" s="687" t="str">
        <f>VLOOKUP(Q287,'自主点検表（処遇）'!$A$5:$AE$3053,8,0)</f>
        <v>　食事提供に関する業務は指定施設自ら行っていますか。</v>
      </c>
      <c r="P287" s="297" t="str">
        <f t="shared" si="28"/>
        <v/>
      </c>
      <c r="Q287" s="296">
        <v>280</v>
      </c>
      <c r="R287" s="515" t="str">
        <f>VLOOKUP(Q287,'自主点検表（処遇）'!$AG$5:$AL$3053,2,0)</f>
        <v>いる・いない（委託等）</v>
      </c>
      <c r="S287" s="389"/>
      <c r="T287" s="389"/>
      <c r="U287" s="392" t="str">
        <f>VLOOKUP(Q287,'自主点検表（処遇）'!$AG$5:$AL$3053,6,0)</f>
        <v>平12老企43
第4の13の(4)</v>
      </c>
    </row>
    <row r="288" spans="2:21" ht="30" customHeight="1">
      <c r="B288" s="938">
        <f t="shared" si="27"/>
        <v>57</v>
      </c>
      <c r="C288" s="939">
        <v>51</v>
      </c>
      <c r="D288" s="358"/>
      <c r="E288" s="359"/>
      <c r="F288" s="360"/>
      <c r="G288" s="361"/>
      <c r="H288" s="362"/>
      <c r="I288" s="362"/>
      <c r="J288" s="362"/>
      <c r="K288" s="362"/>
      <c r="L288" s="362"/>
      <c r="M288" s="362"/>
      <c r="N288" s="363" t="s">
        <v>2081</v>
      </c>
      <c r="O288" s="687" t="str">
        <f>VLOOKUP(Q288,'自主点検表（処遇）'!$A$5:$AE$3053,8,0)</f>
        <v>　なお、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v>
      </c>
      <c r="P288" s="297" t="str">
        <f t="shared" si="28"/>
        <v>✖</v>
      </c>
      <c r="Q288" s="296">
        <v>281</v>
      </c>
      <c r="R288" s="515" t="str">
        <f>VLOOKUP(Q288,'自主点検表（処遇）'!$AG$5:$AL$3053,2,0)</f>
        <v>いる・いない</v>
      </c>
      <c r="S288" s="398" t="s">
        <v>2048</v>
      </c>
      <c r="T288" s="389" t="str">
        <f>_xlfn.IFS(R288=S288,"適切",R288="いる・いない","要入力",R288="いない","不適切",R288="非該当","非該当")</f>
        <v>要入力</v>
      </c>
      <c r="U288" s="392" t="str">
        <f>VLOOKUP(Q288,'自主点検表（処遇）'!$AG$5:$AL$3053,6,0)</f>
        <v>平12老企43
第4の13の(4)</v>
      </c>
    </row>
    <row r="289" spans="2:21" ht="30" customHeight="1">
      <c r="B289" s="938">
        <f t="shared" si="27"/>
        <v>57</v>
      </c>
      <c r="C289" s="939">
        <v>51</v>
      </c>
      <c r="D289" s="358"/>
      <c r="E289" s="359"/>
      <c r="F289" s="360"/>
      <c r="G289" s="361"/>
      <c r="H289" s="362"/>
      <c r="I289" s="362"/>
      <c r="J289" s="362" t="s">
        <v>2142</v>
      </c>
      <c r="K289" s="362"/>
      <c r="L289" s="362"/>
      <c r="M289" s="362"/>
      <c r="N289" s="363" t="s">
        <v>2077</v>
      </c>
      <c r="O289" s="687" t="str">
        <f>VLOOKUP(Q289,'自主点検表（処遇）'!$A$5:$AE$3053,8,0)</f>
        <v>　食事提供については、入所者の嚥下や咀嚼の状況、食欲など心身の状態等を当該入所者の食事に的確に反映させるために、居室関係部門と食事関係部門との連絡が十分とられていますか。</v>
      </c>
      <c r="P289" s="297" t="str">
        <f t="shared" si="28"/>
        <v>✖</v>
      </c>
      <c r="Q289" s="296">
        <v>282</v>
      </c>
      <c r="R289" s="515" t="str">
        <f>VLOOKUP(Q289,'自主点検表（処遇）'!$AG$5:$AL$3053,2,0)</f>
        <v>いる・いない</v>
      </c>
      <c r="S289" s="398" t="s">
        <v>2048</v>
      </c>
      <c r="T289" s="389" t="str">
        <f t="shared" ref="T289:T339" si="30">_xlfn.IFS(R289=S289,"適切",R289="いる・いない","要入力",R289="いない","不適切",R289="非該当","要確認")</f>
        <v>要入力</v>
      </c>
      <c r="U289" s="392" t="str">
        <f>VLOOKUP(Q289,'自主点検表（処遇）'!$AG$5:$AL$3053,6,0)</f>
        <v>平12老企43
第4の13の(5)</v>
      </c>
    </row>
    <row r="290" spans="2:21" ht="30" customHeight="1">
      <c r="B290" s="938">
        <f t="shared" si="27"/>
        <v>57</v>
      </c>
      <c r="C290" s="939">
        <v>51</v>
      </c>
      <c r="D290" s="358"/>
      <c r="E290" s="359"/>
      <c r="F290" s="360"/>
      <c r="G290" s="361"/>
      <c r="H290" s="362"/>
      <c r="I290" s="362"/>
      <c r="J290" s="362"/>
      <c r="K290" s="362"/>
      <c r="L290" s="362"/>
      <c r="M290" s="362"/>
      <c r="N290" s="363" t="s">
        <v>2080</v>
      </c>
      <c r="O290" s="687" t="str">
        <f>VLOOKUP(Q290,'自主点検表（処遇）'!$A$5:$AE$3053,8,0)</f>
        <v>　入所者に対しては適切な栄養食事相談を行っていますか。</v>
      </c>
      <c r="P290" s="297" t="str">
        <f t="shared" si="28"/>
        <v>✖</v>
      </c>
      <c r="Q290" s="296">
        <v>283</v>
      </c>
      <c r="R290" s="515" t="str">
        <f>VLOOKUP(Q290,'自主点検表（処遇）'!$AG$5:$AL$3053,2,0)</f>
        <v>いる・いない</v>
      </c>
      <c r="S290" s="398" t="s">
        <v>2048</v>
      </c>
      <c r="T290" s="389" t="str">
        <f t="shared" si="30"/>
        <v>要入力</v>
      </c>
      <c r="U290" s="392" t="str">
        <f>VLOOKUP(Q290,'自主点検表（処遇）'!$AG$5:$AL$3053,6,0)</f>
        <v>平12老企43
第4の13の(6)</v>
      </c>
    </row>
    <row r="291" spans="2:21" ht="30" customHeight="1" thickBot="1">
      <c r="B291" s="940">
        <f t="shared" si="27"/>
        <v>57</v>
      </c>
      <c r="C291" s="941">
        <v>51</v>
      </c>
      <c r="D291" s="365"/>
      <c r="E291" s="366"/>
      <c r="F291" s="367"/>
      <c r="G291" s="368"/>
      <c r="H291" s="369"/>
      <c r="I291" s="369"/>
      <c r="J291" s="369"/>
      <c r="K291" s="369"/>
      <c r="L291" s="369"/>
      <c r="M291" s="369"/>
      <c r="N291" s="373" t="s">
        <v>2081</v>
      </c>
      <c r="O291" s="684" t="str">
        <f>VLOOKUP(Q291,'自主点検表（処遇）'!$A$5:$AE$3053,8,0)</f>
        <v>　食事内容については、当該施設の医師又は栄養士若しくは管理栄養士（入所者が４０人を超えない指定施設であって、栄養士又は管理栄養士を配置していない施設においては連携を図っている他の社会福祉施設等の栄養士又は管理栄養士）を含む会議において検討が加えられていますか。</v>
      </c>
      <c r="P291" s="298" t="str">
        <f t="shared" si="28"/>
        <v>✖</v>
      </c>
      <c r="Q291" s="299">
        <v>284</v>
      </c>
      <c r="R291" s="516" t="str">
        <f>VLOOKUP(Q291,'自主点検表（処遇）'!$AG$5:$AL$3053,2,0)</f>
        <v>いる・いない</v>
      </c>
      <c r="S291" s="399" t="s">
        <v>2048</v>
      </c>
      <c r="T291" s="400" t="str">
        <f t="shared" si="30"/>
        <v>要入力</v>
      </c>
      <c r="U291" s="393" t="str">
        <f>VLOOKUP(Q291,'自主点検表（処遇）'!$AG$5:$AL$3053,6,0)</f>
        <v>平12老企43
第4の13の(7)</v>
      </c>
    </row>
    <row r="292" spans="2:21" ht="30" customHeight="1">
      <c r="B292" s="936">
        <f t="shared" si="27"/>
        <v>58</v>
      </c>
      <c r="C292" s="937">
        <v>52</v>
      </c>
      <c r="D292" s="352"/>
      <c r="E292" s="353"/>
      <c r="F292" s="354"/>
      <c r="G292" s="897" t="s">
        <v>2559</v>
      </c>
      <c r="H292" s="356"/>
      <c r="I292" s="356"/>
      <c r="J292" s="356"/>
      <c r="K292" s="356"/>
      <c r="L292" s="356"/>
      <c r="M292" s="356"/>
      <c r="N292" s="375"/>
      <c r="O292" s="683" t="str">
        <f>VLOOKUP(Q292,'自主点検表（処遇）'!$A$5:$AE$3053,8,0)</f>
        <v>　常に入居者の心身の状況、その置かれている環境等の的確な把握に努め、入居者又はその家族に対し、その相談に適切に応じるとともに、必要な助言その他の援助を行っていますか。</v>
      </c>
      <c r="P292" s="371" t="str">
        <f t="shared" si="28"/>
        <v>✖</v>
      </c>
      <c r="Q292" s="372">
        <v>285</v>
      </c>
      <c r="R292" s="514" t="str">
        <f>VLOOKUP(Q292,'自主点検表（処遇）'!$AG$5:$AL$3053,2,0)</f>
        <v>いる・いない</v>
      </c>
      <c r="S292" s="397" t="s">
        <v>2048</v>
      </c>
      <c r="T292" s="388" t="str">
        <f t="shared" si="30"/>
        <v>要入力</v>
      </c>
      <c r="U292" s="391" t="str">
        <f>VLOOKUP(Q292,'自主点検表（処遇）'!$AG$5:$AL$3053,6,0)</f>
        <v>条例第66号
第296条
平11厚令39
第15条</v>
      </c>
    </row>
    <row r="293" spans="2:21" ht="30" customHeight="1">
      <c r="B293" s="938">
        <f t="shared" si="27"/>
        <v>58</v>
      </c>
      <c r="C293" s="939">
        <v>52</v>
      </c>
      <c r="D293" s="358"/>
      <c r="E293" s="359"/>
      <c r="F293" s="360"/>
      <c r="G293" s="898" t="s">
        <v>2560</v>
      </c>
      <c r="H293" s="362"/>
      <c r="I293" s="362"/>
      <c r="J293" s="362"/>
      <c r="K293" s="362"/>
      <c r="L293" s="362"/>
      <c r="M293" s="362"/>
      <c r="N293" s="363" t="s">
        <v>2077</v>
      </c>
      <c r="O293" s="687" t="str">
        <f>VLOOKUP(Q293,'自主点検表（処遇）'!$A$5:$AE$3053,8,0)</f>
        <v>　教養娯楽設備等を備えるほか、適宜入所者のためのレクリエーション行事を行っていますか。</v>
      </c>
      <c r="P293" s="297" t="str">
        <f t="shared" si="28"/>
        <v>✖</v>
      </c>
      <c r="Q293" s="296">
        <v>286</v>
      </c>
      <c r="R293" s="515" t="str">
        <f>VLOOKUP(Q293,'自主点検表（処遇）'!$AG$5:$AL$3053,2,0)</f>
        <v>いる・いない</v>
      </c>
      <c r="S293" s="398" t="s">
        <v>2048</v>
      </c>
      <c r="T293" s="389" t="str">
        <f t="shared" si="30"/>
        <v>要入力</v>
      </c>
      <c r="U293" s="392" t="str">
        <f>VLOOKUP(Q293,'自主点検表（処遇）'!$AG$5:$AL$3053,6,0)</f>
        <v>条例第66号
第297条 第1項
平11厚令39
第16条 第1項</v>
      </c>
    </row>
    <row r="294" spans="2:21" ht="30" customHeight="1">
      <c r="B294" s="938">
        <f t="shared" si="27"/>
        <v>58</v>
      </c>
      <c r="C294" s="939">
        <v>52</v>
      </c>
      <c r="D294" s="358"/>
      <c r="E294" s="359"/>
      <c r="F294" s="360"/>
      <c r="G294" s="361"/>
      <c r="H294" s="362"/>
      <c r="I294" s="362"/>
      <c r="J294" s="362"/>
      <c r="K294" s="362"/>
      <c r="L294" s="362"/>
      <c r="M294" s="362"/>
      <c r="N294" s="363" t="s">
        <v>2080</v>
      </c>
      <c r="O294" s="687" t="str">
        <f>VLOOKUP(Q294,'自主点検表（処遇）'!$A$5:$AE$3053,8,0)</f>
        <v xml:space="preserve">　入所者が日常生活を営むのに必要な行政機関等に対する手続について、その者又はその家族において行うことが困難である場合は、その者の同意を得て、代わって行っていますか。     </v>
      </c>
      <c r="P294" s="297" t="str">
        <f t="shared" si="28"/>
        <v>✖</v>
      </c>
      <c r="Q294" s="296">
        <v>287</v>
      </c>
      <c r="R294" s="515" t="str">
        <f>VLOOKUP(Q294,'自主点検表（処遇）'!$AG$5:$AL$3053,2,0)</f>
        <v>いる・いない</v>
      </c>
      <c r="S294" s="398" t="s">
        <v>2048</v>
      </c>
      <c r="T294" s="389" t="str">
        <f t="shared" si="30"/>
        <v>要入力</v>
      </c>
      <c r="U294" s="392" t="str">
        <f>VLOOKUP(Q294,'自主点検表（処遇）'!$AG$5:$AL$3053,6,0)</f>
        <v>条例第66号
第297条 第2項
平11厚令39
第16条 第2項
平12老企43
第4の15の(2)</v>
      </c>
    </row>
    <row r="295" spans="2:21" ht="30" customHeight="1">
      <c r="B295" s="938">
        <f t="shared" si="27"/>
        <v>58</v>
      </c>
      <c r="C295" s="939">
        <v>52</v>
      </c>
      <c r="D295" s="358"/>
      <c r="E295" s="359"/>
      <c r="F295" s="360"/>
      <c r="G295" s="361"/>
      <c r="H295" s="362"/>
      <c r="I295" s="362"/>
      <c r="J295" s="362"/>
      <c r="K295" s="362"/>
      <c r="L295" s="362"/>
      <c r="M295" s="362"/>
      <c r="N295" s="363" t="s">
        <v>2081</v>
      </c>
      <c r="O295" s="687" t="str">
        <f>VLOOKUP(Q295,'自主点検表（処遇）'!$A$5:$AE$3053,8,0)</f>
        <v xml:space="preserve">　常に入所者の家族との連携を図るとともに、入所者とその家族との交流等の機会を確保するよう努めていますか。 </v>
      </c>
      <c r="P295" s="297" t="str">
        <f t="shared" si="28"/>
        <v>✖</v>
      </c>
      <c r="Q295" s="296">
        <v>288</v>
      </c>
      <c r="R295" s="515" t="str">
        <f>VLOOKUP(Q295,'自主点検表（処遇）'!$AG$5:$AL$3053,2,0)</f>
        <v>いる・いない</v>
      </c>
      <c r="S295" s="398" t="s">
        <v>2048</v>
      </c>
      <c r="T295" s="389" t="str">
        <f t="shared" si="30"/>
        <v>要入力</v>
      </c>
      <c r="U295" s="392" t="str">
        <f>VLOOKUP(Q295,'自主点検表（処遇）'!$AG$5:$AL$3053,6,0)</f>
        <v xml:space="preserve">条例第66号
第297条 第3項
平11厚令39
第16条 第3項
</v>
      </c>
    </row>
    <row r="296" spans="2:21" ht="30" customHeight="1">
      <c r="B296" s="938">
        <f t="shared" si="27"/>
        <v>58</v>
      </c>
      <c r="C296" s="939">
        <v>52</v>
      </c>
      <c r="D296" s="358"/>
      <c r="E296" s="359"/>
      <c r="F296" s="360"/>
      <c r="G296" s="361"/>
      <c r="H296" s="362"/>
      <c r="I296" s="362"/>
      <c r="J296" s="362"/>
      <c r="K296" s="362"/>
      <c r="L296" s="362"/>
      <c r="M296" s="362"/>
      <c r="N296" s="364"/>
      <c r="O296" s="687" t="str">
        <f>VLOOKUP(Q296,'自主点検表（処遇）'!$A$5:$AE$3053,8,0)</f>
        <v xml:space="preserve">　入所者の家族に対し、当該施設の会報の送付、当該施設が実施する行事への参加の呼びかけ等によって入所者とその家族が交流できる機会等を確保するよう努めていますか。また、入所者と家族の面会の場所や時間等についても、入所者やその家族の利便に配慮したものとするよう努めていますか。     </v>
      </c>
      <c r="P296" s="297" t="str">
        <f t="shared" si="28"/>
        <v>✖</v>
      </c>
      <c r="Q296" s="296">
        <v>289</v>
      </c>
      <c r="R296" s="515" t="str">
        <f>VLOOKUP(Q296,'自主点検表（処遇）'!$AG$5:$AL$3053,2,0)</f>
        <v>いる・いない</v>
      </c>
      <c r="S296" s="398" t="s">
        <v>2048</v>
      </c>
      <c r="T296" s="389" t="str">
        <f t="shared" si="30"/>
        <v>要入力</v>
      </c>
      <c r="U296" s="392" t="str">
        <f>VLOOKUP(Q296,'自主点検表（処遇）'!$AG$5:$AL$3053,6,0)</f>
        <v>平12老企43
第4の15の(3)</v>
      </c>
    </row>
    <row r="297" spans="2:21" ht="30" customHeight="1">
      <c r="B297" s="938">
        <f t="shared" si="27"/>
        <v>58</v>
      </c>
      <c r="C297" s="939">
        <v>52</v>
      </c>
      <c r="D297" s="358"/>
      <c r="E297" s="359"/>
      <c r="F297" s="360"/>
      <c r="G297" s="361"/>
      <c r="H297" s="362"/>
      <c r="I297" s="362"/>
      <c r="J297" s="362"/>
      <c r="K297" s="362"/>
      <c r="L297" s="362"/>
      <c r="M297" s="362"/>
      <c r="N297" s="363" t="s">
        <v>2082</v>
      </c>
      <c r="O297" s="687" t="str">
        <f>VLOOKUP(Q297,'自主点検表（処遇）'!$A$5:$AE$3053,8,0)</f>
        <v>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ますか。</v>
      </c>
      <c r="P297" s="297" t="str">
        <f t="shared" si="28"/>
        <v>✖</v>
      </c>
      <c r="Q297" s="296">
        <v>290</v>
      </c>
      <c r="R297" s="515" t="str">
        <f>VLOOKUP(Q297,'自主点検表（処遇）'!$AG$5:$AL$3053,2,0)</f>
        <v>いる・いない</v>
      </c>
      <c r="S297" s="398" t="s">
        <v>2048</v>
      </c>
      <c r="T297" s="389" t="str">
        <f t="shared" si="30"/>
        <v>要入力</v>
      </c>
      <c r="U297" s="392" t="str">
        <f>VLOOKUP(Q297,'自主点検表（処遇）'!$AG$5:$AL$3053,6,0)</f>
        <v>条例第66号
第297条 第4項
平12厚令39
第16条 第4項
平12老企43
第4の15の(4)</v>
      </c>
    </row>
    <row r="298" spans="2:21" ht="30" customHeight="1">
      <c r="B298" s="938">
        <f t="shared" si="27"/>
        <v>58</v>
      </c>
      <c r="C298" s="939">
        <v>52</v>
      </c>
      <c r="D298" s="358"/>
      <c r="E298" s="359"/>
      <c r="F298" s="360"/>
      <c r="G298" s="898" t="s">
        <v>2561</v>
      </c>
      <c r="H298" s="362"/>
      <c r="I298" s="362"/>
      <c r="J298" s="362"/>
      <c r="K298" s="362"/>
      <c r="L298" s="362"/>
      <c r="M298" s="362"/>
      <c r="N298" s="363" t="s">
        <v>2077</v>
      </c>
      <c r="O298" s="687" t="str">
        <f>VLOOKUP(Q298,'自主点検表（処遇）'!$A$5:$AE$3053,8,0)</f>
        <v>　入居者の所持金を、自己管理が可能な者についてまで一律に施設が管理していませんか。</v>
      </c>
      <c r="P298" s="297" t="str">
        <f t="shared" si="28"/>
        <v/>
      </c>
      <c r="Q298" s="296">
        <v>291</v>
      </c>
      <c r="R298" s="515" t="str">
        <f>VLOOKUP(Q298,'自主点検表（処遇）'!$AG$5:$AL$3053,2,0)</f>
        <v>いない・いる</v>
      </c>
      <c r="S298" s="389"/>
      <c r="T298" s="389"/>
      <c r="U298" s="392" t="str">
        <f>VLOOKUP(Q298,'自主点検表（処遇）'!$AG$5:$AL$3053,6,0)</f>
        <v>老人ホーム入所者の預り金及び遺留金品等の取扱いについて
（埼玉県福祉部長通知 昭和53年12月23日
老第1255号）</v>
      </c>
    </row>
    <row r="299" spans="2:21" ht="30" customHeight="1">
      <c r="B299" s="938">
        <f t="shared" si="27"/>
        <v>58</v>
      </c>
      <c r="C299" s="939">
        <v>52</v>
      </c>
      <c r="D299" s="358"/>
      <c r="E299" s="359"/>
      <c r="F299" s="360"/>
      <c r="G299" s="361"/>
      <c r="H299" s="362"/>
      <c r="I299" s="362"/>
      <c r="J299" s="362"/>
      <c r="K299" s="362"/>
      <c r="L299" s="362"/>
      <c r="M299" s="362"/>
      <c r="N299" s="363" t="s">
        <v>2080</v>
      </c>
      <c r="O299" s="687" t="str">
        <f>VLOOKUP(Q299,'自主点検表（処遇）'!$A$5:$AE$3053,8,0)</f>
        <v>　預金通帳及び印鑑の保管責任者がそれぞれ別に定められ、その保管場所が別々になっており、また、それを保管する金庫等の鍵についても別々に管理されていますか。</v>
      </c>
      <c r="P299" s="297" t="str">
        <f t="shared" si="28"/>
        <v>✖</v>
      </c>
      <c r="Q299" s="296">
        <v>292</v>
      </c>
      <c r="R299" s="515" t="str">
        <f>VLOOKUP(Q299,'自主点検表（処遇）'!$AG$5:$AL$3053,2,0)</f>
        <v>いる・いない</v>
      </c>
      <c r="S299" s="398" t="s">
        <v>2048</v>
      </c>
      <c r="T299" s="389" t="str">
        <f t="shared" si="30"/>
        <v>要入力</v>
      </c>
      <c r="U299" s="392">
        <f>VLOOKUP(Q299,'自主点検表（処遇）'!$AG$5:$AL$3053,6,0)</f>
        <v>0</v>
      </c>
    </row>
    <row r="300" spans="2:21" ht="30" customHeight="1">
      <c r="B300" s="938">
        <f t="shared" si="27"/>
        <v>58</v>
      </c>
      <c r="C300" s="939">
        <v>52</v>
      </c>
      <c r="D300" s="358"/>
      <c r="E300" s="359"/>
      <c r="F300" s="360"/>
      <c r="G300" s="361"/>
      <c r="H300" s="362"/>
      <c r="I300" s="362"/>
      <c r="J300" s="362"/>
      <c r="K300" s="362"/>
      <c r="L300" s="362"/>
      <c r="M300" s="362"/>
      <c r="N300" s="363" t="s">
        <v>2081</v>
      </c>
      <c r="O300" s="687" t="str">
        <f>VLOOKUP(Q300,'自主点検表（処遇）'!$A$5:$AE$3053,8,0)</f>
        <v>　預り金については、個人別出納帳、証拠書類（領収書）が整備されていますか。</v>
      </c>
      <c r="P300" s="297" t="str">
        <f t="shared" si="28"/>
        <v>✖</v>
      </c>
      <c r="Q300" s="296">
        <v>293</v>
      </c>
      <c r="R300" s="515" t="str">
        <f>VLOOKUP(Q300,'自主点検表（処遇）'!$AG$5:$AL$3053,2,0)</f>
        <v>いる・いない</v>
      </c>
      <c r="S300" s="398" t="s">
        <v>2048</v>
      </c>
      <c r="T300" s="389" t="str">
        <f t="shared" si="30"/>
        <v>要入力</v>
      </c>
      <c r="U300" s="392">
        <f>VLOOKUP(Q300,'自主点検表（処遇）'!$AG$5:$AL$3053,6,0)</f>
        <v>0</v>
      </c>
    </row>
    <row r="301" spans="2:21" ht="30" customHeight="1" thickBot="1">
      <c r="B301" s="940">
        <f t="shared" si="27"/>
        <v>58</v>
      </c>
      <c r="C301" s="941">
        <v>52</v>
      </c>
      <c r="D301" s="365"/>
      <c r="E301" s="366"/>
      <c r="F301" s="367"/>
      <c r="G301" s="368"/>
      <c r="H301" s="369"/>
      <c r="I301" s="369"/>
      <c r="J301" s="369"/>
      <c r="K301" s="369"/>
      <c r="L301" s="369"/>
      <c r="M301" s="369"/>
      <c r="N301" s="373" t="s">
        <v>2082</v>
      </c>
      <c r="O301" s="684" t="str">
        <f>VLOOKUP(Q301,'自主点検表（処遇）'!$A$5:$AE$3053,8,0)</f>
        <v>　預り金の収支状況は、施設長により、定期的に点検していますか。</v>
      </c>
      <c r="P301" s="298" t="str">
        <f t="shared" si="28"/>
        <v>✖</v>
      </c>
      <c r="Q301" s="299">
        <v>294</v>
      </c>
      <c r="R301" s="516" t="str">
        <f>VLOOKUP(Q301,'自主点検表（処遇）'!$AG$5:$AL$3053,2,0)</f>
        <v>いる・いない</v>
      </c>
      <c r="S301" s="399" t="s">
        <v>2048</v>
      </c>
      <c r="T301" s="400" t="str">
        <f t="shared" si="30"/>
        <v>要入力</v>
      </c>
      <c r="U301" s="393">
        <f>VLOOKUP(Q301,'自主点検表（処遇）'!$AG$5:$AL$3053,6,0)</f>
        <v>0</v>
      </c>
    </row>
    <row r="302" spans="2:21" ht="30" customHeight="1">
      <c r="B302" s="936">
        <f t="shared" si="27"/>
        <v>59</v>
      </c>
      <c r="C302" s="937">
        <v>53</v>
      </c>
      <c r="D302" s="352"/>
      <c r="E302" s="353"/>
      <c r="F302" s="354"/>
      <c r="G302" s="355"/>
      <c r="H302" s="356"/>
      <c r="I302" s="356"/>
      <c r="J302" s="356"/>
      <c r="K302" s="356"/>
      <c r="L302" s="356"/>
      <c r="M302" s="356"/>
      <c r="N302" s="357" t="s">
        <v>2083</v>
      </c>
      <c r="O302" s="683" t="str">
        <f>VLOOKUP(Q302,'自主点検表（処遇）'!$A$5:$AE$3053,8,0)</f>
        <v>　預り金の収支状況を、定期的（年４回程度）に入居者（必要に応じて家族等）に知らせていますか。</v>
      </c>
      <c r="P302" s="371" t="str">
        <f t="shared" si="28"/>
        <v>✖</v>
      </c>
      <c r="Q302" s="372">
        <v>295</v>
      </c>
      <c r="R302" s="514" t="str">
        <f>VLOOKUP(Q302,'自主点検表（処遇）'!$AG$5:$AL$3053,2,0)</f>
        <v>いる・いない</v>
      </c>
      <c r="S302" s="397" t="s">
        <v>2048</v>
      </c>
      <c r="T302" s="388" t="str">
        <f t="shared" si="30"/>
        <v>要入力</v>
      </c>
      <c r="U302" s="391">
        <f>VLOOKUP(Q302,'自主点検表（処遇）'!$AG$5:$AL$3053,6,0)</f>
        <v>0</v>
      </c>
    </row>
    <row r="303" spans="2:21" ht="30" customHeight="1">
      <c r="B303" s="938">
        <f t="shared" si="27"/>
        <v>59</v>
      </c>
      <c r="C303" s="942">
        <v>53</v>
      </c>
      <c r="D303" s="358"/>
      <c r="E303" s="359"/>
      <c r="F303" s="360"/>
      <c r="G303" s="361"/>
      <c r="H303" s="362"/>
      <c r="I303" s="362"/>
      <c r="J303" s="362"/>
      <c r="K303" s="362"/>
      <c r="L303" s="362"/>
      <c r="M303" s="362"/>
      <c r="N303" s="363" t="s">
        <v>2084</v>
      </c>
      <c r="O303" s="687" t="str">
        <f>VLOOKUP(Q303,'自主点検表（処遇）'!$A$5:$AE$3053,8,0)</f>
        <v>　入居者が死亡した場合に、遺留金等の引き渡しは適切になされていますか。</v>
      </c>
      <c r="P303" s="297" t="str">
        <f t="shared" si="28"/>
        <v>✖</v>
      </c>
      <c r="Q303" s="296">
        <v>296</v>
      </c>
      <c r="R303" s="515" t="str">
        <f>VLOOKUP(Q303,'自主点検表（処遇）'!$AG$5:$AL$3053,2,0)</f>
        <v>いる・いない</v>
      </c>
      <c r="S303" s="398" t="s">
        <v>2048</v>
      </c>
      <c r="T303" s="389" t="str">
        <f>_xlfn.IFS(R303=S303,"適切",R303="いる・いない","要入力",R303="いない","不適切",R303="非該当","非該当")</f>
        <v>要入力</v>
      </c>
      <c r="U303" s="392">
        <f>VLOOKUP(Q303,'自主点検表（処遇）'!$AG$5:$AL$3053,6,0)</f>
        <v>0</v>
      </c>
    </row>
    <row r="304" spans="2:21" ht="30" customHeight="1">
      <c r="B304" s="938">
        <f t="shared" si="27"/>
        <v>59</v>
      </c>
      <c r="C304" s="939">
        <v>53</v>
      </c>
      <c r="D304" s="358"/>
      <c r="E304" s="359"/>
      <c r="F304" s="360"/>
      <c r="G304" s="361"/>
      <c r="H304" s="362"/>
      <c r="I304" s="362"/>
      <c r="J304" s="362"/>
      <c r="K304" s="362"/>
      <c r="L304" s="362"/>
      <c r="M304" s="362"/>
      <c r="N304" s="364"/>
      <c r="O304" s="687" t="str">
        <f>VLOOKUP(Q304,'自主点検表（処遇）'!$A$5:$AE$3053,8,0)</f>
        <v>また、引き渡し時の関係書類は整備されていますか。</v>
      </c>
      <c r="P304" s="297" t="str">
        <f t="shared" si="28"/>
        <v>✖</v>
      </c>
      <c r="Q304" s="296">
        <v>297</v>
      </c>
      <c r="R304" s="515" t="str">
        <f>VLOOKUP(Q304,'自主点検表（処遇）'!$AG$5:$AL$3053,2,0)</f>
        <v>いる・いない</v>
      </c>
      <c r="S304" s="398" t="s">
        <v>2048</v>
      </c>
      <c r="T304" s="389" t="str">
        <f t="shared" si="30"/>
        <v>要入力</v>
      </c>
      <c r="U304" s="392">
        <f>VLOOKUP(Q304,'自主点検表（処遇）'!$AG$5:$AL$3053,6,0)</f>
        <v>0</v>
      </c>
    </row>
    <row r="305" spans="2:21" ht="30" customHeight="1">
      <c r="B305" s="938">
        <f t="shared" si="27"/>
        <v>59</v>
      </c>
      <c r="C305" s="939">
        <v>53</v>
      </c>
      <c r="D305" s="358"/>
      <c r="E305" s="359"/>
      <c r="F305" s="360"/>
      <c r="G305" s="898" t="s">
        <v>2562</v>
      </c>
      <c r="H305" s="362"/>
      <c r="I305" s="362"/>
      <c r="J305" s="362"/>
      <c r="K305" s="362"/>
      <c r="L305" s="362"/>
      <c r="M305" s="362"/>
      <c r="N305" s="363" t="s">
        <v>2077</v>
      </c>
      <c r="O305" s="687" t="str">
        <f>VLOOKUP(Q305,'自主点検表（処遇）'!$A$5:$AE$3053,8,0)</f>
        <v>　入所者に対し、その心身の状況等に応じて、日常生活を営むのに必要な機能を改善
し、又はその減退を防止するための訓練を行っていますか。</v>
      </c>
      <c r="P305" s="297" t="str">
        <f t="shared" si="28"/>
        <v>✖</v>
      </c>
      <c r="Q305" s="296">
        <v>298</v>
      </c>
      <c r="R305" s="515" t="str">
        <f>VLOOKUP(Q305,'自主点検表（処遇）'!$AG$5:$AL$3053,2,0)</f>
        <v>いる・いない</v>
      </c>
      <c r="S305" s="398" t="s">
        <v>2048</v>
      </c>
      <c r="T305" s="389" t="str">
        <f t="shared" si="30"/>
        <v>要入力</v>
      </c>
      <c r="U305" s="392" t="str">
        <f>VLOOKUP(Q305,'自主点検表（処遇）'!$AG$5:$AL$3053,6,0)</f>
        <v>条例第66号
第298条
平11厚令39
第17条</v>
      </c>
    </row>
    <row r="306" spans="2:21" ht="30" customHeight="1">
      <c r="B306" s="938">
        <f t="shared" si="27"/>
        <v>59</v>
      </c>
      <c r="C306" s="939">
        <v>53</v>
      </c>
      <c r="D306" s="358"/>
      <c r="E306" s="359"/>
      <c r="F306" s="360"/>
      <c r="G306" s="361"/>
      <c r="H306" s="362"/>
      <c r="I306" s="362"/>
      <c r="J306" s="362"/>
      <c r="K306" s="362"/>
      <c r="L306" s="362"/>
      <c r="M306" s="362"/>
      <c r="N306" s="363" t="s">
        <v>2080</v>
      </c>
      <c r="O306" s="687" t="str">
        <f>VLOOKUP(Q306,'自主点検表（処遇）'!$A$5:$AE$3053,8,0)</f>
        <v xml:space="preserve">　(1)の機能訓練は、機能訓練室における機能訓練に限るものではなく、日常生活の中での機能訓練やレクリエーション、行事の実施等を通じた機能訓練も含むものであり、これらについても十分に配慮していますか。 </v>
      </c>
      <c r="P306" s="297" t="str">
        <f t="shared" si="28"/>
        <v>✖</v>
      </c>
      <c r="Q306" s="296">
        <v>299</v>
      </c>
      <c r="R306" s="515" t="str">
        <f>VLOOKUP(Q306,'自主点検表（処遇）'!$AG$5:$AL$3053,2,0)</f>
        <v>いる・いない</v>
      </c>
      <c r="S306" s="398" t="s">
        <v>2048</v>
      </c>
      <c r="T306" s="389" t="str">
        <f t="shared" si="30"/>
        <v>要入力</v>
      </c>
      <c r="U306" s="392" t="str">
        <f>VLOOKUP(Q306,'自主点検表（処遇）'!$AG$5:$AL$3053,6,0)</f>
        <v>平12老企43
第4の16</v>
      </c>
    </row>
    <row r="307" spans="2:21" ht="30" customHeight="1" thickBot="1">
      <c r="B307" s="940">
        <f t="shared" si="27"/>
        <v>59</v>
      </c>
      <c r="C307" s="941">
        <v>53</v>
      </c>
      <c r="D307" s="365"/>
      <c r="E307" s="366"/>
      <c r="F307" s="367"/>
      <c r="G307" s="899" t="s">
        <v>2563</v>
      </c>
      <c r="H307" s="369"/>
      <c r="I307" s="369"/>
      <c r="J307" s="369"/>
      <c r="K307" s="369"/>
      <c r="L307" s="369"/>
      <c r="M307" s="369"/>
      <c r="N307" s="373" t="s">
        <v>2077</v>
      </c>
      <c r="O307" s="684" t="str">
        <f>VLOOKUP(Q307,'自主点検表（処遇）'!$A$5:$AE$3053,8,0)</f>
        <v>　入所者の栄養状態の維持及び改善を図り、自立した日常生活を営むことができるよう、各入所者の状態に応じた栄養管理を計画的に行わなければならないと規定されていますが実施していますか。</v>
      </c>
      <c r="P307" s="298" t="str">
        <f t="shared" si="28"/>
        <v>✖</v>
      </c>
      <c r="Q307" s="299">
        <v>300</v>
      </c>
      <c r="R307" s="516" t="str">
        <f>VLOOKUP(Q307,'自主点検表（処遇）'!$AG$5:$AL$3053,2,0)</f>
        <v>いる・いない</v>
      </c>
      <c r="S307" s="399" t="s">
        <v>2048</v>
      </c>
      <c r="T307" s="400" t="str">
        <f t="shared" si="30"/>
        <v>要入力</v>
      </c>
      <c r="U307" s="393" t="str">
        <f>VLOOKUP(Q307,'自主点検表（処遇）'!$AG$5:$AL$3053,6,0)</f>
        <v>条例第66号
第298条の2
平11厚令39
第17条の2
平12老企43
第4の17</v>
      </c>
    </row>
    <row r="308" spans="2:21" ht="30" customHeight="1" thickBot="1">
      <c r="B308" s="934">
        <f t="shared" si="27"/>
        <v>60</v>
      </c>
      <c r="C308" s="935">
        <v>54</v>
      </c>
      <c r="D308" s="378"/>
      <c r="E308" s="379"/>
      <c r="F308" s="380"/>
      <c r="G308" s="381"/>
      <c r="H308" s="382"/>
      <c r="I308" s="382"/>
      <c r="J308" s="382"/>
      <c r="K308" s="382"/>
      <c r="L308" s="382"/>
      <c r="M308" s="382"/>
      <c r="N308" s="383"/>
      <c r="O308" s="689">
        <f>VLOOKUP(Q308,'自主点検表（処遇）'!$A$5:$AE$3053,8,0)</f>
        <v>0</v>
      </c>
      <c r="P308" s="384" t="str">
        <f t="shared" si="28"/>
        <v>✖</v>
      </c>
      <c r="Q308" s="385">
        <v>301</v>
      </c>
      <c r="R308" s="519" t="str">
        <f>VLOOKUP(Q308,'自主点検表（処遇）'!$AG$5:$AL$3053,2,0)</f>
        <v>いる・いない</v>
      </c>
      <c r="S308" s="403" t="s">
        <v>2048</v>
      </c>
      <c r="T308" s="406" t="str">
        <f t="shared" si="30"/>
        <v>要入力</v>
      </c>
      <c r="U308" s="396">
        <f>VLOOKUP(Q308,'自主点検表（処遇）'!$AG$5:$AL$3053,6,0)</f>
        <v>0</v>
      </c>
    </row>
    <row r="309" spans="2:21" ht="30" customHeight="1">
      <c r="B309" s="936">
        <f t="shared" si="27"/>
        <v>61</v>
      </c>
      <c r="C309" s="937">
        <v>55</v>
      </c>
      <c r="D309" s="352"/>
      <c r="E309" s="353"/>
      <c r="F309" s="354"/>
      <c r="G309" s="897" t="s">
        <v>2564</v>
      </c>
      <c r="H309" s="356"/>
      <c r="I309" s="356"/>
      <c r="J309" s="356"/>
      <c r="K309" s="356"/>
      <c r="L309" s="356"/>
      <c r="M309" s="356"/>
      <c r="N309" s="357" t="s">
        <v>2077</v>
      </c>
      <c r="O309" s="683" t="str">
        <f>VLOOKUP(Q309,'自主点検表（処遇）'!$A$5:$AE$3053,8,0)</f>
        <v>　入所者の口腔の健康の保持を図り、自立した日常生活を営むことができるよう、口腔衛生の管理体制を整備し、各入所者の状態に応じた口腔衛生の管理を計画的に行っていますか。</v>
      </c>
      <c r="P309" s="371" t="str">
        <f t="shared" si="28"/>
        <v>✖</v>
      </c>
      <c r="Q309" s="372">
        <v>302</v>
      </c>
      <c r="R309" s="514" t="str">
        <f>VLOOKUP(Q309,'自主点検表（処遇）'!$AG$5:$AL$3053,2,0)</f>
        <v>いる・いない</v>
      </c>
      <c r="S309" s="397" t="s">
        <v>2048</v>
      </c>
      <c r="T309" s="388" t="str">
        <f t="shared" si="30"/>
        <v>要入力</v>
      </c>
      <c r="U309" s="391" t="str">
        <f>VLOOKUP(Q309,'自主点検表（処遇）'!$AG$5:$AL$3053,6,0)</f>
        <v>条例第66号
第289条の3
平11厚令39
第17条の3</v>
      </c>
    </row>
    <row r="310" spans="2:21" ht="30" customHeight="1">
      <c r="B310" s="938">
        <f t="shared" si="27"/>
        <v>61</v>
      </c>
      <c r="C310" s="942">
        <v>55</v>
      </c>
      <c r="D310" s="358"/>
      <c r="E310" s="359"/>
      <c r="F310" s="360"/>
      <c r="G310" s="361"/>
      <c r="H310" s="362"/>
      <c r="I310" s="362"/>
      <c r="J310" s="362"/>
      <c r="K310" s="362"/>
      <c r="L310" s="362"/>
      <c r="M310" s="362"/>
      <c r="N310" s="363" t="s">
        <v>2080</v>
      </c>
      <c r="O310" s="687" t="str">
        <f>VLOOKUP(Q310,'自主点検表（処遇）'!$A$5:$AE$3053,8,0)</f>
        <v>ア</v>
      </c>
      <c r="P310" s="297" t="str">
        <f t="shared" si="28"/>
        <v>✖</v>
      </c>
      <c r="Q310" s="296">
        <v>303</v>
      </c>
      <c r="R310" s="515" t="str">
        <f>VLOOKUP(Q310,'自主点検表（処遇）'!$AG$5:$AL$3053,2,0)</f>
        <v>いる・いない</v>
      </c>
      <c r="S310" s="398" t="s">
        <v>2048</v>
      </c>
      <c r="T310" s="389" t="str">
        <f t="shared" si="30"/>
        <v>要入力</v>
      </c>
      <c r="U310" s="392" t="str">
        <f>VLOOKUP(Q310,'自主点検表（処遇）'!$AG$5:$AL$3053,6,0)</f>
        <v xml:space="preserve">平12老企43
第4の18の(1)
</v>
      </c>
    </row>
    <row r="311" spans="2:21" ht="30" customHeight="1">
      <c r="B311" s="938">
        <f t="shared" si="27"/>
        <v>61</v>
      </c>
      <c r="C311" s="939">
        <v>55</v>
      </c>
      <c r="D311" s="358"/>
      <c r="E311" s="359"/>
      <c r="F311" s="360"/>
      <c r="G311" s="361"/>
      <c r="H311" s="362"/>
      <c r="I311" s="362"/>
      <c r="J311" s="362"/>
      <c r="K311" s="362"/>
      <c r="L311" s="362"/>
      <c r="M311" s="362"/>
      <c r="N311" s="363"/>
      <c r="O311" s="852" t="str">
        <f>VLOOKUP(Q311,'自主点検表（処遇）'!$A$5:$AE$3053,8,0)</f>
        <v>イ</v>
      </c>
      <c r="P311" s="297" t="str">
        <f t="shared" ref="P311" si="31">_xlfn.IFS(T311="不適切","★",T311="要入力","✖",T311="非該当","▲",T311="適切","",T311="","",T311="要確認","！")</f>
        <v>✖</v>
      </c>
      <c r="Q311" s="853">
        <v>3031</v>
      </c>
      <c r="R311" s="515" t="str">
        <f>VLOOKUP(Q311,'自主点検表（処遇）'!$AG$5:$AL$3053,2,0)</f>
        <v>いる・いない</v>
      </c>
      <c r="S311" s="398" t="s">
        <v>2048</v>
      </c>
      <c r="T311" s="389" t="str">
        <f t="shared" ref="T311" si="32">_xlfn.IFS(R311=S311,"適切",R311="いる・いない","要入力",R311="いない","不適切",R311="非該当","要確認")</f>
        <v>要入力</v>
      </c>
      <c r="U311" s="851" t="str">
        <f>VLOOKUP(Q311,'自主点検表（処遇）'!$AG$5:$AL$3053,6,0)</f>
        <v xml:space="preserve">平12老企43
第4の18の(2)
</v>
      </c>
    </row>
    <row r="312" spans="2:21" ht="30" customHeight="1">
      <c r="B312" s="938">
        <f t="shared" si="27"/>
        <v>61</v>
      </c>
      <c r="C312" s="939">
        <v>55</v>
      </c>
      <c r="D312" s="358"/>
      <c r="E312" s="359"/>
      <c r="F312" s="360"/>
      <c r="G312" s="361"/>
      <c r="H312" s="362"/>
      <c r="I312" s="362"/>
      <c r="J312" s="362"/>
      <c r="K312" s="362"/>
      <c r="L312" s="362"/>
      <c r="M312" s="362"/>
      <c r="N312" s="364"/>
      <c r="O312" s="852" t="str">
        <f>VLOOKUP(Q312,'自主点検表（処遇）'!$A$5:$AE$3053,8,0)</f>
        <v>ウ</v>
      </c>
      <c r="P312" s="297" t="str">
        <f t="shared" si="28"/>
        <v>✖</v>
      </c>
      <c r="Q312" s="296">
        <v>304</v>
      </c>
      <c r="R312" s="515" t="str">
        <f>VLOOKUP(Q312,'自主点検表（処遇）'!$AG$5:$AL$3053,2,0)</f>
        <v>いる・いない</v>
      </c>
      <c r="S312" s="398" t="s">
        <v>2048</v>
      </c>
      <c r="T312" s="389" t="str">
        <f t="shared" ref="T312" si="33">_xlfn.IFS(R312=S312,"適切",R312="いる・いない","要入力",R312="いない","不適切",R312="非該当","要確認")</f>
        <v>要入力</v>
      </c>
      <c r="U312" s="916" t="str">
        <f>VLOOKUP(Q312,'自主点検表（処遇）'!$AG$5:$AL$3053,6,0)</f>
        <v xml:space="preserve">平12老企43
第4の18の(3)
</v>
      </c>
    </row>
    <row r="313" spans="2:21" ht="30" customHeight="1">
      <c r="B313" s="938">
        <f t="shared" si="27"/>
        <v>61</v>
      </c>
      <c r="C313" s="939">
        <v>55</v>
      </c>
      <c r="D313" s="358"/>
      <c r="E313" s="359"/>
      <c r="F313" s="360"/>
      <c r="G313" s="361"/>
      <c r="H313" s="362"/>
      <c r="I313" s="362"/>
      <c r="J313" s="362"/>
      <c r="K313" s="362"/>
      <c r="L313" s="362"/>
      <c r="M313" s="362"/>
      <c r="N313" s="364"/>
      <c r="O313" s="852" t="str">
        <f>VLOOKUP(Q313,'自主点検表（処遇）'!$A$5:$AE$3053,8,0)</f>
        <v>エ</v>
      </c>
      <c r="P313" s="297" t="str">
        <f t="shared" si="28"/>
        <v>✖</v>
      </c>
      <c r="Q313" s="296">
        <v>305</v>
      </c>
      <c r="R313" s="515" t="str">
        <f>VLOOKUP(Q313,'自主点検表（処遇）'!$AG$5:$AL$3053,2,0)</f>
        <v>いる・いない</v>
      </c>
      <c r="S313" s="398" t="s">
        <v>2048</v>
      </c>
      <c r="T313" s="389" t="str">
        <f t="shared" si="30"/>
        <v>要入力</v>
      </c>
      <c r="U313" s="916" t="str">
        <f>VLOOKUP(Q313,'自主点検表（処遇）'!$AG$5:$AL$3053,6,0)</f>
        <v>平12老企43
第4の18の(4)</v>
      </c>
    </row>
    <row r="314" spans="2:21" ht="30" customHeight="1" thickBot="1">
      <c r="B314" s="943">
        <f t="shared" si="27"/>
        <v>61</v>
      </c>
      <c r="C314" s="944">
        <v>55</v>
      </c>
      <c r="D314" s="358"/>
      <c r="E314" s="359"/>
      <c r="F314" s="360"/>
      <c r="G314" s="361"/>
      <c r="H314" s="362"/>
      <c r="I314" s="362"/>
      <c r="J314" s="362"/>
      <c r="K314" s="362"/>
      <c r="L314" s="362"/>
      <c r="M314" s="362"/>
      <c r="N314" s="364"/>
      <c r="O314" s="687">
        <f>VLOOKUP(Q314,'自主点検表（処遇）'!$A$5:$AE$3053,8,0)</f>
        <v>0</v>
      </c>
      <c r="P314" s="376" t="str">
        <f t="shared" ref="P314" si="34">_xlfn.IFS(T314="不適切","★",T314="要入力","✖",T314="非該当","▲",T314="適切","",T314="","",T314="要確認","！")</f>
        <v>✖</v>
      </c>
      <c r="Q314" s="903">
        <v>3051</v>
      </c>
      <c r="R314" s="518" t="str">
        <f>VLOOKUP(Q314,'自主点検表（処遇）'!$AG$5:$AL$3053,2,0)</f>
        <v>いる・いない</v>
      </c>
      <c r="S314" s="402" t="s">
        <v>2048</v>
      </c>
      <c r="T314" s="405" t="str">
        <f t="shared" ref="T314" si="35">_xlfn.IFS(R314=S314,"適切",R314="いる・いない","要入力",R314="いない","不適切",R314="非該当","要確認")</f>
        <v>要入力</v>
      </c>
      <c r="U314" s="918" t="str">
        <f>VLOOKUP(Q314,'自主点検表（処遇）'!$AG$5:$AL$3053,6,0)</f>
        <v>平12老企43
第4の18の(4)</v>
      </c>
    </row>
    <row r="315" spans="2:21" ht="30" customHeight="1">
      <c r="B315" s="936">
        <f t="shared" si="27"/>
        <v>62</v>
      </c>
      <c r="C315" s="945">
        <v>56</v>
      </c>
      <c r="D315" s="352"/>
      <c r="E315" s="353"/>
      <c r="F315" s="354"/>
      <c r="G315" s="897" t="s">
        <v>2565</v>
      </c>
      <c r="H315" s="356"/>
      <c r="I315" s="356"/>
      <c r="J315" s="356"/>
      <c r="K315" s="356"/>
      <c r="L315" s="356"/>
      <c r="M315" s="356"/>
      <c r="N315" s="375"/>
      <c r="O315" s="683" t="str">
        <f>VLOOKUP(Q315,'自主点検表（処遇）'!$A$5:$AE$3053,8,0)</f>
        <v>　指定施設の医師又は看護職員は、常に入所者の健康の状況に注意し、必要に応じて健康保持のための適切な措置を採っていますか。</v>
      </c>
      <c r="P315" s="371" t="str">
        <f t="shared" si="28"/>
        <v>✖</v>
      </c>
      <c r="Q315" s="372">
        <v>306</v>
      </c>
      <c r="R315" s="514" t="str">
        <f>VLOOKUP(Q315,'自主点検表（処遇）'!$AG$5:$AL$3053,2,0)</f>
        <v>いる・いない</v>
      </c>
      <c r="S315" s="397" t="s">
        <v>2048</v>
      </c>
      <c r="T315" s="388" t="str">
        <f t="shared" si="30"/>
        <v>要入力</v>
      </c>
      <c r="U315" s="391" t="str">
        <f>VLOOKUP(Q315,'自主点検表（処遇）'!$AG$5:$AL$3053,6,0)</f>
        <v>条例第66号
第299条
平11厚令39
第18条</v>
      </c>
    </row>
    <row r="316" spans="2:21" ht="30" customHeight="1">
      <c r="B316" s="938">
        <f t="shared" si="27"/>
        <v>62</v>
      </c>
      <c r="C316" s="939">
        <v>56</v>
      </c>
      <c r="D316" s="358"/>
      <c r="E316" s="359"/>
      <c r="F316" s="360"/>
      <c r="G316" s="361"/>
      <c r="H316" s="362"/>
      <c r="I316" s="362"/>
      <c r="J316" s="362"/>
      <c r="K316" s="362"/>
      <c r="L316" s="362"/>
      <c r="M316" s="362"/>
      <c r="N316" s="364"/>
      <c r="O316" s="687" t="str">
        <f>VLOOKUP(Q316,'自主点検表（処遇）'!$A$5:$AE$3053,8,0)</f>
        <v xml:space="preserve">　感染症の予防及び感染症の患者に対する医療に関する法律(感染症予防法）及び同施行令に基づき、入所者に対して結核に係る定期の健康診断を行っていますか。 </v>
      </c>
      <c r="P316" s="297" t="str">
        <f t="shared" si="28"/>
        <v>✖</v>
      </c>
      <c r="Q316" s="296">
        <v>307</v>
      </c>
      <c r="R316" s="515" t="str">
        <f>VLOOKUP(Q316,'自主点検表（処遇）'!$AG$5:$AL$3053,2,0)</f>
        <v>いる・いない</v>
      </c>
      <c r="S316" s="398" t="s">
        <v>2048</v>
      </c>
      <c r="T316" s="389" t="str">
        <f t="shared" si="30"/>
        <v>要入力</v>
      </c>
      <c r="U316" s="392" t="str">
        <f>VLOOKUP(Q316,'自主点検表（処遇）'!$AG$5:$AL$3053,6,0)</f>
        <v>感染症予防法
第53条の2
同施行令
第11条、第12条</v>
      </c>
    </row>
    <row r="317" spans="2:21" ht="30" customHeight="1">
      <c r="B317" s="938">
        <f t="shared" ref="B317" si="36">C317+6</f>
        <v>62</v>
      </c>
      <c r="C317" s="939">
        <v>56</v>
      </c>
      <c r="D317" s="358"/>
      <c r="E317" s="359"/>
      <c r="F317" s="360"/>
      <c r="G317" s="361"/>
      <c r="H317" s="362"/>
      <c r="I317" s="362"/>
      <c r="J317" s="362"/>
      <c r="K317" s="362"/>
      <c r="L317" s="362"/>
      <c r="M317" s="362"/>
      <c r="N317" s="364"/>
      <c r="O317" s="852" t="str">
        <f>VLOOKUP(Q317,'自主点検表（処遇）'!$A$5:$AE$3053,8,0)</f>
        <v>　入居者及び職員の結核に係る定期健康診断結果について保健所に届けていますか。</v>
      </c>
      <c r="P317" s="297" t="str">
        <f t="shared" ref="P317" si="37">_xlfn.IFS(T317="不適切","★",T317="要入力","✖",T317="非該当","▲",T317="適切","",T317="","",T317="要確認","！")</f>
        <v>✖</v>
      </c>
      <c r="Q317" s="853">
        <v>3071</v>
      </c>
      <c r="R317" s="515" t="str">
        <f>VLOOKUP(Q317,'自主点検表（処遇）'!$AG$5:$AL$3053,2,0)</f>
        <v>いる・いない</v>
      </c>
      <c r="S317" s="398" t="s">
        <v>2048</v>
      </c>
      <c r="T317" s="389" t="str">
        <f t="shared" ref="T317" si="38">_xlfn.IFS(R317=S317,"適切",R317="いる・いない","要入力",R317="いない","不適切",R317="非該当","要確認")</f>
        <v>要入力</v>
      </c>
      <c r="U317" s="851" t="str">
        <f>VLOOKUP(Q317,'自主点検表（処遇）'!$AG$5:$AL$3053,6,0)</f>
        <v>感染症予防法
第53条の7</v>
      </c>
    </row>
    <row r="318" spans="2:21" ht="30" customHeight="1">
      <c r="B318" s="948">
        <f t="shared" si="27"/>
        <v>62</v>
      </c>
      <c r="C318" s="949">
        <v>56</v>
      </c>
      <c r="D318" s="358"/>
      <c r="E318" s="359"/>
      <c r="F318" s="360"/>
      <c r="G318" s="898" t="s">
        <v>2566</v>
      </c>
      <c r="H318" s="362"/>
      <c r="I318" s="362"/>
      <c r="J318" s="362"/>
      <c r="K318" s="362"/>
      <c r="L318" s="362"/>
      <c r="M318" s="362"/>
      <c r="N318" s="363" t="s">
        <v>2077</v>
      </c>
      <c r="O318" s="687" t="str">
        <f>VLOOKUP(Q318,'自主点検表（処遇）'!$A$5:$AE$3053,8,0)</f>
        <v>「退院することが明らかに見込まれるとき」に該当するか否かは、入所者の入院先の病院又は診療所の当該主治医に確認するなどの方法により判断していますか。</v>
      </c>
      <c r="P318" s="300" t="str">
        <f t="shared" si="28"/>
        <v>✖</v>
      </c>
      <c r="Q318" s="301">
        <v>308</v>
      </c>
      <c r="R318" s="517" t="str">
        <f>VLOOKUP(Q318,'自主点検表（処遇）'!$AG$5:$AL$3053,2,0)</f>
        <v>いる・いない</v>
      </c>
      <c r="S318" s="401" t="s">
        <v>2048</v>
      </c>
      <c r="T318" s="404" t="str">
        <f t="shared" si="30"/>
        <v>要入力</v>
      </c>
      <c r="U318" s="394" t="str">
        <f>VLOOKUP(Q318,'自主点検表（処遇）'!$AG$5:$AL$3053,6,0)</f>
        <v>平12老企43
第4の20の(1)</v>
      </c>
    </row>
    <row r="319" spans="2:21" ht="30" customHeight="1">
      <c r="B319" s="938">
        <f t="shared" si="27"/>
        <v>62</v>
      </c>
      <c r="C319" s="942">
        <v>56</v>
      </c>
      <c r="D319" s="358"/>
      <c r="E319" s="359"/>
      <c r="F319" s="360"/>
      <c r="G319" s="361"/>
      <c r="H319" s="362"/>
      <c r="I319" s="362"/>
      <c r="J319" s="362"/>
      <c r="K319" s="362"/>
      <c r="L319" s="362"/>
      <c r="M319" s="362"/>
      <c r="N319" s="363" t="s">
        <v>2080</v>
      </c>
      <c r="O319" s="687" t="str">
        <f>VLOOKUP(Q319,'自主点検表（処遇）'!$A$5:$AE$3053,8,0)</f>
        <v>「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としていますか。</v>
      </c>
      <c r="P319" s="297" t="str">
        <f t="shared" si="28"/>
        <v>✖</v>
      </c>
      <c r="Q319" s="296">
        <v>309</v>
      </c>
      <c r="R319" s="515" t="str">
        <f>VLOOKUP(Q319,'自主点検表（処遇）'!$AG$5:$AL$3053,2,0)</f>
        <v>いる・いない</v>
      </c>
      <c r="S319" s="398" t="s">
        <v>2048</v>
      </c>
      <c r="T319" s="389" t="str">
        <f t="shared" si="30"/>
        <v>要入力</v>
      </c>
      <c r="U319" s="392">
        <f>VLOOKUP(Q319,'自主点検表（処遇）'!$AG$5:$AL$3053,6,0)</f>
        <v>0</v>
      </c>
    </row>
    <row r="320" spans="2:21" ht="30" customHeight="1">
      <c r="B320" s="938">
        <f t="shared" si="27"/>
        <v>62</v>
      </c>
      <c r="C320" s="939">
        <v>56</v>
      </c>
      <c r="D320" s="358"/>
      <c r="E320" s="359"/>
      <c r="F320" s="360"/>
      <c r="G320" s="361"/>
      <c r="H320" s="362"/>
      <c r="I320" s="362"/>
      <c r="J320" s="362"/>
      <c r="K320" s="362"/>
      <c r="L320" s="362"/>
      <c r="M320" s="362"/>
      <c r="N320" s="363" t="s">
        <v>2081</v>
      </c>
      <c r="O320" s="687" t="str">
        <f>VLOOKUP(Q320,'自主点検表（処遇）'!$A$5:$AE$3053,8,0)</f>
        <v>　施設側の都合は、基本的には該当しないことに留意していますか。</v>
      </c>
      <c r="P320" s="297" t="str">
        <f t="shared" si="28"/>
        <v>✖</v>
      </c>
      <c r="Q320" s="296">
        <v>310</v>
      </c>
      <c r="R320" s="515" t="str">
        <f>VLOOKUP(Q320,'自主点検表（処遇）'!$AG$5:$AL$3053,2,0)</f>
        <v>いる・いない</v>
      </c>
      <c r="S320" s="398" t="s">
        <v>2048</v>
      </c>
      <c r="T320" s="389" t="str">
        <f t="shared" si="30"/>
        <v>要入力</v>
      </c>
      <c r="U320" s="392" t="str">
        <f>VLOOKUP(Q320,'自主点検表（処遇）'!$AG$5:$AL$3053,6,0)</f>
        <v>平12老企43
第4の20の(3)</v>
      </c>
    </row>
    <row r="321" spans="2:21" ht="30" customHeight="1">
      <c r="B321" s="938">
        <f t="shared" si="27"/>
        <v>62</v>
      </c>
      <c r="C321" s="939">
        <v>56</v>
      </c>
      <c r="D321" s="358"/>
      <c r="E321" s="359"/>
      <c r="F321" s="360"/>
      <c r="G321" s="361"/>
      <c r="H321" s="362"/>
      <c r="I321" s="362"/>
      <c r="J321" s="362"/>
      <c r="K321" s="362"/>
      <c r="L321" s="362"/>
      <c r="M321" s="362"/>
      <c r="N321" s="363" t="s">
        <v>2082</v>
      </c>
      <c r="O321" s="687" t="str">
        <f>VLOOKUP(Q321,'自主点検表（処遇）'!$A$5:$AE$3053,8,0)</f>
        <v xml:space="preserve">　なお、上記の例示の場合であっても、再入居が可能なベッドの確保が出来るまでの間、短期入所の利用を検討するなどにより、入所者の生活に支障を来さないよう努めていますか。  </v>
      </c>
      <c r="P321" s="297" t="str">
        <f t="shared" si="28"/>
        <v>✖</v>
      </c>
      <c r="Q321" s="296">
        <v>311</v>
      </c>
      <c r="R321" s="515" t="str">
        <f>VLOOKUP(Q321,'自主点検表（処遇）'!$AG$5:$AL$3053,2,0)</f>
        <v>いる・いない</v>
      </c>
      <c r="S321" s="398" t="s">
        <v>2048</v>
      </c>
      <c r="T321" s="389" t="str">
        <f t="shared" si="30"/>
        <v>要入力</v>
      </c>
      <c r="U321" s="392" t="str">
        <f>VLOOKUP(Q321,'自主点検表（処遇）'!$AG$5:$AL$3053,6,0)</f>
        <v>平12老企43
第4の20の(3)</v>
      </c>
    </row>
    <row r="322" spans="2:21" ht="30" customHeight="1">
      <c r="B322" s="938">
        <f t="shared" si="27"/>
        <v>62</v>
      </c>
      <c r="C322" s="939">
        <v>56</v>
      </c>
      <c r="D322" s="358"/>
      <c r="E322" s="359"/>
      <c r="F322" s="360"/>
      <c r="G322" s="361"/>
      <c r="H322" s="362"/>
      <c r="I322" s="362"/>
      <c r="J322" s="362"/>
      <c r="K322" s="362"/>
      <c r="L322" s="362"/>
      <c r="M322" s="362"/>
      <c r="N322" s="363" t="s">
        <v>2083</v>
      </c>
      <c r="O322" s="687" t="str">
        <f>VLOOKUP(Q322,'自主点検表（処遇）'!$A$5:$AE$3053,8,0)</f>
        <v>　入所者の入院期間中のベッドは、短期入所事業等に利用しても差し支えありませんが、当該入所者が退院する際に円滑に再入所できるよう、その利用は計画的なものとしていますか。</v>
      </c>
      <c r="P322" s="297" t="str">
        <f t="shared" si="28"/>
        <v>✖</v>
      </c>
      <c r="Q322" s="296">
        <v>312</v>
      </c>
      <c r="R322" s="515" t="str">
        <f>VLOOKUP(Q322,'自主点検表（処遇）'!$AG$5:$AL$3053,2,0)</f>
        <v>いる・いない</v>
      </c>
      <c r="S322" s="398" t="s">
        <v>2048</v>
      </c>
      <c r="T322" s="389" t="str">
        <f t="shared" si="30"/>
        <v>要入力</v>
      </c>
      <c r="U322" s="392" t="str">
        <f>VLOOKUP(Q322,'自主点検表（処遇）'!$AG$5:$AL$3053,6,0)</f>
        <v>平12老企43
第4の20の(4)</v>
      </c>
    </row>
    <row r="323" spans="2:21" ht="30" customHeight="1" thickBot="1">
      <c r="B323" s="943">
        <f t="shared" si="27"/>
        <v>62</v>
      </c>
      <c r="C323" s="944">
        <v>56</v>
      </c>
      <c r="D323" s="358"/>
      <c r="E323" s="359"/>
      <c r="F323" s="360"/>
      <c r="G323" s="898" t="s">
        <v>2567</v>
      </c>
      <c r="H323" s="362"/>
      <c r="I323" s="362"/>
      <c r="J323" s="362"/>
      <c r="K323" s="362"/>
      <c r="L323" s="362"/>
      <c r="M323" s="362"/>
      <c r="N323" s="364"/>
      <c r="O323" s="687" t="str">
        <f>VLOOKUP(Q323,'自主点検表（処遇）'!$A$5:$AE$3053,8,0)</f>
        <v>　入所者が次の各号のいずれかに該当する場合は、遅滞なく、意見を付してその旨を市町村に通知していますか。</v>
      </c>
      <c r="P323" s="376" t="str">
        <f t="shared" si="28"/>
        <v>✖</v>
      </c>
      <c r="Q323" s="377">
        <v>313</v>
      </c>
      <c r="R323" s="518" t="str">
        <f>VLOOKUP(Q323,'自主点検表（処遇）'!$AG$5:$AL$3053,2,0)</f>
        <v>いる・いない</v>
      </c>
      <c r="S323" s="402" t="s">
        <v>2048</v>
      </c>
      <c r="T323" s="405" t="str">
        <f>_xlfn.IFS(R323=S323,"適切",R323="いる・いない","要入力",R323="いない","不適切",R323="非該当","非該当")</f>
        <v>要入力</v>
      </c>
      <c r="U323" s="395" t="str">
        <f>VLOOKUP(Q323,'自主点検表（処遇）'!$AG$5:$AL$3053,6,0)</f>
        <v>条例第66号
第301条
平11厚令39
第20条
平12老企43
第4の21</v>
      </c>
    </row>
    <row r="324" spans="2:21" ht="30" customHeight="1">
      <c r="B324" s="936">
        <f t="shared" si="27"/>
        <v>63</v>
      </c>
      <c r="C324" s="945">
        <v>57</v>
      </c>
      <c r="D324" s="352"/>
      <c r="E324" s="353"/>
      <c r="F324" s="354"/>
      <c r="G324" s="897" t="s">
        <v>2568</v>
      </c>
      <c r="H324" s="356"/>
      <c r="I324" s="356"/>
      <c r="J324" s="356"/>
      <c r="K324" s="356"/>
      <c r="L324" s="356"/>
      <c r="M324" s="356"/>
      <c r="N324" s="375"/>
      <c r="O324" s="683" t="str">
        <f>VLOOKUP(Q324,'自主点検表（処遇）'!$A$5:$AE$3053,8,0)</f>
        <v>　専ら当該指定施設の職務に従事する常勤の者が管理者になっていますか。</v>
      </c>
      <c r="P324" s="371" t="str">
        <f t="shared" si="28"/>
        <v>✖</v>
      </c>
      <c r="Q324" s="372">
        <v>314</v>
      </c>
      <c r="R324" s="514" t="str">
        <f>VLOOKUP(Q324,'自主点検表（処遇）'!$AG$5:$AL$3053,2,0)</f>
        <v>いる・いない</v>
      </c>
      <c r="S324" s="397" t="s">
        <v>2048</v>
      </c>
      <c r="T324" s="388" t="str">
        <f t="shared" si="30"/>
        <v>要入力</v>
      </c>
      <c r="U324" s="391" t="str">
        <f>VLOOKUP(Q324,'自主点検表（処遇）'!$AG$5:$AL$3053,6,0)</f>
        <v>条例第66号
第302条</v>
      </c>
    </row>
    <row r="325" spans="2:21" ht="30" customHeight="1">
      <c r="B325" s="938">
        <f t="shared" si="27"/>
        <v>63</v>
      </c>
      <c r="C325" s="939">
        <v>57</v>
      </c>
      <c r="D325" s="358"/>
      <c r="E325" s="359"/>
      <c r="F325" s="360"/>
      <c r="G325" s="361"/>
      <c r="H325" s="362"/>
      <c r="I325" s="362"/>
      <c r="J325" s="362"/>
      <c r="K325" s="362"/>
      <c r="L325" s="362"/>
      <c r="M325" s="362"/>
      <c r="N325" s="855" t="s">
        <v>157</v>
      </c>
      <c r="O325" s="857" t="str">
        <f>VLOOKUP(Q325,'自主点検表（処遇）'!$A$5:$AE$3053,8,0)</f>
        <v>　当該指定介護老人福祉施設の従業者としての職務に従事する場合</v>
      </c>
      <c r="P325" s="297"/>
      <c r="Q325" s="853">
        <v>3141</v>
      </c>
      <c r="R325" s="515" t="str">
        <f>VLOOKUP(Q325,'自主点検表（処遇）'!$AG$5:$AL$3053,2,0)</f>
        <v>該当・非該当</v>
      </c>
      <c r="S325" s="389"/>
      <c r="T325" s="389"/>
      <c r="U325" s="851" t="str">
        <f>VLOOKUP(Q325,'自主点検表（処遇）'!$AG$5:$AL$3053,6,0)</f>
        <v>平12老企43 
第4の23の(1)</v>
      </c>
    </row>
    <row r="326" spans="2:21" ht="30" customHeight="1">
      <c r="B326" s="938">
        <f t="shared" si="27"/>
        <v>63</v>
      </c>
      <c r="C326" s="939">
        <v>57</v>
      </c>
      <c r="D326" s="358"/>
      <c r="E326" s="359"/>
      <c r="F326" s="360"/>
      <c r="G326" s="361"/>
      <c r="H326" s="362"/>
      <c r="I326" s="362"/>
      <c r="J326" s="362"/>
      <c r="K326" s="362"/>
      <c r="L326" s="362"/>
      <c r="M326" s="362"/>
      <c r="N326" s="855" t="s">
        <v>418</v>
      </c>
      <c r="O326" s="857" t="str">
        <f>VLOOKUP(Q326,'自主点検表（処遇）'!$A$5:$AE$3053,8,0)</f>
        <v>　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v>
      </c>
      <c r="P326" s="297"/>
      <c r="Q326" s="853">
        <v>3142</v>
      </c>
      <c r="R326" s="515" t="str">
        <f>VLOOKUP(Q326,'自主点検表（処遇）'!$AG$5:$AL$3053,2,0)</f>
        <v>該当・非該当</v>
      </c>
      <c r="S326" s="389"/>
      <c r="T326" s="389"/>
      <c r="U326" s="851" t="str">
        <f>VLOOKUP(Q326,'自主点検表（処遇）'!$AG$5:$AL$3053,6,0)</f>
        <v>平12老企43 
第4の23の(2)</v>
      </c>
    </row>
    <row r="327" spans="2:21" ht="30" customHeight="1">
      <c r="B327" s="938">
        <f t="shared" si="27"/>
        <v>63</v>
      </c>
      <c r="C327" s="939">
        <v>57</v>
      </c>
      <c r="D327" s="358"/>
      <c r="E327" s="359"/>
      <c r="F327" s="360"/>
      <c r="G327" s="361"/>
      <c r="H327" s="362"/>
      <c r="I327" s="362"/>
      <c r="J327" s="362"/>
      <c r="K327" s="362"/>
      <c r="L327" s="362"/>
      <c r="M327" s="362"/>
      <c r="N327" s="855" t="s">
        <v>1043</v>
      </c>
      <c r="O327" s="857" t="str">
        <f>VLOOKUP(Q327,'自主点検表（処遇）'!$A$5:$AE$3053,8,0)</f>
        <v>　当該指定介護老人福祉施設がサテライト型居住施設の本体施設である場合であって、当該サテライト型居住施設の管理者又は従業者としての職務に従事する場合</v>
      </c>
      <c r="P327" s="297"/>
      <c r="Q327" s="853">
        <v>3143</v>
      </c>
      <c r="R327" s="515" t="str">
        <f>VLOOKUP(Q327,'自主点検表（処遇）'!$AG$5:$AL$3053,2,0)</f>
        <v>該当・非該当</v>
      </c>
      <c r="S327" s="389"/>
      <c r="T327" s="389"/>
      <c r="U327" s="851" t="str">
        <f>VLOOKUP(Q327,'自主点検表（処遇）'!$AG$5:$AL$3053,6,0)</f>
        <v>平12老企43 
第4の23の(3)</v>
      </c>
    </row>
    <row r="328" spans="2:21" ht="30" customHeight="1">
      <c r="B328" s="938">
        <f t="shared" si="27"/>
        <v>63</v>
      </c>
      <c r="C328" s="939">
        <v>57</v>
      </c>
      <c r="D328" s="358"/>
      <c r="E328" s="359"/>
      <c r="F328" s="360"/>
      <c r="G328" s="898" t="s">
        <v>2569</v>
      </c>
      <c r="H328" s="362"/>
      <c r="I328" s="362"/>
      <c r="J328" s="362"/>
      <c r="K328" s="362"/>
      <c r="L328" s="362"/>
      <c r="M328" s="362"/>
      <c r="N328" s="363" t="s">
        <v>2077</v>
      </c>
      <c r="O328" s="687" t="str">
        <f>VLOOKUP(Q328,'自主点検表（処遇）'!$A$5:$AE$3053,8,0)</f>
        <v>　管理者は、 介護保険法の基本理念を踏まえた利用者本位のサービス提供を行うため、利用者へのサービス提供の場面等で生じる事象を適時かつ適切に把握しながら、当該指定施設の従業者の管理、業務の実施状況の把握その他の管理を一元的に行っていますか。</v>
      </c>
      <c r="P328" s="297" t="str">
        <f t="shared" si="28"/>
        <v>✖</v>
      </c>
      <c r="Q328" s="296">
        <v>315</v>
      </c>
      <c r="R328" s="515" t="str">
        <f>VLOOKUP(Q328,'自主点検表（処遇）'!$AG$5:$AL$3053,2,0)</f>
        <v>いる・いない</v>
      </c>
      <c r="S328" s="398" t="s">
        <v>2048</v>
      </c>
      <c r="T328" s="389" t="str">
        <f t="shared" si="30"/>
        <v>要入力</v>
      </c>
      <c r="U328" s="392" t="str">
        <f>VLOOKUP(Q328,'自主点検表（処遇）'!$AG$5:$AL$3053,6,0)</f>
        <v>条例第66号
第303条 第1項
平11厚令39
第22条 第1項
平12老企43
第4の24</v>
      </c>
    </row>
    <row r="329" spans="2:21" ht="30" customHeight="1" thickBot="1">
      <c r="B329" s="940">
        <f t="shared" ref="B329:B393" si="39">C329+6</f>
        <v>63</v>
      </c>
      <c r="C329" s="941">
        <v>57</v>
      </c>
      <c r="D329" s="365"/>
      <c r="E329" s="366"/>
      <c r="F329" s="367"/>
      <c r="G329" s="368"/>
      <c r="H329" s="369"/>
      <c r="I329" s="369"/>
      <c r="J329" s="369"/>
      <c r="K329" s="369"/>
      <c r="L329" s="369"/>
      <c r="M329" s="369"/>
      <c r="N329" s="373" t="s">
        <v>2080</v>
      </c>
      <c r="O329" s="684" t="str">
        <f>VLOOKUP(Q329,'自主点検表（処遇）'!$A$5:$AE$3053,8,0)</f>
        <v>　管理者は、従業者に指定施設の「運営に関する基準」を遵守させるために必要な指揮命令を行っていますか。</v>
      </c>
      <c r="P329" s="298" t="str">
        <f t="shared" si="28"/>
        <v>✖</v>
      </c>
      <c r="Q329" s="299">
        <v>316</v>
      </c>
      <c r="R329" s="516" t="str">
        <f>VLOOKUP(Q329,'自主点検表（処遇）'!$AG$5:$AL$3053,2,0)</f>
        <v>いる・いない</v>
      </c>
      <c r="S329" s="399" t="s">
        <v>2048</v>
      </c>
      <c r="T329" s="400" t="str">
        <f t="shared" si="30"/>
        <v>要入力</v>
      </c>
      <c r="U329" s="393" t="str">
        <f>VLOOKUP(Q329,'自主点検表（処遇）'!$AG$5:$AL$3053,6,0)</f>
        <v>条例第66号
第303条 第2項
平11厚令39
第22条 第2項</v>
      </c>
    </row>
    <row r="330" spans="2:21" ht="30" customHeight="1">
      <c r="B330" s="936">
        <f t="shared" si="39"/>
        <v>64</v>
      </c>
      <c r="C330" s="937">
        <v>58</v>
      </c>
      <c r="D330" s="352"/>
      <c r="E330" s="353"/>
      <c r="F330" s="354"/>
      <c r="G330" s="897" t="s">
        <v>2570</v>
      </c>
      <c r="H330" s="356"/>
      <c r="I330" s="356"/>
      <c r="J330" s="356"/>
      <c r="K330" s="356"/>
      <c r="L330" s="356"/>
      <c r="M330" s="356"/>
      <c r="N330" s="357" t="s">
        <v>2077</v>
      </c>
      <c r="O330" s="683" t="str">
        <f>VLOOKUP(Q330,'自主点検表（処遇）'!$A$5:$AE$3053,8,0)</f>
        <v>　入所申込者の入所に際し、その者に係る居宅介護支援事業者に対する照会等により、その者の心身の状況、生活歴、病歴、指定居宅サービス等の利用状況等を把握していますか。</v>
      </c>
      <c r="P330" s="371" t="str">
        <f t="shared" si="28"/>
        <v>✖</v>
      </c>
      <c r="Q330" s="372">
        <v>317</v>
      </c>
      <c r="R330" s="514" t="str">
        <f>VLOOKUP(Q330,'自主点検表（処遇）'!$AG$5:$AL$3053,2,0)</f>
        <v>いる・いない</v>
      </c>
      <c r="S330" s="397" t="s">
        <v>2048</v>
      </c>
      <c r="T330" s="388" t="str">
        <f t="shared" si="30"/>
        <v>要入力</v>
      </c>
      <c r="U330" s="391" t="str">
        <f>VLOOKUP(Q330,'自主点検表（処遇）'!$AG$5:$AL$3053,6,0)</f>
        <v>条例第66号
第288条 第3項
平11厚令39
第７条 第3項
平12老企43
第4の6</v>
      </c>
    </row>
    <row r="331" spans="2:21" ht="30" customHeight="1">
      <c r="B331" s="938">
        <f t="shared" si="39"/>
        <v>64</v>
      </c>
      <c r="C331" s="942">
        <v>58</v>
      </c>
      <c r="D331" s="358"/>
      <c r="E331" s="359"/>
      <c r="F331" s="360"/>
      <c r="G331" s="361"/>
      <c r="H331" s="362"/>
      <c r="I331" s="362"/>
      <c r="J331" s="362"/>
      <c r="K331" s="362"/>
      <c r="L331" s="362"/>
      <c r="M331" s="362"/>
      <c r="N331" s="363" t="s">
        <v>2080</v>
      </c>
      <c r="O331" s="687" t="str">
        <f>VLOOKUP(Q331,'自主点検表（処遇）'!$A$5:$AE$3053,8,0)</f>
        <v>　入所者の心身の状況、その置かれている環境等に照らし、その者が居宅において日常生活を営むことができるかどうかについて、生活相談員、介護職員、看護職員等を交えて定期的に検討していますか。</v>
      </c>
      <c r="P331" s="297" t="str">
        <f t="shared" si="28"/>
        <v>✖</v>
      </c>
      <c r="Q331" s="296">
        <v>318</v>
      </c>
      <c r="R331" s="515" t="str">
        <f>VLOOKUP(Q331,'自主点検表（処遇）'!$AG$5:$AL$3053,2,0)</f>
        <v>いる・いない</v>
      </c>
      <c r="S331" s="398" t="s">
        <v>2048</v>
      </c>
      <c r="T331" s="389" t="str">
        <f t="shared" si="30"/>
        <v>要入力</v>
      </c>
      <c r="U331" s="392" t="str">
        <f>VLOOKUP(Q331,'自主点検表（処遇）'!$AG$5:$AL$3053,6,0)</f>
        <v>条例第66号
第304条 第2号
平11厚令39
第22条の2 第2号</v>
      </c>
    </row>
    <row r="332" spans="2:21" ht="30" customHeight="1">
      <c r="B332" s="938">
        <f t="shared" si="39"/>
        <v>64</v>
      </c>
      <c r="C332" s="939">
        <v>58</v>
      </c>
      <c r="D332" s="358"/>
      <c r="E332" s="359"/>
      <c r="F332" s="360"/>
      <c r="G332" s="361"/>
      <c r="H332" s="362"/>
      <c r="I332" s="362"/>
      <c r="J332" s="362"/>
      <c r="K332" s="362"/>
      <c r="L332" s="362"/>
      <c r="M332" s="362"/>
      <c r="N332" s="363" t="s">
        <v>2081</v>
      </c>
      <c r="O332" s="687" t="str">
        <f>VLOOKUP(Q332,'自主点検表（処遇）'!$A$5:$AE$3053,8,0)</f>
        <v>　上記の検討の結果、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わなければなりません。
　その場合、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v>
      </c>
      <c r="P332" s="297" t="str">
        <f t="shared" si="28"/>
        <v>✖</v>
      </c>
      <c r="Q332" s="296">
        <v>319</v>
      </c>
      <c r="R332" s="515" t="str">
        <f>VLOOKUP(Q332,'自主点検表（処遇）'!$AG$5:$AL$3053,2,0)</f>
        <v>いる・いない</v>
      </c>
      <c r="S332" s="398" t="s">
        <v>2048</v>
      </c>
      <c r="T332" s="389" t="str">
        <f t="shared" si="30"/>
        <v>要入力</v>
      </c>
      <c r="U332" s="392" t="str">
        <f>VLOOKUP(Q332,'自主点検表（処遇）'!$AG$5:$AL$3053,6,0)</f>
        <v>条例第66号
第304条
第1項第3号、第4号
平11厚令39
第22条の2 第3号
第22条の2 第4号</v>
      </c>
    </row>
    <row r="333" spans="2:21" ht="30" customHeight="1">
      <c r="B333" s="938">
        <f t="shared" si="39"/>
        <v>64</v>
      </c>
      <c r="C333" s="939">
        <v>58</v>
      </c>
      <c r="D333" s="358"/>
      <c r="E333" s="359"/>
      <c r="F333" s="360"/>
      <c r="G333" s="361"/>
      <c r="H333" s="362"/>
      <c r="I333" s="362"/>
      <c r="J333" s="362"/>
      <c r="K333" s="362"/>
      <c r="L333" s="362"/>
      <c r="M333" s="362"/>
      <c r="N333" s="363" t="s">
        <v>2082</v>
      </c>
      <c r="O333" s="687" t="str">
        <f>VLOOKUP(Q333,'自主点検表（処遇）'!$A$5:$AE$3053,8,0)</f>
        <v>　計画担当介護支援専門員は、身体的拘束等を行う場合には、
その態様及び時間、その際の入所者の心身の状況並びに緊急やむを得ない理由を記録していますか。　　(P41参照)</v>
      </c>
      <c r="P333" s="297" t="str">
        <f t="shared" si="28"/>
        <v>✖</v>
      </c>
      <c r="Q333" s="296">
        <v>320</v>
      </c>
      <c r="R333" s="515" t="str">
        <f>VLOOKUP(Q333,'自主点検表（処遇）'!$AG$5:$AL$3053,2,0)</f>
        <v>いる・いない</v>
      </c>
      <c r="S333" s="398" t="s">
        <v>2048</v>
      </c>
      <c r="T333" s="389" t="str">
        <f>_xlfn.IFS(R333=S333,"適切",R333="いる・いない","要入力",R333="いない","不適切",R333="非該当","非該当")</f>
        <v>要入力</v>
      </c>
      <c r="U333" s="392" t="str">
        <f>VLOOKUP(Q333,'自主点検表（処遇）'!$AG$5:$AL$3053,6,0)</f>
        <v>条例第66号
第304条 第1項 第5号
平11厚令39
第22条の2 第5号</v>
      </c>
    </row>
    <row r="334" spans="2:21" ht="30" customHeight="1">
      <c r="B334" s="938">
        <f t="shared" si="39"/>
        <v>64</v>
      </c>
      <c r="C334" s="939">
        <v>58</v>
      </c>
      <c r="D334" s="358"/>
      <c r="E334" s="359"/>
      <c r="F334" s="360"/>
      <c r="G334" s="361"/>
      <c r="H334" s="362"/>
      <c r="I334" s="362"/>
      <c r="J334" s="362"/>
      <c r="K334" s="362"/>
      <c r="L334" s="362"/>
      <c r="M334" s="362"/>
      <c r="N334" s="363" t="s">
        <v>2083</v>
      </c>
      <c r="O334" s="687" t="str">
        <f>VLOOKUP(Q334,'自主点検表（処遇）'!$A$5:$AE$3053,8,0)</f>
        <v>　入所者及びその家族から指定施設サービスに関する苦情を受け付けた場合、苦情の内容等を記録していますか。</v>
      </c>
      <c r="P334" s="297" t="str">
        <f t="shared" si="28"/>
        <v>✖</v>
      </c>
      <c r="Q334" s="296">
        <v>321</v>
      </c>
      <c r="R334" s="515" t="str">
        <f>VLOOKUP(Q334,'自主点検表（処遇）'!$AG$5:$AL$3053,2,0)</f>
        <v>いる・いない</v>
      </c>
      <c r="S334" s="398" t="s">
        <v>2048</v>
      </c>
      <c r="T334" s="389" t="str">
        <f t="shared" si="30"/>
        <v>要入力</v>
      </c>
      <c r="U334" s="392" t="str">
        <f>VLOOKUP(Q334,'自主点検表（処遇）'!$AG$5:$AL$3053,6,0)</f>
        <v>条例第66号
第304条 第1項 第6号
条例第66号
第315条 第2項
平11厚令39
第22条の2 第6号</v>
      </c>
    </row>
    <row r="335" spans="2:21" ht="30" customHeight="1" thickBot="1">
      <c r="B335" s="940">
        <f t="shared" si="39"/>
        <v>64</v>
      </c>
      <c r="C335" s="941">
        <v>58</v>
      </c>
      <c r="D335" s="365"/>
      <c r="E335" s="366"/>
      <c r="F335" s="367"/>
      <c r="G335" s="368"/>
      <c r="H335" s="369"/>
      <c r="I335" s="369"/>
      <c r="J335" s="369"/>
      <c r="K335" s="369"/>
      <c r="L335" s="369"/>
      <c r="M335" s="369"/>
      <c r="N335" s="373" t="s">
        <v>2084</v>
      </c>
      <c r="O335" s="684" t="str">
        <f>VLOOKUP(Q335,'自主点検表（処遇）'!$A$5:$AE$3053,8,0)</f>
        <v>　入所者に対する指定施設サービスの提供により事故が発生した場合、その事故の状況及び事故に際して採った処置について記録していますか。</v>
      </c>
      <c r="P335" s="298" t="str">
        <f t="shared" ref="P335:P407" si="40">_xlfn.IFS(T335="不適切","★",T335="要入力","✖",T335="非該当","▲",T335="適切","",T335="","",T335="要確認","！")</f>
        <v>✖</v>
      </c>
      <c r="Q335" s="299">
        <v>322</v>
      </c>
      <c r="R335" s="516" t="str">
        <f>VLOOKUP(Q335,'自主点検表（処遇）'!$AG$5:$AL$3053,2,0)</f>
        <v>いる・いない</v>
      </c>
      <c r="S335" s="399" t="s">
        <v>2048</v>
      </c>
      <c r="T335" s="400" t="str">
        <f t="shared" si="30"/>
        <v>要入力</v>
      </c>
      <c r="U335" s="393" t="str">
        <f>VLOOKUP(Q335,'自主点検表（処遇）'!$AG$5:$AL$3053,6,0)</f>
        <v>条例第66号
第304条 第1項 第7号
条例第66号
第317条
平11厚令39
第22条の2 第7号</v>
      </c>
    </row>
    <row r="336" spans="2:21" ht="30" customHeight="1">
      <c r="B336" s="936">
        <f t="shared" si="39"/>
        <v>65</v>
      </c>
      <c r="C336" s="937">
        <v>59</v>
      </c>
      <c r="D336" s="352"/>
      <c r="E336" s="353"/>
      <c r="F336" s="354"/>
      <c r="G336" s="897" t="s">
        <v>2571</v>
      </c>
      <c r="H336" s="356"/>
      <c r="I336" s="356"/>
      <c r="J336" s="356"/>
      <c r="K336" s="356"/>
      <c r="L336" s="356"/>
      <c r="M336" s="356"/>
      <c r="N336" s="375"/>
      <c r="O336" s="683" t="str">
        <f>VLOOKUP(Q336,'自主点検表（処遇）'!$A$5:$AE$3053,8,0)</f>
        <v xml:space="preserve"> 　次に掲げる施設の運営についての重要事項に関する規程（運営規程）を定めていますか。</v>
      </c>
      <c r="P336" s="371" t="str">
        <f t="shared" si="40"/>
        <v>✖</v>
      </c>
      <c r="Q336" s="372">
        <v>323</v>
      </c>
      <c r="R336" s="514" t="str">
        <f>VLOOKUP(Q336,'自主点検表（処遇）'!$AG$5:$AL$3053,2,0)</f>
        <v>いる・いない</v>
      </c>
      <c r="S336" s="397" t="s">
        <v>2048</v>
      </c>
      <c r="T336" s="388" t="str">
        <f t="shared" si="30"/>
        <v>要入力</v>
      </c>
      <c r="U336" s="391" t="str">
        <f>VLOOKUP(Q336,'自主点検表（処遇）'!$AG$5:$AL$3053,6,0)</f>
        <v>条例第66号
第305条
平11厚令39
第23条
平12老企43
第4の26</v>
      </c>
    </row>
    <row r="337" spans="2:21" ht="30" customHeight="1">
      <c r="B337" s="938">
        <f t="shared" si="39"/>
        <v>65</v>
      </c>
      <c r="C337" s="942">
        <v>59</v>
      </c>
      <c r="D337" s="358"/>
      <c r="E337" s="359"/>
      <c r="F337" s="360"/>
      <c r="G337" s="898" t="s">
        <v>2572</v>
      </c>
      <c r="H337" s="362"/>
      <c r="I337" s="362"/>
      <c r="J337" s="362"/>
      <c r="K337" s="362"/>
      <c r="L337" s="362"/>
      <c r="M337" s="362"/>
      <c r="N337" s="363" t="s">
        <v>2077</v>
      </c>
      <c r="O337" s="687" t="str">
        <f>VLOOKUP(Q337,'自主点検表（処遇）'!$A$5:$AE$3053,8,0)</f>
        <v>　指定施設は、入居者の病状の急変が生じた場合その他必要な場合のため、配置医師及び協力医療機関の協力を得て、あらかじめ、施設の配置医師（嘱託医）及び協力医療機関との連携方法その他の緊急時等における対応方針を定めていますか。</v>
      </c>
      <c r="P337" s="297" t="str">
        <f t="shared" si="40"/>
        <v>✖</v>
      </c>
      <c r="Q337" s="296">
        <v>324</v>
      </c>
      <c r="R337" s="515" t="str">
        <f>VLOOKUP(Q337,'自主点検表（処遇）'!$AG$5:$AL$3053,2,0)</f>
        <v>いる・いない</v>
      </c>
      <c r="S337" s="398" t="s">
        <v>2048</v>
      </c>
      <c r="T337" s="389" t="str">
        <f t="shared" si="30"/>
        <v>要入力</v>
      </c>
      <c r="U337" s="392" t="str">
        <f>VLOOKUP(Q337,'自主点検表（処遇）'!$AG$5:$AL$3053,6,0)</f>
        <v>条例66号
第301条の2
平11厚令39
第20条の2
平12老企43
第4の22</v>
      </c>
    </row>
    <row r="338" spans="2:21" ht="30" customHeight="1">
      <c r="B338" s="938">
        <f t="shared" si="39"/>
        <v>65</v>
      </c>
      <c r="C338" s="939">
        <v>59</v>
      </c>
      <c r="D338" s="358"/>
      <c r="E338" s="359"/>
      <c r="F338" s="360"/>
      <c r="G338" s="361"/>
      <c r="H338" s="362"/>
      <c r="I338" s="362"/>
      <c r="J338" s="362"/>
      <c r="K338" s="362"/>
      <c r="L338" s="362"/>
      <c r="M338" s="362"/>
      <c r="N338" s="855" t="s">
        <v>418</v>
      </c>
      <c r="O338" s="852" t="str">
        <f>VLOOKUP(Q338,'自主点検表（処遇）'!$A$5:$AE$3053,8,0)</f>
        <v>　当該対応方針について、１ 年に １ 回以上、配置医師及び協力医療機関の協力を得て見直しを行い、必要に応じて変更していますか。</v>
      </c>
      <c r="P338" s="297" t="str">
        <f t="shared" ref="P338" si="41">_xlfn.IFS(T338="不適切","★",T338="要入力","✖",T338="非該当","▲",T338="適切","",T338="","",T338="要確認","！")</f>
        <v>✖</v>
      </c>
      <c r="Q338" s="853">
        <v>3241</v>
      </c>
      <c r="R338" s="515" t="str">
        <f>VLOOKUP(Q338,'自主点検表（処遇）'!$AG$5:$AL$3053,2,0)</f>
        <v>いる・いない</v>
      </c>
      <c r="S338" s="398" t="s">
        <v>2048</v>
      </c>
      <c r="T338" s="389" t="str">
        <f t="shared" ref="T338" si="42">_xlfn.IFS(R338=S338,"適切",R338="いる・いない","要入力",R338="いない","不適切",R338="非該当","要確認")</f>
        <v>要入力</v>
      </c>
      <c r="U338" s="851" t="str">
        <f>VLOOKUP(Q338,'自主点検表（処遇）'!$AG$5:$AL$3053,6,0)</f>
        <v>平12老企43
第4の22の(1)</v>
      </c>
    </row>
    <row r="339" spans="2:21" ht="30" customHeight="1">
      <c r="B339" s="943">
        <f t="shared" si="39"/>
        <v>65</v>
      </c>
      <c r="C339" s="944">
        <v>59</v>
      </c>
      <c r="D339" s="358"/>
      <c r="E339" s="359"/>
      <c r="F339" s="360"/>
      <c r="G339" s="361"/>
      <c r="H339" s="362"/>
      <c r="I339" s="362"/>
      <c r="J339" s="362"/>
      <c r="K339" s="362"/>
      <c r="L339" s="362"/>
      <c r="M339" s="362"/>
      <c r="N339" s="863" t="s">
        <v>1043</v>
      </c>
      <c r="O339" s="687" t="str">
        <f>VLOOKUP(Q339,'自主点検表（処遇）'!$A$5:$AE$3053,8,0)</f>
        <v>　(1)の内容について運営規程に定めていますか。　</v>
      </c>
      <c r="P339" s="376" t="str">
        <f t="shared" si="40"/>
        <v>✖</v>
      </c>
      <c r="Q339" s="377">
        <v>325</v>
      </c>
      <c r="R339" s="518" t="str">
        <f>VLOOKUP(Q339,'自主点検表（処遇）'!$AG$5:$AL$3053,2,0)</f>
        <v>いる・いない</v>
      </c>
      <c r="S339" s="402" t="s">
        <v>2048</v>
      </c>
      <c r="T339" s="405" t="str">
        <f t="shared" si="30"/>
        <v>要入力</v>
      </c>
      <c r="U339" s="395" t="str">
        <f>VLOOKUP(Q339,'自主点検表（処遇）'!$AG$5:$AL$3053,6,0)</f>
        <v>条例65号
第91条の2
平11厚令39
第23条</v>
      </c>
    </row>
    <row r="340" spans="2:21" ht="30" customHeight="1" thickBot="1">
      <c r="B340" s="943">
        <f t="shared" si="39"/>
        <v>65</v>
      </c>
      <c r="C340" s="944">
        <v>59</v>
      </c>
      <c r="D340" s="365"/>
      <c r="E340" s="366"/>
      <c r="F340" s="367"/>
      <c r="G340" s="999" t="s">
        <v>2723</v>
      </c>
      <c r="H340" s="369"/>
      <c r="I340" s="369"/>
      <c r="J340" s="369"/>
      <c r="K340" s="369"/>
      <c r="L340" s="369"/>
      <c r="M340" s="369"/>
      <c r="N340" s="856"/>
      <c r="O340" s="684"/>
      <c r="P340" s="298"/>
      <c r="Q340" s="1002"/>
      <c r="R340" s="516"/>
      <c r="S340" s="400"/>
      <c r="T340" s="400"/>
      <c r="U340" s="393"/>
    </row>
    <row r="341" spans="2:21" ht="30" customHeight="1">
      <c r="B341" s="936">
        <f t="shared" si="39"/>
        <v>66</v>
      </c>
      <c r="C341" s="937">
        <v>60</v>
      </c>
      <c r="D341" s="352"/>
      <c r="E341" s="353"/>
      <c r="F341" s="354"/>
      <c r="G341" s="897" t="s">
        <v>2573</v>
      </c>
      <c r="H341" s="356"/>
      <c r="I341" s="356"/>
      <c r="J341" s="356"/>
      <c r="K341" s="356"/>
      <c r="L341" s="356"/>
      <c r="M341" s="356"/>
      <c r="N341" s="375"/>
      <c r="O341" s="683" t="str">
        <f>VLOOKUP(Q341,'自主点検表（処遇）'!$A$5:$AE$3053,8,0)</f>
        <v>　災害、虐待その他のやむを得ない事情が無いにも拘わらず、入所定員及び居室の定員を超えて入所させていませんか。</v>
      </c>
      <c r="P341" s="371" t="str">
        <f t="shared" si="40"/>
        <v>✖</v>
      </c>
      <c r="Q341" s="372">
        <v>326</v>
      </c>
      <c r="R341" s="514" t="str">
        <f>VLOOKUP(Q341,'自主点検表（処遇）'!$AG$5:$AL$3053,2,0)</f>
        <v>いない・いる</v>
      </c>
      <c r="S341" s="397" t="s">
        <v>2049</v>
      </c>
      <c r="T341" s="388" t="str">
        <f>_xlfn.IFS(R341=S341,"適切",R341="いない・いる","要入力",R341="いる","不適切",R341="非該当","要確認")</f>
        <v>要入力</v>
      </c>
      <c r="U341" s="391" t="str">
        <f>VLOOKUP(Q341,'自主点検表（処遇）'!$AG$5:$AL$3053,6,0)</f>
        <v>条例第66号
第307条
平11厚令39
第25条</v>
      </c>
    </row>
    <row r="342" spans="2:21" ht="30" customHeight="1">
      <c r="B342" s="938">
        <f t="shared" si="39"/>
        <v>66</v>
      </c>
      <c r="C342" s="939">
        <v>60</v>
      </c>
      <c r="D342" s="900"/>
      <c r="E342" s="359"/>
      <c r="F342" s="360"/>
      <c r="G342" s="898" t="s">
        <v>2728</v>
      </c>
      <c r="H342" s="362"/>
      <c r="I342" s="362"/>
      <c r="J342" s="362"/>
      <c r="K342" s="362"/>
      <c r="L342" s="362"/>
      <c r="M342" s="362"/>
      <c r="N342" s="364"/>
      <c r="O342" s="687" t="str">
        <f>VLOOKUP(Q342,'自主点検表（処遇）'!$A$5:$AE$3053,8,0)</f>
        <v>　非常災害に関する具体的計画を立て、非常災害時の関係機関への通報及び連携体制を整備し、それらを定期的に従業者に周知するとともに、定期的に避難、救出、その他必要な訓練を行っていますか。</v>
      </c>
      <c r="P342" s="297" t="str">
        <f t="shared" si="40"/>
        <v>✖</v>
      </c>
      <c r="Q342" s="296">
        <v>327</v>
      </c>
      <c r="R342" s="515" t="str">
        <f>VLOOKUP(Q342,'自主点検表（処遇）'!$AG$5:$AL$3053,2,0)</f>
        <v>いる・いない</v>
      </c>
      <c r="S342" s="398" t="s">
        <v>2048</v>
      </c>
      <c r="T342" s="389" t="str">
        <f t="shared" ref="T342:T373" si="43">_xlfn.IFS(R342=S342,"適切",R342="いる・いない","要入力",R342="いない","不適切",R342="非該当","要確認")</f>
        <v>要入力</v>
      </c>
      <c r="U342" s="392" t="str">
        <f>VLOOKUP(Q342,'自主点検表（処遇）'!$AG$5:$AL$3053,6,0)</f>
        <v>条例第66号
第308条 第1項
平11厚令39
第26条 第1項</v>
      </c>
    </row>
    <row r="343" spans="2:21" ht="30" customHeight="1">
      <c r="B343" s="938">
        <f t="shared" si="39"/>
        <v>66</v>
      </c>
      <c r="C343" s="939">
        <v>60</v>
      </c>
      <c r="D343" s="358"/>
      <c r="E343" s="359"/>
      <c r="F343" s="360"/>
      <c r="G343" s="361"/>
      <c r="H343" s="362"/>
      <c r="I343" s="362"/>
      <c r="J343" s="362"/>
      <c r="K343" s="362"/>
      <c r="L343" s="362"/>
      <c r="M343" s="362"/>
      <c r="N343" s="364"/>
      <c r="O343" s="687" t="str">
        <f>VLOOKUP(Q343,'自主点検表（処遇）'!$A$5:$AE$3053,8,0)</f>
        <v>　上記の訓練の実施に当たって地域住民の参加が得られるよう連携に努めていますか。</v>
      </c>
      <c r="P343" s="297" t="str">
        <f t="shared" si="40"/>
        <v>✖</v>
      </c>
      <c r="Q343" s="296">
        <v>328</v>
      </c>
      <c r="R343" s="515" t="str">
        <f>VLOOKUP(Q343,'自主点検表（処遇）'!$AG$5:$AL$3053,2,0)</f>
        <v>いる・いない</v>
      </c>
      <c r="S343" s="398" t="s">
        <v>2048</v>
      </c>
      <c r="T343" s="389" t="str">
        <f t="shared" si="43"/>
        <v>要入力</v>
      </c>
      <c r="U343" s="392" t="str">
        <f>VLOOKUP(Q343,'自主点検表（処遇）'!$AG$5:$AL$3053,6,0)</f>
        <v>条例第66号
第308条 第2項
平11厚令39
第26条 第2項</v>
      </c>
    </row>
    <row r="344" spans="2:21" ht="30" customHeight="1">
      <c r="B344" s="938">
        <f t="shared" si="39"/>
        <v>66</v>
      </c>
      <c r="C344" s="939">
        <v>60</v>
      </c>
      <c r="D344" s="900"/>
      <c r="E344" s="359"/>
      <c r="F344" s="360"/>
      <c r="G344" s="898" t="s">
        <v>2729</v>
      </c>
      <c r="H344" s="362"/>
      <c r="I344" s="362"/>
      <c r="J344" s="362" t="s">
        <v>2144</v>
      </c>
      <c r="K344" s="362"/>
      <c r="L344" s="362"/>
      <c r="M344" s="362"/>
      <c r="N344" s="364"/>
      <c r="O344" s="687" t="str">
        <f>VLOOKUP(Q344,'自主点検表（処遇）'!$A$5:$AE$3053,8,0)</f>
        <v>　空調設備等により施設内の適温の確保に努めていますか。</v>
      </c>
      <c r="P344" s="297" t="str">
        <f t="shared" si="40"/>
        <v>✖</v>
      </c>
      <c r="Q344" s="296">
        <v>329</v>
      </c>
      <c r="R344" s="515" t="str">
        <f>VLOOKUP(Q344,'自主点検表（処遇）'!$AG$5:$AL$3053,2,0)</f>
        <v>いる・いない</v>
      </c>
      <c r="S344" s="398" t="s">
        <v>2048</v>
      </c>
      <c r="T344" s="389" t="str">
        <f t="shared" si="43"/>
        <v>要入力</v>
      </c>
      <c r="U344" s="392" t="str">
        <f>VLOOKUP(Q344,'自主点検表（処遇）'!$AG$5:$AL$3053,6,0)</f>
        <v>平12老企43
第4の30の(1)の④</v>
      </c>
    </row>
    <row r="345" spans="2:21" ht="30" customHeight="1">
      <c r="B345" s="938">
        <f t="shared" si="39"/>
        <v>66</v>
      </c>
      <c r="C345" s="939">
        <v>60</v>
      </c>
      <c r="D345" s="358"/>
      <c r="E345" s="359"/>
      <c r="F345" s="360"/>
      <c r="G345" s="361"/>
      <c r="H345" s="362"/>
      <c r="I345" s="362"/>
      <c r="J345" s="362"/>
      <c r="K345" s="362"/>
      <c r="L345" s="362"/>
      <c r="M345" s="362"/>
      <c r="N345" s="364"/>
      <c r="O345" s="687" t="str">
        <f>VLOOKUP(Q345,'自主点検表（処遇）'!$A$5:$AE$3053,8,0)</f>
        <v>(注1)　 居室内やリビングなど、施設内の適当な場所に温度計、湿度計を設置し、
　　　客観的に温度、湿度の管理を行っていますか。</v>
      </c>
      <c r="P345" s="297" t="str">
        <f t="shared" si="40"/>
        <v>✖</v>
      </c>
      <c r="Q345" s="296">
        <v>330</v>
      </c>
      <c r="R345" s="515" t="str">
        <f>VLOOKUP(Q345,'自主点検表（処遇）'!$AG$5:$AL$3053,2,0)</f>
        <v>いる・いない</v>
      </c>
      <c r="S345" s="398" t="s">
        <v>2048</v>
      </c>
      <c r="T345" s="389" t="str">
        <f t="shared" si="43"/>
        <v>要入力</v>
      </c>
      <c r="U345" s="392">
        <f>VLOOKUP(Q345,'自主点検表（処遇）'!$AG$5:$AL$3053,6,0)</f>
        <v>0</v>
      </c>
    </row>
    <row r="346" spans="2:21" ht="30" customHeight="1" thickBot="1">
      <c r="B346" s="940">
        <f t="shared" si="39"/>
        <v>66</v>
      </c>
      <c r="C346" s="941">
        <v>60</v>
      </c>
      <c r="D346" s="365"/>
      <c r="E346" s="366"/>
      <c r="F346" s="367"/>
      <c r="G346" s="368"/>
      <c r="H346" s="369"/>
      <c r="I346" s="369"/>
      <c r="J346" s="369"/>
      <c r="K346" s="369"/>
      <c r="L346" s="369"/>
      <c r="M346" s="369"/>
      <c r="N346" s="370"/>
      <c r="O346" s="684" t="str">
        <f>VLOOKUP(Q346,'自主点検表（処遇）'!$A$5:$AE$3053,8,0)</f>
        <v>(注2)　 天井の空調吹出し口付近が、結露等により黒カビなどが付着することがあり
　　　ますが、周囲の天井付近についても定期に点検し、必要に応じて清掃を行っ
　　　ていますか。</v>
      </c>
      <c r="P346" s="298" t="str">
        <f t="shared" si="40"/>
        <v>✖</v>
      </c>
      <c r="Q346" s="299">
        <v>331</v>
      </c>
      <c r="R346" s="516" t="str">
        <f>VLOOKUP(Q346,'自主点検表（処遇）'!$AG$5:$AL$3053,2,0)</f>
        <v>いる・いない</v>
      </c>
      <c r="S346" s="399" t="s">
        <v>2048</v>
      </c>
      <c r="T346" s="400" t="str">
        <f t="shared" si="43"/>
        <v>要入力</v>
      </c>
      <c r="U346" s="393">
        <f>VLOOKUP(Q346,'自主点検表（処遇）'!$AG$5:$AL$3053,6,0)</f>
        <v>0</v>
      </c>
    </row>
    <row r="347" spans="2:21" ht="30" customHeight="1">
      <c r="B347" s="936">
        <f t="shared" si="39"/>
        <v>67</v>
      </c>
      <c r="C347" s="937">
        <v>61</v>
      </c>
      <c r="D347" s="352"/>
      <c r="E347" s="353"/>
      <c r="F347" s="354"/>
      <c r="G347" s="355"/>
      <c r="H347" s="356"/>
      <c r="I347" s="356"/>
      <c r="J347" s="356" t="s">
        <v>2145</v>
      </c>
      <c r="K347" s="356"/>
      <c r="L347" s="356"/>
      <c r="M347" s="356"/>
      <c r="N347" s="357" t="s">
        <v>2077</v>
      </c>
      <c r="O347" s="683" t="str">
        <f>VLOOKUP(Q347,'自主点検表（処遇）'!$A$5:$AE$3053,8,0)</f>
        <v>　医薬品及び医療機器の管理を適正に行っていますか。</v>
      </c>
      <c r="P347" s="371" t="str">
        <f t="shared" si="40"/>
        <v>✖</v>
      </c>
      <c r="Q347" s="372">
        <v>332</v>
      </c>
      <c r="R347" s="514" t="str">
        <f>VLOOKUP(Q347,'自主点検表（処遇）'!$AG$5:$AL$3053,2,0)</f>
        <v>いる・いない</v>
      </c>
      <c r="S347" s="397" t="s">
        <v>2048</v>
      </c>
      <c r="T347" s="388" t="str">
        <f t="shared" si="43"/>
        <v>要入力</v>
      </c>
      <c r="U347" s="391" t="str">
        <f>VLOOKUP(Q347,'自主点検表（処遇）'!$AG$5:$AL$3053,6,0)</f>
        <v>条例第66号
第309条
平11厚令39
第27条 第1項</v>
      </c>
    </row>
    <row r="348" spans="2:21" ht="30" customHeight="1">
      <c r="B348" s="938">
        <f t="shared" si="39"/>
        <v>67</v>
      </c>
      <c r="C348" s="942">
        <v>61</v>
      </c>
      <c r="D348" s="358"/>
      <c r="E348" s="359"/>
      <c r="F348" s="360"/>
      <c r="G348" s="361"/>
      <c r="H348" s="362"/>
      <c r="I348" s="362"/>
      <c r="J348" s="362"/>
      <c r="K348" s="362"/>
      <c r="L348" s="362"/>
      <c r="M348" s="362"/>
      <c r="N348" s="363" t="s">
        <v>2080</v>
      </c>
      <c r="O348" s="687" t="str">
        <f>VLOOKUP(Q348,'自主点検表（処遇）'!$A$5:$AE$3053,8,0)</f>
        <v>　医務室等の保管場所について、職員の不在時は常時施錠するなど、入所者等が立ち入り、医薬品等による事故が発生することなどを未然に防ぐための措置を講じていますか。</v>
      </c>
      <c r="P348" s="297" t="str">
        <f t="shared" si="40"/>
        <v>✖</v>
      </c>
      <c r="Q348" s="296">
        <v>333</v>
      </c>
      <c r="R348" s="515" t="str">
        <f>VLOOKUP(Q348,'自主点検表（処遇）'!$AG$5:$AL$3053,2,0)</f>
        <v>いる・いない</v>
      </c>
      <c r="S348" s="398" t="s">
        <v>2048</v>
      </c>
      <c r="T348" s="389" t="str">
        <f t="shared" si="43"/>
        <v>要入力</v>
      </c>
      <c r="U348" s="392" t="str">
        <f>VLOOKUP(Q348,'自主点検表（処遇）'!$AG$5:$AL$3053,6,0)</f>
        <v>高介第2516-2</v>
      </c>
    </row>
    <row r="349" spans="2:21" ht="30" customHeight="1">
      <c r="B349" s="938">
        <f t="shared" si="39"/>
        <v>67</v>
      </c>
      <c r="C349" s="939">
        <v>61</v>
      </c>
      <c r="D349" s="358"/>
      <c r="E349" s="359"/>
      <c r="F349" s="360"/>
      <c r="G349" s="361"/>
      <c r="H349" s="362"/>
      <c r="I349" s="362"/>
      <c r="J349" s="362"/>
      <c r="K349" s="362"/>
      <c r="L349" s="362"/>
      <c r="M349" s="362"/>
      <c r="N349" s="363" t="s">
        <v>2081</v>
      </c>
      <c r="O349" s="687" t="str">
        <f>VLOOKUP(Q349,'自主点検表（処遇）'!$A$5:$AE$3053,8,0)</f>
        <v>　誤薬事故を防止するためのマニュアル等を作成していますか。また、投薬介助に係る全ての職員に内容を周知していますか。</v>
      </c>
      <c r="P349" s="297" t="str">
        <f t="shared" si="40"/>
        <v>✖</v>
      </c>
      <c r="Q349" s="296">
        <v>334</v>
      </c>
      <c r="R349" s="515" t="str">
        <f>VLOOKUP(Q349,'自主点検表（処遇）'!$AG$5:$AL$3053,2,0)</f>
        <v>いる・いない</v>
      </c>
      <c r="S349" s="398" t="s">
        <v>2048</v>
      </c>
      <c r="T349" s="389" t="str">
        <f t="shared" si="43"/>
        <v>要入力</v>
      </c>
      <c r="U349" s="392" t="str">
        <f>VLOOKUP(Q349,'自主点検表（処遇）'!$AG$5:$AL$3053,6,0)</f>
        <v>H27.2.20福祉監
第3006号</v>
      </c>
    </row>
    <row r="350" spans="2:21" ht="30" customHeight="1">
      <c r="B350" s="938">
        <f t="shared" si="39"/>
        <v>67</v>
      </c>
      <c r="C350" s="939">
        <v>61</v>
      </c>
      <c r="D350" s="358"/>
      <c r="E350" s="359"/>
      <c r="F350" s="360"/>
      <c r="G350" s="361"/>
      <c r="H350" s="362"/>
      <c r="I350" s="362"/>
      <c r="J350" s="362"/>
      <c r="K350" s="362"/>
      <c r="L350" s="362"/>
      <c r="M350" s="362"/>
      <c r="N350" s="363" t="s">
        <v>2082</v>
      </c>
      <c r="O350" s="687" t="str">
        <f>VLOOKUP(Q350,'自主点検表（処遇）'!$A$5:$AE$3053,8,0)</f>
        <v>　投薬介助に際して、薬の種類や量を複数の者で確認し、確実な本人確認をするなど正しい配薬確認を行っていますか。</v>
      </c>
      <c r="P350" s="297" t="str">
        <f t="shared" si="40"/>
        <v>✖</v>
      </c>
      <c r="Q350" s="296">
        <v>335</v>
      </c>
      <c r="R350" s="515" t="str">
        <f>VLOOKUP(Q350,'自主点検表（処遇）'!$AG$5:$AL$3053,2,0)</f>
        <v>いる・いない</v>
      </c>
      <c r="S350" s="398" t="s">
        <v>2048</v>
      </c>
      <c r="T350" s="389" t="str">
        <f t="shared" si="43"/>
        <v>要入力</v>
      </c>
      <c r="U350" s="392" t="str">
        <f>VLOOKUP(Q350,'自主点検表（処遇）'!$AG$5:$AL$3053,6,0)</f>
        <v>H27.2.20福祉監
第3006号</v>
      </c>
    </row>
    <row r="351" spans="2:21" ht="30" customHeight="1" thickBot="1">
      <c r="B351" s="940">
        <f t="shared" si="39"/>
        <v>67</v>
      </c>
      <c r="C351" s="941">
        <v>61</v>
      </c>
      <c r="D351" s="365"/>
      <c r="E351" s="366"/>
      <c r="F351" s="367"/>
      <c r="G351" s="368"/>
      <c r="H351" s="369"/>
      <c r="I351" s="369"/>
      <c r="J351" s="369"/>
      <c r="K351" s="369"/>
      <c r="L351" s="369"/>
      <c r="M351" s="369"/>
      <c r="N351" s="373" t="s">
        <v>2083</v>
      </c>
      <c r="O351" s="684" t="str">
        <f>VLOOKUP(Q351,'自主点検表（処遇）'!$A$5:$AE$3053,8,0)</f>
        <v>　感染症及び食中毒の予防及びまん延の防止のための対策を検討する委員会（テレビ電話装置等を活用して行うことができるものとする。）をおおむね３月に１回以上開催するとともに、その結果について、介護職員その他の従業者に周知徹底を図っていますか。</v>
      </c>
      <c r="P351" s="298" t="str">
        <f t="shared" si="40"/>
        <v>✖</v>
      </c>
      <c r="Q351" s="299">
        <v>336</v>
      </c>
      <c r="R351" s="516" t="str">
        <f>VLOOKUP(Q351,'自主点検表（処遇）'!$AG$5:$AL$3053,2,0)</f>
        <v>いる・いない</v>
      </c>
      <c r="S351" s="399" t="s">
        <v>2048</v>
      </c>
      <c r="T351" s="400" t="str">
        <f t="shared" si="43"/>
        <v>要入力</v>
      </c>
      <c r="U351" s="393" t="str">
        <f>VLOOKUP(Q351,'自主点検表（処遇）'!$AG$5:$AL$3053,6,0)</f>
        <v>平11厚令39
第27条 第2項
条例第66号
第309条</v>
      </c>
    </row>
    <row r="352" spans="2:21" ht="30" customHeight="1">
      <c r="B352" s="936">
        <f t="shared" si="39"/>
        <v>68</v>
      </c>
      <c r="C352" s="937">
        <v>62</v>
      </c>
      <c r="D352" s="352"/>
      <c r="E352" s="353"/>
      <c r="F352" s="354"/>
      <c r="G352" s="355"/>
      <c r="H352" s="356"/>
      <c r="I352" s="356"/>
      <c r="J352" s="356"/>
      <c r="K352" s="356"/>
      <c r="L352" s="356"/>
      <c r="M352" s="356"/>
      <c r="N352" s="357" t="s">
        <v>2084</v>
      </c>
      <c r="O352" s="683" t="str">
        <f>VLOOKUP(Q352,'自主点検表（処遇）'!$A$5:$AE$3053,8,0)</f>
        <v>　感染症及び食中毒の予防及びまん延の防止のため次のような内容を盛り込んだ指針を整備していますか。</v>
      </c>
      <c r="P352" s="371" t="str">
        <f t="shared" si="40"/>
        <v>✖</v>
      </c>
      <c r="Q352" s="372">
        <v>337</v>
      </c>
      <c r="R352" s="514" t="str">
        <f>VLOOKUP(Q352,'自主点検表（処遇）'!$AG$5:$AL$3053,2,0)</f>
        <v>いる・いない</v>
      </c>
      <c r="S352" s="397" t="s">
        <v>2048</v>
      </c>
      <c r="T352" s="388" t="str">
        <f t="shared" si="43"/>
        <v>要入力</v>
      </c>
      <c r="U352" s="391" t="str">
        <f>VLOOKUP(Q352,'自主点検表（処遇）'!$AG$5:$AL$3053,6,0)</f>
        <v>条例第66号
第309条
平11厚令39
第27条 第2項 第2号</v>
      </c>
    </row>
    <row r="353" spans="1:21" ht="30" customHeight="1">
      <c r="B353" s="938">
        <f t="shared" si="39"/>
        <v>68</v>
      </c>
      <c r="C353" s="942">
        <v>62</v>
      </c>
      <c r="D353" s="358"/>
      <c r="E353" s="359"/>
      <c r="F353" s="360"/>
      <c r="G353" s="361"/>
      <c r="H353" s="362"/>
      <c r="I353" s="362"/>
      <c r="J353" s="362"/>
      <c r="K353" s="362"/>
      <c r="L353" s="362"/>
      <c r="M353" s="362"/>
      <c r="N353" s="363" t="s">
        <v>2085</v>
      </c>
      <c r="O353" s="687" t="str">
        <f>VLOOKUP(Q353,'自主点検表（処遇）'!$A$5:$AE$3053,8,0)</f>
        <v>　介護職員その他の従業者に対し、感染症及び食中毒の予防及びまん延の防止のための研修並びに感染症の予防及びまん延の防止のための訓練を定期的に実施していますか。</v>
      </c>
      <c r="P353" s="297" t="str">
        <f t="shared" si="40"/>
        <v>✖</v>
      </c>
      <c r="Q353" s="296">
        <v>338</v>
      </c>
      <c r="R353" s="515" t="str">
        <f>VLOOKUP(Q353,'自主点検表（処遇）'!$AG$5:$AL$3053,2,0)</f>
        <v>いる・いない</v>
      </c>
      <c r="S353" s="398" t="s">
        <v>2048</v>
      </c>
      <c r="T353" s="389" t="str">
        <f t="shared" si="43"/>
        <v>要入力</v>
      </c>
      <c r="U353" s="392" t="str">
        <f>VLOOKUP(Q353,'自主点検表（処遇）'!$AG$5:$AL$3053,6,0)</f>
        <v>条例第66号
第309条
平11厚令39
第27条 第2項 第3号
平12老企43
第4の30の(2)の③④</v>
      </c>
    </row>
    <row r="354" spans="1:21" ht="30" customHeight="1">
      <c r="B354" s="938">
        <f t="shared" si="39"/>
        <v>68</v>
      </c>
      <c r="C354" s="939">
        <v>62</v>
      </c>
      <c r="D354" s="358"/>
      <c r="E354" s="359"/>
      <c r="F354" s="360"/>
      <c r="G354" s="361"/>
      <c r="H354" s="362"/>
      <c r="I354" s="362"/>
      <c r="J354" s="362"/>
      <c r="K354" s="362"/>
      <c r="L354" s="362"/>
      <c r="M354" s="362"/>
      <c r="N354" s="363" t="s">
        <v>2086</v>
      </c>
      <c r="O354" s="687" t="str">
        <f>VLOOKUP(Q354,'自主点検表（処遇）'!$A$5:$AE$3053,8,0)</f>
        <v>　感染者や既往者の入所に際し、感染対策担当者は、介護職員その他の従事者に対し、当該感染症に関する知識、対応等について周知を図っていますか。</v>
      </c>
      <c r="P354" s="297" t="str">
        <f t="shared" si="40"/>
        <v>✖</v>
      </c>
      <c r="Q354" s="296">
        <v>339</v>
      </c>
      <c r="R354" s="515" t="str">
        <f>VLOOKUP(Q354,'自主点検表（処遇）'!$AG$5:$AL$3053,2,0)</f>
        <v>いる・いない</v>
      </c>
      <c r="S354" s="398" t="s">
        <v>2048</v>
      </c>
      <c r="T354" s="389" t="str">
        <f t="shared" si="43"/>
        <v>要入力</v>
      </c>
      <c r="U354" s="392" t="str">
        <f>VLOOKUP(Q354,'自主点検表（処遇）'!$AG$5:$AL$3053,6,0)</f>
        <v>平12老企43
第4の30の(2)の⑤</v>
      </c>
    </row>
    <row r="355" spans="1:21" ht="30" customHeight="1">
      <c r="B355" s="938">
        <f t="shared" si="39"/>
        <v>68</v>
      </c>
      <c r="C355" s="939">
        <v>62</v>
      </c>
      <c r="D355" s="358"/>
      <c r="E355" s="359"/>
      <c r="F355" s="360"/>
      <c r="G355" s="361"/>
      <c r="H355" s="362"/>
      <c r="I355" s="362"/>
      <c r="J355" s="362"/>
      <c r="K355" s="362"/>
      <c r="L355" s="362"/>
      <c r="M355" s="362"/>
      <c r="N355" s="363" t="s">
        <v>2119</v>
      </c>
      <c r="O355" s="687" t="str">
        <f>VLOOKUP(Q355,'自主点検表（処遇）'!$A$5:$AE$3053,8,0)</f>
        <v>ア</v>
      </c>
      <c r="P355" s="297" t="str">
        <f t="shared" si="40"/>
        <v>✖</v>
      </c>
      <c r="Q355" s="296">
        <v>340</v>
      </c>
      <c r="R355" s="515" t="str">
        <f>VLOOKUP(Q355,'自主点検表（処遇）'!$AG$5:$AL$3053,2,0)</f>
        <v>いる・いない</v>
      </c>
      <c r="S355" s="398" t="s">
        <v>2048</v>
      </c>
      <c r="T355" s="389" t="str">
        <f t="shared" si="43"/>
        <v>要入力</v>
      </c>
      <c r="U355" s="392" t="str">
        <f>VLOOKUP(Q355,'自主点検表（処遇）'!$AG$5:$AL$3053,6,0)</f>
        <v>平18厚労告
268の一</v>
      </c>
    </row>
    <row r="356" spans="1:21" ht="30" customHeight="1">
      <c r="B356" s="938">
        <f t="shared" si="39"/>
        <v>68</v>
      </c>
      <c r="C356" s="939">
        <v>62</v>
      </c>
      <c r="D356" s="358"/>
      <c r="E356" s="359"/>
      <c r="F356" s="360"/>
      <c r="G356" s="361"/>
      <c r="H356" s="362"/>
      <c r="I356" s="362"/>
      <c r="J356" s="362"/>
      <c r="K356" s="362"/>
      <c r="L356" s="362"/>
      <c r="M356" s="362"/>
      <c r="N356" s="364"/>
      <c r="O356" s="687" t="str">
        <f>VLOOKUP(Q356,'自主点検表（処遇）'!$A$5:$AE$3053,8,0)</f>
        <v>イ</v>
      </c>
      <c r="P356" s="297" t="str">
        <f t="shared" si="40"/>
        <v>✖</v>
      </c>
      <c r="Q356" s="296">
        <v>341</v>
      </c>
      <c r="R356" s="515" t="str">
        <f>VLOOKUP(Q356,'自主点検表（処遇）'!$AG$5:$AL$3053,2,0)</f>
        <v>いる・いない</v>
      </c>
      <c r="S356" s="398" t="s">
        <v>2048</v>
      </c>
      <c r="T356" s="389" t="str">
        <f t="shared" si="43"/>
        <v>要入力</v>
      </c>
      <c r="U356" s="392" t="str">
        <f>VLOOKUP(Q356,'自主点検表（処遇）'!$AG$5:$AL$3053,6,0)</f>
        <v>平18厚労告
268の二</v>
      </c>
    </row>
    <row r="357" spans="1:21" ht="30" customHeight="1" thickBot="1">
      <c r="B357" s="943">
        <f t="shared" si="39"/>
        <v>68</v>
      </c>
      <c r="C357" s="944">
        <v>62</v>
      </c>
      <c r="D357" s="358"/>
      <c r="E357" s="359"/>
      <c r="F357" s="360"/>
      <c r="G357" s="361"/>
      <c r="H357" s="362"/>
      <c r="I357" s="362"/>
      <c r="J357" s="362"/>
      <c r="K357" s="362"/>
      <c r="L357" s="362"/>
      <c r="M357" s="362"/>
      <c r="N357" s="364"/>
      <c r="O357" s="687" t="str">
        <f>VLOOKUP(Q357,'自主点検表（処遇）'!$A$5:$AE$3053,8,0)</f>
        <v>ウ</v>
      </c>
      <c r="P357" s="376" t="str">
        <f t="shared" si="40"/>
        <v>✖</v>
      </c>
      <c r="Q357" s="377">
        <v>342</v>
      </c>
      <c r="R357" s="518" t="str">
        <f>VLOOKUP(Q357,'自主点検表（処遇）'!$AG$5:$AL$3053,2,0)</f>
        <v>いる・いない</v>
      </c>
      <c r="S357" s="402" t="s">
        <v>2048</v>
      </c>
      <c r="T357" s="405" t="str">
        <f t="shared" si="43"/>
        <v>要入力</v>
      </c>
      <c r="U357" s="395" t="str">
        <f>VLOOKUP(Q357,'自主点検表（処遇）'!$AG$5:$AL$3053,6,0)</f>
        <v>平18厚労告
268の三</v>
      </c>
    </row>
    <row r="358" spans="1:21" ht="30" customHeight="1">
      <c r="B358" s="936">
        <f t="shared" si="39"/>
        <v>69</v>
      </c>
      <c r="C358" s="945">
        <v>63</v>
      </c>
      <c r="D358" s="352"/>
      <c r="E358" s="353"/>
      <c r="F358" s="354"/>
      <c r="G358" s="355"/>
      <c r="H358" s="356"/>
      <c r="I358" s="356"/>
      <c r="J358" s="356"/>
      <c r="K358" s="356"/>
      <c r="L358" s="356"/>
      <c r="M358" s="356"/>
      <c r="N358" s="375"/>
      <c r="O358" s="683" t="str">
        <f>VLOOKUP(Q358,'自主点検表（処遇）'!$A$5:$AE$3053,8,0)</f>
        <v>エ</v>
      </c>
      <c r="P358" s="371" t="str">
        <f t="shared" si="40"/>
        <v>✖</v>
      </c>
      <c r="Q358" s="372">
        <v>343</v>
      </c>
      <c r="R358" s="514" t="str">
        <f>VLOOKUP(Q358,'自主点検表（処遇）'!$AG$5:$AL$3053,2,0)</f>
        <v>いる・いない</v>
      </c>
      <c r="S358" s="397" t="s">
        <v>2048</v>
      </c>
      <c r="T358" s="388" t="str">
        <f t="shared" si="43"/>
        <v>要入力</v>
      </c>
      <c r="U358" s="391" t="str">
        <f>VLOOKUP(Q358,'自主点検表（処遇）'!$AG$5:$AL$3053,6,0)</f>
        <v>平18厚労告
268の四</v>
      </c>
    </row>
    <row r="359" spans="1:21" ht="30" customHeight="1">
      <c r="B359" s="948">
        <f t="shared" si="39"/>
        <v>69</v>
      </c>
      <c r="C359" s="952">
        <v>63</v>
      </c>
      <c r="D359" s="358"/>
      <c r="E359" s="359"/>
      <c r="F359" s="360"/>
      <c r="G359" s="361"/>
      <c r="H359" s="362"/>
      <c r="I359" s="362"/>
      <c r="J359" s="362"/>
      <c r="K359" s="362"/>
      <c r="L359" s="362"/>
      <c r="M359" s="362"/>
      <c r="N359" s="364"/>
      <c r="O359" s="687" t="str">
        <f>VLOOKUP(Q359,'自主点検表（処遇）'!$A$5:$AE$3053,8,0)</f>
        <v>オ</v>
      </c>
      <c r="P359" s="300" t="str">
        <f t="shared" si="40"/>
        <v>✖</v>
      </c>
      <c r="Q359" s="301">
        <v>344</v>
      </c>
      <c r="R359" s="517" t="str">
        <f>VLOOKUP(Q359,'自主点検表（処遇）'!$AG$5:$AL$3053,2,0)</f>
        <v>いる・いない</v>
      </c>
      <c r="S359" s="401" t="s">
        <v>2048</v>
      </c>
      <c r="T359" s="404" t="str">
        <f t="shared" si="43"/>
        <v>要入力</v>
      </c>
      <c r="U359" s="394" t="str">
        <f>VLOOKUP(Q359,'自主点検表（処遇）'!$AG$5:$AL$3053,6,0)</f>
        <v>平18厚労告
268の五</v>
      </c>
    </row>
    <row r="360" spans="1:21" ht="30" customHeight="1">
      <c r="A360" s="325"/>
      <c r="B360" s="950">
        <f t="shared" si="39"/>
        <v>69</v>
      </c>
      <c r="C360" s="939">
        <v>63</v>
      </c>
      <c r="D360" s="358"/>
      <c r="E360" s="359"/>
      <c r="F360" s="360"/>
      <c r="G360" s="361"/>
      <c r="H360" s="362"/>
      <c r="I360" s="362"/>
      <c r="J360" s="362"/>
      <c r="K360" s="362"/>
      <c r="L360" s="362"/>
      <c r="M360" s="362"/>
      <c r="N360" s="364"/>
      <c r="O360" s="687" t="str">
        <f>VLOOKUP(Q360,'自主点検表（処遇）'!$A$5:$AE$3053,8,0)</f>
        <v>カ</v>
      </c>
      <c r="P360" s="300" t="str">
        <f t="shared" si="40"/>
        <v>✖</v>
      </c>
      <c r="Q360" s="301">
        <v>345</v>
      </c>
      <c r="R360" s="517" t="str">
        <f>VLOOKUP(Q360,'自主点検表（処遇）'!$AG$5:$AL$3053,2,0)</f>
        <v>いる・いない</v>
      </c>
      <c r="S360" s="401" t="s">
        <v>2048</v>
      </c>
      <c r="T360" s="404" t="str">
        <f t="shared" si="43"/>
        <v>要入力</v>
      </c>
      <c r="U360" s="394" t="str">
        <f>VLOOKUP(Q360,'自主点検表（処遇）'!$AG$5:$AL$3053,6,0)</f>
        <v>平18厚労告
268の六</v>
      </c>
    </row>
    <row r="361" spans="1:21" ht="30" customHeight="1">
      <c r="B361" s="948">
        <f t="shared" si="39"/>
        <v>69</v>
      </c>
      <c r="C361" s="949">
        <v>63</v>
      </c>
      <c r="D361" s="358"/>
      <c r="E361" s="359"/>
      <c r="F361" s="360"/>
      <c r="G361" s="361"/>
      <c r="H361" s="362"/>
      <c r="I361" s="362"/>
      <c r="J361" s="362"/>
      <c r="K361" s="362"/>
      <c r="L361" s="362"/>
      <c r="M361" s="362"/>
      <c r="N361" s="364"/>
      <c r="O361" s="687" t="str">
        <f>VLOOKUP(Q361,'自主点検表（処遇）'!$A$5:$AE$3053,8,0)</f>
        <v>キ</v>
      </c>
      <c r="P361" s="300" t="str">
        <f t="shared" si="40"/>
        <v>✖</v>
      </c>
      <c r="Q361" s="301">
        <v>346</v>
      </c>
      <c r="R361" s="517" t="str">
        <f>VLOOKUP(Q361,'自主点検表（処遇）'!$AG$5:$AL$3053,2,0)</f>
        <v>いる・いない</v>
      </c>
      <c r="S361" s="401" t="s">
        <v>2048</v>
      </c>
      <c r="T361" s="404" t="str">
        <f t="shared" si="43"/>
        <v>要入力</v>
      </c>
      <c r="U361" s="394" t="str">
        <f>VLOOKUP(Q361,'自主点検表（処遇）'!$AG$5:$AL$3053,6,0)</f>
        <v>平18厚労告
268の七</v>
      </c>
    </row>
    <row r="362" spans="1:21" ht="30" customHeight="1">
      <c r="B362" s="943">
        <f t="shared" si="39"/>
        <v>69</v>
      </c>
      <c r="C362" s="944">
        <v>63</v>
      </c>
      <c r="D362" s="358"/>
      <c r="E362" s="359"/>
      <c r="F362" s="360"/>
      <c r="G362" s="361"/>
      <c r="H362" s="362"/>
      <c r="I362" s="362"/>
      <c r="J362" s="362"/>
      <c r="K362" s="362"/>
      <c r="L362" s="362"/>
      <c r="M362" s="362"/>
      <c r="N362" s="364"/>
      <c r="O362" s="687" t="str">
        <f>VLOOKUP(Q362,'自主点検表（処遇）'!$A$5:$AE$3053,8,0)</f>
        <v>ク</v>
      </c>
      <c r="P362" s="376" t="str">
        <f t="shared" si="40"/>
        <v>✖</v>
      </c>
      <c r="Q362" s="377">
        <v>347</v>
      </c>
      <c r="R362" s="518" t="str">
        <f>VLOOKUP(Q362,'自主点検表（処遇）'!$AG$5:$AL$3053,2,0)</f>
        <v>いる・いない</v>
      </c>
      <c r="S362" s="402" t="s">
        <v>2048</v>
      </c>
      <c r="T362" s="405" t="str">
        <f t="shared" si="43"/>
        <v>要入力</v>
      </c>
      <c r="U362" s="395" t="str">
        <f>VLOOKUP(Q362,'自主点検表（処遇）'!$AG$5:$AL$3053,6,0)</f>
        <v>平18厚労告
268の八</v>
      </c>
    </row>
    <row r="363" spans="1:21" ht="30" customHeight="1" thickBot="1">
      <c r="B363" s="940">
        <f t="shared" si="39"/>
        <v>69</v>
      </c>
      <c r="C363" s="951">
        <v>63</v>
      </c>
      <c r="D363" s="365"/>
      <c r="E363" s="366"/>
      <c r="F363" s="367"/>
      <c r="G363" s="368"/>
      <c r="H363" s="369"/>
      <c r="I363" s="369"/>
      <c r="J363" s="369"/>
      <c r="K363" s="369"/>
      <c r="L363" s="369"/>
      <c r="M363" s="369"/>
      <c r="N363" s="370"/>
      <c r="O363" s="684" t="str">
        <f>VLOOKUP(Q363,'自主点検表（処遇）'!$A$5:$AE$3053,8,0)</f>
        <v>　施設内の感染症拡大を未然に防ぐため、利用者だけでなく介護職員室等、施設内すべての場所で共用タオルの使用を禁止していますか。</v>
      </c>
      <c r="P363" s="298" t="str">
        <f t="shared" si="40"/>
        <v>✖</v>
      </c>
      <c r="Q363" s="299">
        <v>348</v>
      </c>
      <c r="R363" s="516" t="str">
        <f>VLOOKUP(Q363,'自主点検表（処遇）'!$AG$5:$AL$3053,2,0)</f>
        <v>いる・いない</v>
      </c>
      <c r="S363" s="399" t="s">
        <v>2048</v>
      </c>
      <c r="T363" s="400" t="str">
        <f t="shared" si="43"/>
        <v>要入力</v>
      </c>
      <c r="U363" s="393">
        <f>VLOOKUP(Q363,'自主点検表（処遇）'!$AG$5:$AL$3053,6,0)</f>
        <v>0</v>
      </c>
    </row>
    <row r="364" spans="1:21" ht="30" customHeight="1">
      <c r="B364" s="948">
        <f t="shared" si="39"/>
        <v>70</v>
      </c>
      <c r="C364" s="952">
        <v>64</v>
      </c>
      <c r="D364" s="358"/>
      <c r="E364" s="359"/>
      <c r="F364" s="360"/>
      <c r="G364" s="887" t="s">
        <v>2574</v>
      </c>
      <c r="H364" s="362"/>
      <c r="I364" s="362"/>
      <c r="J364" s="362"/>
      <c r="K364" s="362"/>
      <c r="L364" s="362"/>
      <c r="M364" s="909" t="s">
        <v>2585</v>
      </c>
      <c r="N364" s="855" t="s">
        <v>507</v>
      </c>
      <c r="O364" s="852" t="str">
        <f>VLOOKUP(Q364,'自主点検表（処遇）'!$A$5:$AE$3053,8,0)</f>
        <v>　入所者の病状が急変した場合等において医師又は看護職員が相談対応を行う体制を、常時確保していること。</v>
      </c>
      <c r="P364" s="300" t="str">
        <f t="shared" ref="P364" si="44">_xlfn.IFS(T364="不適切","★",T364="要入力","✖",T364="非該当","▲",T364="適切","",T364="","",T364="要確認","！")</f>
        <v>✖</v>
      </c>
      <c r="Q364" s="902">
        <v>3491</v>
      </c>
      <c r="R364" s="517" t="str">
        <f>VLOOKUP(Q364,'自主点検表（処遇）'!$AG$5:$AL$3053,2,0)</f>
        <v>いる・いない</v>
      </c>
      <c r="S364" s="401" t="s">
        <v>2048</v>
      </c>
      <c r="T364" s="404" t="str">
        <f t="shared" ref="T364" si="45">_xlfn.IFS(R364=S364,"適切",R364="いる・いない","要入力",R364="いない","不適切",R364="非該当","要確認")</f>
        <v>要入力</v>
      </c>
      <c r="U364" s="917" t="str">
        <f>VLOOKUP(Q364,'自主点検表（処遇）'!$AG$5:$AL$3053,6,0)</f>
        <v>平11厚令39
第28条 第1項第1号</v>
      </c>
    </row>
    <row r="365" spans="1:21" ht="30" customHeight="1">
      <c r="B365" s="938">
        <f t="shared" si="39"/>
        <v>70</v>
      </c>
      <c r="C365" s="939">
        <v>64</v>
      </c>
      <c r="D365" s="358"/>
      <c r="E365" s="359"/>
      <c r="F365" s="360"/>
      <c r="G365" s="361"/>
      <c r="H365" s="362"/>
      <c r="I365" s="362"/>
      <c r="J365" s="362"/>
      <c r="K365" s="362"/>
      <c r="L365" s="362"/>
      <c r="M365" s="362"/>
      <c r="N365" s="863" t="s">
        <v>508</v>
      </c>
      <c r="O365" s="852" t="str">
        <f>VLOOKUP(Q365,'自主点検表（処遇）'!$A$5:$AE$3053,8,0)</f>
        <v>　当該指定施設からの診療の求めがあった場合において診療を行う体制を、常時確保していること。</v>
      </c>
      <c r="P365" s="297" t="str">
        <f t="shared" ref="P365" si="46">_xlfn.IFS(T365="不適切","★",T365="要入力","✖",T365="非該当","▲",T365="適切","",T365="","",T365="要確認","！")</f>
        <v>✖</v>
      </c>
      <c r="Q365" s="853">
        <v>3492</v>
      </c>
      <c r="R365" s="515" t="str">
        <f>VLOOKUP(Q365,'自主点検表（処遇）'!$AG$5:$AL$3053,2,0)</f>
        <v>いる・いない</v>
      </c>
      <c r="S365" s="398" t="s">
        <v>2048</v>
      </c>
      <c r="T365" s="389" t="str">
        <f t="shared" ref="T365" si="47">_xlfn.IFS(R365=S365,"適切",R365="いる・いない","要入力",R365="いない","不適切",R365="非該当","要確認")</f>
        <v>要入力</v>
      </c>
      <c r="U365" s="851" t="str">
        <f>VLOOKUP(Q365,'自主点検表（処遇）'!$AG$5:$AL$3053,6,0)</f>
        <v>平11厚令39
第28条 第1項第2号</v>
      </c>
    </row>
    <row r="366" spans="1:21" ht="30" customHeight="1">
      <c r="B366" s="948">
        <f t="shared" si="39"/>
        <v>70</v>
      </c>
      <c r="C366" s="952">
        <v>64</v>
      </c>
      <c r="D366" s="358"/>
      <c r="E366" s="359"/>
      <c r="F366" s="360"/>
      <c r="G366" s="361"/>
      <c r="H366" s="362"/>
      <c r="I366" s="362"/>
      <c r="J366" s="362"/>
      <c r="K366" s="362"/>
      <c r="L366" s="362"/>
      <c r="M366" s="362"/>
      <c r="N366" s="863" t="s">
        <v>643</v>
      </c>
      <c r="O366" s="852" t="str">
        <f>VLOOKUP(Q366,'自主点検表（処遇）'!$A$5:$AE$3053,8,0)</f>
        <v>　入所者の病状が急変した場合等において、当該指定施設の医師又は協力医療機関その他の医療機関の医師が診療を行い、入院を要すると認められた入所者の入院を原則として受け入れる体制を確保していること。</v>
      </c>
      <c r="P366" s="300" t="str">
        <f t="shared" ref="P366" si="48">_xlfn.IFS(T366="不適切","★",T366="要入力","✖",T366="非該当","▲",T366="適切","",T366="","",T366="要確認","！")</f>
        <v>✖</v>
      </c>
      <c r="Q366" s="902">
        <v>3493</v>
      </c>
      <c r="R366" s="517" t="str">
        <f>VLOOKUP(Q366,'自主点検表（処遇）'!$AG$5:$AL$3053,2,0)</f>
        <v>いる・いない</v>
      </c>
      <c r="S366" s="401" t="s">
        <v>2048</v>
      </c>
      <c r="T366" s="404" t="str">
        <f t="shared" ref="T366" si="49">_xlfn.IFS(R366=S366,"適切",R366="いる・いない","要入力",R366="いない","不適切",R366="非該当","要確認")</f>
        <v>要入力</v>
      </c>
      <c r="U366" s="917" t="str">
        <f>VLOOKUP(Q366,'自主点検表（処遇）'!$AG$5:$AL$3053,6,0)</f>
        <v>平11厚令39
第28条 第1項第3号</v>
      </c>
    </row>
    <row r="367" spans="1:21" ht="30" customHeight="1" thickBot="1">
      <c r="B367" s="940">
        <f t="shared" si="39"/>
        <v>70</v>
      </c>
      <c r="C367" s="941">
        <v>64</v>
      </c>
      <c r="D367" s="365"/>
      <c r="E367" s="366"/>
      <c r="F367" s="367"/>
      <c r="G367" s="368"/>
      <c r="H367" s="369"/>
      <c r="I367" s="369"/>
      <c r="J367" s="369"/>
      <c r="K367" s="369"/>
      <c r="L367" s="369"/>
      <c r="M367" s="369"/>
      <c r="N367" s="856" t="s">
        <v>418</v>
      </c>
      <c r="O367" s="864" t="str">
        <f>VLOOKUP(Q367,'自主点検表（処遇）'!$A$5:$AE$3053,8,0)</f>
        <v>　指定施設は、一年に一回以上、協力医療機関との間で、入所者の病状が急変した場合等の対応を確認するとともに、協力医療機関の名称等を、当該指定施設に係る指定を行った市長に届け出なければなりません。</v>
      </c>
      <c r="P367" s="298" t="str">
        <f t="shared" ref="P367" si="50">_xlfn.IFS(T367="不適切","★",T367="要入力","✖",T367="非該当","▲",T367="適切","",T367="","",T367="要確認","！")</f>
        <v>✖</v>
      </c>
      <c r="Q367" s="910">
        <v>3494</v>
      </c>
      <c r="R367" s="516" t="str">
        <f>VLOOKUP(Q367,'自主点検表（処遇）'!$AG$5:$AL$3053,2,0)</f>
        <v>いる・いない</v>
      </c>
      <c r="S367" s="399" t="s">
        <v>2048</v>
      </c>
      <c r="T367" s="400" t="str">
        <f t="shared" ref="T367" si="51">_xlfn.IFS(R367=S367,"適切",R367="いる・いない","要入力",R367="いない","不適切",R367="非該当","要確認")</f>
        <v>要入力</v>
      </c>
      <c r="U367" s="915" t="str">
        <f>VLOOKUP(Q367,'自主点検表（処遇）'!$AG$5:$AL$3053,6,0)</f>
        <v xml:space="preserve">条例第66号
第310条 第1項
平11厚令39
第28条 第2項
</v>
      </c>
    </row>
    <row r="368" spans="1:21" ht="30" customHeight="1">
      <c r="B368" s="948">
        <f t="shared" si="39"/>
        <v>71</v>
      </c>
      <c r="C368" s="952">
        <v>65</v>
      </c>
      <c r="D368" s="358"/>
      <c r="E368" s="359"/>
      <c r="F368" s="360"/>
      <c r="G368" s="361"/>
      <c r="H368" s="362"/>
      <c r="I368" s="362"/>
      <c r="J368" s="362"/>
      <c r="K368" s="362"/>
      <c r="L368" s="362"/>
      <c r="M368" s="362"/>
      <c r="N368" s="863" t="s">
        <v>1043</v>
      </c>
      <c r="O368" s="852" t="str">
        <f>VLOOKUP(Q368,'自主点検表（処遇）'!$A$5:$AE$3053,8,0)</f>
        <v>　指定施設は、感染症の予防及び感染症の患者に対する医療に関する法律（平成１０年法律第１１４号）第６条第１７項に規定する第二種協定指定医療機関（以下「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りません。</v>
      </c>
      <c r="P368" s="300" t="str">
        <f t="shared" ref="P368" si="52">_xlfn.IFS(T368="不適切","★",T368="要入力","✖",T368="非該当","▲",T368="適切","",T368="","",T368="要確認","！")</f>
        <v>✖</v>
      </c>
      <c r="Q368" s="902">
        <v>3495</v>
      </c>
      <c r="R368" s="517" t="str">
        <f>VLOOKUP(Q368,'自主点検表（処遇）'!$AG$5:$AL$3053,2,0)</f>
        <v>いる・いない</v>
      </c>
      <c r="S368" s="401" t="s">
        <v>2048</v>
      </c>
      <c r="T368" s="404" t="str">
        <f t="shared" ref="T368" si="53">_xlfn.IFS(R368=S368,"適切",R368="いる・いない","要入力",R368="いない","不適切",R368="非該当","要確認")</f>
        <v>要入力</v>
      </c>
      <c r="U368" s="917" t="str">
        <f>VLOOKUP(Q368,'自主点検表（処遇）'!$AG$5:$AL$3053,6,0)</f>
        <v xml:space="preserve">条例第66号
第310条 第1項
平11厚令39
第28条 第3項
</v>
      </c>
    </row>
    <row r="369" spans="2:21" ht="30" customHeight="1">
      <c r="B369" s="938">
        <f t="shared" si="39"/>
        <v>71</v>
      </c>
      <c r="C369" s="939">
        <v>65</v>
      </c>
      <c r="D369" s="358"/>
      <c r="E369" s="359"/>
      <c r="F369" s="360"/>
      <c r="G369" s="361"/>
      <c r="H369" s="362"/>
      <c r="I369" s="362"/>
      <c r="J369" s="362"/>
      <c r="K369" s="362"/>
      <c r="L369" s="362"/>
      <c r="M369" s="362"/>
      <c r="N369" s="863" t="s">
        <v>1044</v>
      </c>
      <c r="O369" s="852" t="str">
        <f>VLOOKUP(Q369,'自主点検表（処遇）'!$A$5:$AE$3053,8,0)</f>
        <v>　指定施設は、協力医療機関が第二種協定指定医療機関である場合においては、当該第二種協定指定医療機関との間で、新興感染症の発生時等の対応について協議を行わなければなりません。</v>
      </c>
      <c r="P369" s="297" t="str">
        <f t="shared" ref="P369" si="54">_xlfn.IFS(T369="不適切","★",T369="要入力","✖",T369="非該当","▲",T369="適切","",T369="","",T369="要確認","！")</f>
        <v>✖</v>
      </c>
      <c r="Q369" s="853">
        <v>3496</v>
      </c>
      <c r="R369" s="515" t="str">
        <f>VLOOKUP(Q369,'自主点検表（処遇）'!$AG$5:$AL$3053,2,0)</f>
        <v>いる・いない</v>
      </c>
      <c r="S369" s="398" t="s">
        <v>2048</v>
      </c>
      <c r="T369" s="389" t="str">
        <f t="shared" ref="T369" si="55">_xlfn.IFS(R369=S369,"適切",R369="いる・いない","要入力",R369="いない","不適切",R369="非該当","要確認")</f>
        <v>要入力</v>
      </c>
      <c r="U369" s="851" t="str">
        <f>VLOOKUP(Q369,'自主点検表（処遇）'!$AG$5:$AL$3053,6,0)</f>
        <v xml:space="preserve">条例第66号
第310条 第1項
平11厚令39
第28条 第4項
</v>
      </c>
    </row>
    <row r="370" spans="2:21" ht="30" customHeight="1" thickBot="1">
      <c r="B370" s="943">
        <f t="shared" si="39"/>
        <v>71</v>
      </c>
      <c r="C370" s="944">
        <v>65</v>
      </c>
      <c r="D370" s="358"/>
      <c r="E370" s="359"/>
      <c r="F370" s="360"/>
      <c r="G370" s="361"/>
      <c r="H370" s="362"/>
      <c r="I370" s="362"/>
      <c r="J370" s="362"/>
      <c r="K370" s="362"/>
      <c r="L370" s="362"/>
      <c r="M370" s="362"/>
      <c r="N370" s="863" t="s">
        <v>1023</v>
      </c>
      <c r="O370" s="852" t="str">
        <f>VLOOKUP(Q370,'自主点検表（処遇）'!$A$5:$AE$3053,8,0)</f>
        <v>　指定施設は、入所者が協力医療機関その他の医療機関に入院した後に、当該入所者の病状が軽快し、退院が可能となった場合においては、再び当該指定施設に速やかに入所させることができるように努めなければなりません。</v>
      </c>
      <c r="P370" s="376" t="str">
        <f t="shared" si="40"/>
        <v>✖</v>
      </c>
      <c r="Q370" s="377">
        <v>349</v>
      </c>
      <c r="R370" s="518" t="str">
        <f>VLOOKUP(Q370,'自主点検表（処遇）'!$AG$5:$AL$3053,2,0)</f>
        <v>いる・いない</v>
      </c>
      <c r="S370" s="402" t="s">
        <v>2048</v>
      </c>
      <c r="T370" s="405" t="str">
        <f t="shared" si="43"/>
        <v>要入力</v>
      </c>
      <c r="U370" s="395" t="str">
        <f>VLOOKUP(Q370,'自主点検表（処遇）'!$AG$5:$AL$3053,6,0)</f>
        <v xml:space="preserve">条例第66号
第310条 第1項
平11厚令39
第28条 第5項
</v>
      </c>
    </row>
    <row r="371" spans="2:21" ht="30" customHeight="1">
      <c r="B371" s="936">
        <f t="shared" si="39"/>
        <v>72</v>
      </c>
      <c r="C371" s="945">
        <v>66</v>
      </c>
      <c r="D371" s="352"/>
      <c r="E371" s="353"/>
      <c r="F371" s="354"/>
      <c r="G371" s="355"/>
      <c r="H371" s="356"/>
      <c r="I371" s="356"/>
      <c r="J371" s="356"/>
      <c r="K371" s="356"/>
      <c r="L371" s="356"/>
      <c r="M371" s="356"/>
      <c r="N371" s="904" t="s">
        <v>1030</v>
      </c>
      <c r="O371" s="905" t="str">
        <f>VLOOKUP(Q371,'自主点検表（処遇）'!$A$5:$AE$3053,8,0)</f>
        <v>　入所者の口腔衛生の観点から、あらかじめ、協力歯科医療機関を定めておくよう努めていますか。</v>
      </c>
      <c r="P371" s="371" t="str">
        <f t="shared" si="40"/>
        <v>✖</v>
      </c>
      <c r="Q371" s="372">
        <v>350</v>
      </c>
      <c r="R371" s="514" t="str">
        <f>VLOOKUP(Q371,'自主点検表（処遇）'!$AG$5:$AL$3053,2,0)</f>
        <v>いる・いない</v>
      </c>
      <c r="S371" s="397" t="s">
        <v>2048</v>
      </c>
      <c r="T371" s="388" t="str">
        <f t="shared" si="43"/>
        <v>要入力</v>
      </c>
      <c r="U371" s="391" t="str">
        <f>VLOOKUP(Q371,'自主点検表（処遇）'!$AG$5:$AL$3053,6,0)</f>
        <v>条例第66号
第310条 第2項
平11厚令39
第28条 第6項
平12老企43
第4の31</v>
      </c>
    </row>
    <row r="372" spans="2:21" ht="30" customHeight="1">
      <c r="B372" s="948">
        <f t="shared" si="39"/>
        <v>72</v>
      </c>
      <c r="C372" s="949">
        <v>66</v>
      </c>
      <c r="D372" s="358"/>
      <c r="E372" s="359"/>
      <c r="F372" s="360"/>
      <c r="G372" s="887" t="s">
        <v>2575</v>
      </c>
      <c r="H372" s="362"/>
      <c r="I372" s="362"/>
      <c r="J372" s="362"/>
      <c r="K372" s="362"/>
      <c r="L372" s="362"/>
      <c r="M372" s="362"/>
      <c r="N372" s="363" t="s">
        <v>157</v>
      </c>
      <c r="O372" s="687" t="str">
        <f>VLOOKUP(Q372,'自主点検表（処遇）'!$A$5:$AE$3053,8,0)</f>
        <v>　施設内の見やすい場所に、運営規程の概要、従業者の勤務体制、協力医療機関、事故発生時の対応、苦情処理の体制、提供するサービスの第三者評価の実施状況、利用料その他の入所申込者のサービスの選択に資すると認められる重要事項を掲示していますか。</v>
      </c>
      <c r="P372" s="300" t="str">
        <f t="shared" si="40"/>
        <v>✖</v>
      </c>
      <c r="Q372" s="301">
        <v>351</v>
      </c>
      <c r="R372" s="517" t="str">
        <f>VLOOKUP(Q372,'自主点検表（処遇）'!$AG$5:$AL$3053,2,0)</f>
        <v>いる・いない</v>
      </c>
      <c r="S372" s="401" t="s">
        <v>2048</v>
      </c>
      <c r="T372" s="404" t="str">
        <f t="shared" si="43"/>
        <v>要入力</v>
      </c>
      <c r="U372" s="394" t="str">
        <f>VLOOKUP(Q372,'自主点検表（処遇）'!$AG$5:$AL$3053,6,0)</f>
        <v>条例第66号
第311条 第2項
平11厚令39
第29条 第1項
平12老企43
第4の32</v>
      </c>
    </row>
    <row r="373" spans="2:21" ht="30" customHeight="1">
      <c r="B373" s="938">
        <f t="shared" si="39"/>
        <v>72</v>
      </c>
      <c r="C373" s="939">
        <v>66</v>
      </c>
      <c r="D373" s="358"/>
      <c r="E373" s="359"/>
      <c r="F373" s="360"/>
      <c r="G373" s="361"/>
      <c r="H373" s="362"/>
      <c r="I373" s="362"/>
      <c r="J373" s="362"/>
      <c r="K373" s="362"/>
      <c r="L373" s="362"/>
      <c r="M373" s="362"/>
      <c r="N373" s="363" t="s">
        <v>418</v>
      </c>
      <c r="O373" s="687" t="str">
        <f>VLOOKUP(Q373,'自主点検表（処遇）'!$A$5:$AE$3053,8,0)</f>
        <v>　掲示にあたっては、文字の大きさ、掲示物の様式等、見やすい形式のものとなっていますか。</v>
      </c>
      <c r="P373" s="297" t="str">
        <f t="shared" si="40"/>
        <v>✖</v>
      </c>
      <c r="Q373" s="296">
        <v>352</v>
      </c>
      <c r="R373" s="515" t="str">
        <f>VLOOKUP(Q373,'自主点検表（処遇）'!$AG$5:$AL$3053,2,0)</f>
        <v>いる・いない</v>
      </c>
      <c r="S373" s="398" t="s">
        <v>2048</v>
      </c>
      <c r="T373" s="389" t="str">
        <f t="shared" si="43"/>
        <v>要入力</v>
      </c>
      <c r="U373" s="392">
        <f>VLOOKUP(Q373,'自主点検表（処遇）'!$AG$5:$AL$3053,6,0)</f>
        <v>0</v>
      </c>
    </row>
    <row r="374" spans="2:21" ht="30" customHeight="1" thickBot="1">
      <c r="B374" s="943">
        <f t="shared" si="39"/>
        <v>72</v>
      </c>
      <c r="C374" s="944">
        <v>66</v>
      </c>
      <c r="D374" s="358"/>
      <c r="E374" s="359"/>
      <c r="F374" s="360"/>
      <c r="G374" s="361"/>
      <c r="H374" s="362"/>
      <c r="I374" s="362"/>
      <c r="J374" s="362"/>
      <c r="K374" s="362"/>
      <c r="L374" s="362"/>
      <c r="M374" s="362"/>
      <c r="N374" s="863" t="s">
        <v>1043</v>
      </c>
      <c r="O374" s="852" t="str">
        <f>VLOOKUP(Q374,'自主点検表（処遇）'!$A$5:$AE$3053,8,0)</f>
        <v>　指定施設は、原則として、重要事項をウェブサイトに掲載しなければなりません。
　重要事項をウェブサイトに掲載していますか。</v>
      </c>
      <c r="P374" s="376" t="str">
        <f t="shared" ref="P374" si="56">_xlfn.IFS(T374="不適切","★",T374="要入力","✖",T374="非該当","▲",T374="適切","",T374="","",T374="要確認","！")</f>
        <v>✖</v>
      </c>
      <c r="Q374" s="903">
        <v>3521</v>
      </c>
      <c r="R374" s="518" t="str">
        <f>VLOOKUP(Q374,'自主点検表（処遇）'!$AG$5:$AL$3053,2,0)</f>
        <v>いる・いない</v>
      </c>
      <c r="S374" s="402" t="s">
        <v>2048</v>
      </c>
      <c r="T374" s="405" t="str">
        <f t="shared" ref="T374" si="57">_xlfn.IFS(R374=S374,"適切",R374="いる・いない","要入力",R374="いない","不適切",R374="非該当","要確認")</f>
        <v>要入力</v>
      </c>
      <c r="U374" s="918" t="str">
        <f>VLOOKUP(Q374,'自主点検表（処遇）'!$AG$5:$AL$3053,6,0)</f>
        <v>条例第66号
第311条 第2項
平11厚令39
第29条 第3項</v>
      </c>
    </row>
    <row r="375" spans="2:21" ht="30" customHeight="1">
      <c r="B375" s="936">
        <f t="shared" si="39"/>
        <v>73</v>
      </c>
      <c r="C375" s="945">
        <v>67</v>
      </c>
      <c r="D375" s="906"/>
      <c r="E375" s="353"/>
      <c r="F375" s="354"/>
      <c r="G375" s="897" t="s">
        <v>2727</v>
      </c>
      <c r="H375" s="356"/>
      <c r="I375" s="356"/>
      <c r="J375" s="356"/>
      <c r="K375" s="356"/>
      <c r="L375" s="356"/>
      <c r="M375" s="356"/>
      <c r="N375" s="357" t="s">
        <v>2077</v>
      </c>
      <c r="O375" s="683" t="str">
        <f>VLOOKUP(Q375,'自主点検表（処遇）'!$A$5:$AE$3053,8,0)</f>
        <v>　従業者が、正当な理由がなく、その業務上知り得た入所者又はその家族の秘密を漏らしたことはありませんか。</v>
      </c>
      <c r="P375" s="371" t="str">
        <f t="shared" si="40"/>
        <v>✖</v>
      </c>
      <c r="Q375" s="372">
        <v>353</v>
      </c>
      <c r="R375" s="514" t="str">
        <f>VLOOKUP(Q375,'自主点検表（処遇）'!$AG$5:$AL$3053,2,0)</f>
        <v>ない・ある</v>
      </c>
      <c r="S375" s="397" t="s">
        <v>2168</v>
      </c>
      <c r="T375" s="388" t="str">
        <f>_xlfn.IFS(R375=S375,"適切",R375="ない・ある","要入力",R375="ある","不適切",R375="非該当","要確認")</f>
        <v>要入力</v>
      </c>
      <c r="U375" s="391" t="str">
        <f>VLOOKUP(Q375,'自主点検表（処遇）'!$AG$5:$AL$3053,6,0)</f>
        <v>条例第66号
第312条
平11厚令39
第30条 第1項
平12老企43
第4の33の(1)</v>
      </c>
    </row>
    <row r="376" spans="2:21" ht="30" customHeight="1">
      <c r="B376" s="938">
        <f t="shared" si="39"/>
        <v>73</v>
      </c>
      <c r="C376" s="939">
        <v>67</v>
      </c>
      <c r="D376" s="358"/>
      <c r="E376" s="359"/>
      <c r="F376" s="360"/>
      <c r="G376" s="361"/>
      <c r="H376" s="362"/>
      <c r="I376" s="362"/>
      <c r="J376" s="362"/>
      <c r="K376" s="362"/>
      <c r="L376" s="362"/>
      <c r="M376" s="362"/>
      <c r="N376" s="363" t="s">
        <v>2080</v>
      </c>
      <c r="O376" s="687" t="str">
        <f>VLOOKUP(Q376,'自主点検表（処遇）'!$A$5:$AE$3053,8,0)</f>
        <v>　従業者が、退職した後においても、正当な理由がなく、その業務上知り得た入所者又はその家族の秘密を漏らすことがないよう、雇用時に文書で取り決め、例えば違約金についての定めを置くなどの措置を講じていますか。</v>
      </c>
      <c r="P376" s="297" t="str">
        <f t="shared" si="40"/>
        <v>✖</v>
      </c>
      <c r="Q376" s="296">
        <v>354</v>
      </c>
      <c r="R376" s="515" t="str">
        <f>VLOOKUP(Q376,'自主点検表（処遇）'!$AG$5:$AL$3053,2,0)</f>
        <v>いる・いない</v>
      </c>
      <c r="S376" s="398" t="s">
        <v>2048</v>
      </c>
      <c r="T376" s="389" t="str">
        <f>_xlfn.IFS(R376=S376,"適切",R376="いる・いない","要入力",R376="いない","不適切",R376="非該当","要確認")</f>
        <v>要入力</v>
      </c>
      <c r="U376" s="392" t="str">
        <f>VLOOKUP(Q376,'自主点検表（処遇）'!$AG$5:$AL$3053,6,0)</f>
        <v>条例第66号
第312条
平11厚令39
第30条 第2項
平12老企43
第4の33の(2)</v>
      </c>
    </row>
    <row r="377" spans="2:21" ht="30" customHeight="1">
      <c r="B377" s="938">
        <f t="shared" si="39"/>
        <v>73</v>
      </c>
      <c r="C377" s="939">
        <v>67</v>
      </c>
      <c r="D377" s="358"/>
      <c r="E377" s="359"/>
      <c r="F377" s="360"/>
      <c r="G377" s="361"/>
      <c r="H377" s="362"/>
      <c r="I377" s="362"/>
      <c r="J377" s="362"/>
      <c r="K377" s="362"/>
      <c r="L377" s="362"/>
      <c r="M377" s="362"/>
      <c r="N377" s="363" t="s">
        <v>2081</v>
      </c>
      <c r="O377" s="687" t="str">
        <f>VLOOKUP(Q377,'自主点検表（処遇）'!$A$5:$AE$3053,8,0)</f>
        <v>　居宅介護支援事業者に対して、入所者に関する情報を提供する際には、あらかじめ文書により入所者の同意を得ていますか。</v>
      </c>
      <c r="P377" s="297" t="str">
        <f t="shared" si="40"/>
        <v>✖</v>
      </c>
      <c r="Q377" s="296">
        <v>355</v>
      </c>
      <c r="R377" s="515" t="str">
        <f>VLOOKUP(Q377,'自主点検表（処遇）'!$AG$5:$AL$3053,2,0)</f>
        <v>いる・いない</v>
      </c>
      <c r="S377" s="398" t="s">
        <v>2048</v>
      </c>
      <c r="T377" s="389" t="str">
        <f>_xlfn.IFS(R377=S377,"適切",R377="いる・いない","要入力",R377="いない","不適切",R377="非該当","要確認")</f>
        <v>要入力</v>
      </c>
      <c r="U377" s="392" t="str">
        <f>VLOOKUP(Q377,'自主点検表（処遇）'!$AG$5:$AL$3053,6,0)</f>
        <v>条例第66号
第312条
平11厚令39
第30条 第3項
平12老企43
第4の33の(3)</v>
      </c>
    </row>
    <row r="378" spans="2:21" ht="30" customHeight="1">
      <c r="B378" s="938">
        <f t="shared" si="39"/>
        <v>73</v>
      </c>
      <c r="C378" s="939">
        <v>67</v>
      </c>
      <c r="D378" s="358"/>
      <c r="E378" s="359"/>
      <c r="F378" s="360"/>
      <c r="G378" s="361"/>
      <c r="H378" s="362"/>
      <c r="I378" s="362"/>
      <c r="J378" s="362"/>
      <c r="K378" s="362"/>
      <c r="L378" s="362"/>
      <c r="M378" s="362"/>
      <c r="N378" s="363" t="s">
        <v>2082</v>
      </c>
      <c r="O378" s="687" t="str">
        <f>VLOOKUP(Q378,'自主点検表（処遇）'!$A$5:$AE$3053,8,0)</f>
        <v>　「個人情報の保護に関する法律」及び「医療・介護関係事業者における個人情報の適切な取扱いのためのガイダンス」に基づき、入所者及びその家族の個人情報を適切に取り扱っていますか。</v>
      </c>
      <c r="P378" s="297" t="str">
        <f t="shared" si="40"/>
        <v>✖</v>
      </c>
      <c r="Q378" s="296">
        <v>356</v>
      </c>
      <c r="R378" s="515" t="str">
        <f>VLOOKUP(Q378,'自主点検表（処遇）'!$AG$5:$AL$3053,2,0)</f>
        <v>いる・いない</v>
      </c>
      <c r="S378" s="398" t="s">
        <v>2048</v>
      </c>
      <c r="T378" s="389" t="str">
        <f>_xlfn.IFS(R378=S378,"適切",R378="いる・いない","要入力",R378="いない","不適切",R378="非該当","要確認")</f>
        <v>要入力</v>
      </c>
      <c r="U378" s="392" t="str">
        <f>VLOOKUP(Q378,'自主点検表（処遇）'!$AG$5:$AL$3053,6,0)</f>
        <v>個人情報保護法
平29ｶﾞｲﾀﾞﾝｽ</v>
      </c>
    </row>
    <row r="379" spans="2:21" ht="30" customHeight="1" thickBot="1">
      <c r="B379" s="946">
        <f t="shared" si="39"/>
        <v>73</v>
      </c>
      <c r="C379" s="953">
        <v>67</v>
      </c>
      <c r="D379" s="907"/>
      <c r="E379" s="366"/>
      <c r="F379" s="367"/>
      <c r="G379" s="361" t="s">
        <v>2725</v>
      </c>
      <c r="H379" s="369"/>
      <c r="I379" s="369"/>
      <c r="J379" s="369"/>
      <c r="K379" s="369"/>
      <c r="L379" s="369"/>
      <c r="M379" s="369"/>
      <c r="N379" s="370"/>
      <c r="O379" s="684" t="str">
        <f>VLOOKUP(Q379,'自主点検表（処遇）'!$A$5:$AE$3053,8,0)</f>
        <v>　当該指定施設についての広告をする場合、その内容が虚偽又は誇大なものになってしまったことはありませんか。</v>
      </c>
      <c r="P379" s="374" t="str">
        <f t="shared" si="40"/>
        <v>✖</v>
      </c>
      <c r="Q379" s="655">
        <v>357</v>
      </c>
      <c r="R379" s="329" t="str">
        <f>VLOOKUP(Q379,'自主点検表（処遇）'!$AG$5:$AL$3053,2,0)</f>
        <v>いない・いる</v>
      </c>
      <c r="S379" s="651" t="s">
        <v>2049</v>
      </c>
      <c r="T379" s="656" t="str">
        <f>_xlfn.IFS(R379=S379,"適切",R379="いない・いる","要入力",R379="いる","不適切",R379="非該当","非該当")</f>
        <v>要入力</v>
      </c>
      <c r="U379" s="349" t="str">
        <f>VLOOKUP(Q379,'自主点検表（処遇）'!$AG$5:$AL$3053,6,0)</f>
        <v>条例第66号
第313条
平11厚令39
第31条</v>
      </c>
    </row>
    <row r="380" spans="2:21" ht="30" customHeight="1">
      <c r="B380" s="936">
        <f t="shared" si="39"/>
        <v>74</v>
      </c>
      <c r="C380" s="945">
        <v>68</v>
      </c>
      <c r="D380" s="906"/>
      <c r="E380" s="353"/>
      <c r="F380" s="354"/>
      <c r="G380" s="355" t="s">
        <v>2726</v>
      </c>
      <c r="H380" s="356"/>
      <c r="I380" s="356"/>
      <c r="J380" s="356"/>
      <c r="K380" s="356"/>
      <c r="L380" s="356"/>
      <c r="M380" s="356"/>
      <c r="N380" s="357" t="s">
        <v>2077</v>
      </c>
      <c r="O380" s="683" t="str">
        <f>VLOOKUP(Q380,'自主点検表（処遇）'!$A$5:$AE$3053,8,0)</f>
        <v>　居宅介護支援事業者又はその従業者に対し、要介護被保険者に当該施設を紹介することの対償として、金品その他の財産上の利益を供与していませんか。</v>
      </c>
      <c r="P380" s="371" t="str">
        <f t="shared" si="40"/>
        <v>✖</v>
      </c>
      <c r="Q380" s="372">
        <v>358</v>
      </c>
      <c r="R380" s="514" t="str">
        <f>VLOOKUP(Q380,'自主点検表（処遇）'!$AG$5:$AL$3053,2,0)</f>
        <v>いない・いる</v>
      </c>
      <c r="S380" s="397" t="s">
        <v>2049</v>
      </c>
      <c r="T380" s="388" t="str">
        <f>_xlfn.IFS(R380=S380,"適切",R380="いない・いる","要入力",R380="いる","不適切",R380="非該当","要確認")</f>
        <v>要入力</v>
      </c>
      <c r="U380" s="391" t="str">
        <f>VLOOKUP(Q380,'自主点検表（処遇）'!$AG$5:$AL$3053,6,0)</f>
        <v>条例第66号
第314条 第1項
平11厚令39
第32条 第1項
平12老企43
第4の34の(1)</v>
      </c>
    </row>
    <row r="381" spans="2:21" ht="30" customHeight="1">
      <c r="B381" s="943">
        <f t="shared" si="39"/>
        <v>74</v>
      </c>
      <c r="C381" s="944">
        <v>68</v>
      </c>
      <c r="D381" s="358"/>
      <c r="E381" s="359"/>
      <c r="F381" s="360"/>
      <c r="G381" s="361"/>
      <c r="H381" s="362"/>
      <c r="I381" s="362"/>
      <c r="J381" s="362"/>
      <c r="K381" s="362"/>
      <c r="L381" s="362"/>
      <c r="M381" s="362"/>
      <c r="N381" s="363" t="s">
        <v>2080</v>
      </c>
      <c r="O381" s="687" t="str">
        <f>VLOOKUP(Q381,'自主点検表（処遇）'!$A$5:$AE$3053,8,0)</f>
        <v>　居宅介護支援事業者又はその従業者から、当該施設からの退所者を紹介することの対償として、金品その他の財産上の利益を収受していませんか。</v>
      </c>
      <c r="P381" s="376" t="str">
        <f t="shared" si="40"/>
        <v>✖</v>
      </c>
      <c r="Q381" s="377">
        <v>359</v>
      </c>
      <c r="R381" s="518" t="str">
        <f>VLOOKUP(Q381,'自主点検表（処遇）'!$AG$5:$AL$3053,2,0)</f>
        <v>いない・いる</v>
      </c>
      <c r="S381" s="402" t="s">
        <v>2049</v>
      </c>
      <c r="T381" s="405" t="str">
        <f>_xlfn.IFS(R381=S381,"適切",R381="いない・いる","要入力",R381="いる","不適切",R381="非該当","要確認")</f>
        <v>要入力</v>
      </c>
      <c r="U381" s="395" t="str">
        <f>VLOOKUP(Q381,'自主点検表（処遇）'!$AG$5:$AL$3053,6,0)</f>
        <v>条例第66号
第314条 第2項
平11厚令39
第32条 第2項
平12老企43
第4の34の(2)</v>
      </c>
    </row>
    <row r="382" spans="2:21" ht="30" customHeight="1">
      <c r="B382" s="938">
        <f t="shared" si="39"/>
        <v>74</v>
      </c>
      <c r="C382" s="944">
        <v>68</v>
      </c>
      <c r="D382" s="900"/>
      <c r="E382" s="359"/>
      <c r="F382" s="360"/>
      <c r="G382" s="898" t="s">
        <v>2724</v>
      </c>
      <c r="H382" s="362"/>
      <c r="I382" s="362"/>
      <c r="J382" s="362"/>
      <c r="K382" s="362"/>
      <c r="L382" s="362"/>
      <c r="M382" s="362"/>
      <c r="N382" s="363" t="s">
        <v>2077</v>
      </c>
      <c r="O382" s="687" t="str">
        <f>VLOOKUP(Q382,'自主点検表（処遇）'!$A$5:$AE$3053,8,0)</f>
        <v>　提供した指定施設サービスに関する入所者及びその家族からの苦情に迅速かつ適切に対応するために、苦情を受け付けるための窓口を設置する等の必要な措置を講じていますか。</v>
      </c>
      <c r="P382" s="297" t="str">
        <f t="shared" si="40"/>
        <v>✖</v>
      </c>
      <c r="Q382" s="296">
        <v>360</v>
      </c>
      <c r="R382" s="515" t="str">
        <f>VLOOKUP(Q382,'自主点検表（処遇）'!$AG$5:$AL$3053,2,0)</f>
        <v>いる・いない</v>
      </c>
      <c r="S382" s="398" t="s">
        <v>2048</v>
      </c>
      <c r="T382" s="389" t="str">
        <f t="shared" ref="T382:T415" si="58">_xlfn.IFS(R382=S382,"適切",R382="いる・いない","要入力",R382="いない","不適切",R382="非該当","要確認")</f>
        <v>要入力</v>
      </c>
      <c r="U382" s="392" t="str">
        <f>VLOOKUP(Q382,'自主点検表（処遇）'!$AG$5:$AL$3053,6,0)</f>
        <v>条例第66号
第315条 第1項
平11厚令39
第33条 第1項
平12老企43
第4の35の(1)</v>
      </c>
    </row>
    <row r="383" spans="2:21" ht="30" customHeight="1">
      <c r="B383" s="938">
        <f t="shared" si="39"/>
        <v>74</v>
      </c>
      <c r="C383" s="944">
        <v>68</v>
      </c>
      <c r="D383" s="358"/>
      <c r="E383" s="359"/>
      <c r="F383" s="360"/>
      <c r="G383" s="361"/>
      <c r="H383" s="362"/>
      <c r="I383" s="362"/>
      <c r="J383" s="362"/>
      <c r="K383" s="362"/>
      <c r="L383" s="362"/>
      <c r="M383" s="362"/>
      <c r="N383" s="363" t="s">
        <v>2080</v>
      </c>
      <c r="O383" s="687" t="str">
        <f>VLOOKUP(Q383,'自主点検表（処遇）'!$A$5:$AE$3053,8,0)</f>
        <v>　上記(1)の苦情を受け付けた場合には、当該苦情の受付日、内容等を記録していますか。</v>
      </c>
      <c r="P383" s="297" t="str">
        <f t="shared" si="40"/>
        <v>✖</v>
      </c>
      <c r="Q383" s="296">
        <v>361</v>
      </c>
      <c r="R383" s="515" t="str">
        <f>VLOOKUP(Q383,'自主点検表（処遇）'!$AG$5:$AL$3053,2,0)</f>
        <v>いる・いない</v>
      </c>
      <c r="S383" s="398" t="s">
        <v>2048</v>
      </c>
      <c r="T383" s="389" t="str">
        <f t="shared" si="58"/>
        <v>要入力</v>
      </c>
      <c r="U383" s="392" t="str">
        <f>VLOOKUP(Q383,'自主点検表（処遇）'!$AG$5:$AL$3053,6,0)</f>
        <v>条例第66号
第315条第2項
平11厚令39
第33条第2項</v>
      </c>
    </row>
    <row r="384" spans="2:21" ht="30" customHeight="1">
      <c r="B384" s="938">
        <f t="shared" si="39"/>
        <v>74</v>
      </c>
      <c r="C384" s="944">
        <v>68</v>
      </c>
      <c r="D384" s="358"/>
      <c r="E384" s="359"/>
      <c r="F384" s="360"/>
      <c r="G384" s="361"/>
      <c r="H384" s="362"/>
      <c r="I384" s="362"/>
      <c r="J384" s="362"/>
      <c r="K384" s="362"/>
      <c r="L384" s="362"/>
      <c r="M384" s="362"/>
      <c r="N384" s="364"/>
      <c r="O384" s="687" t="str">
        <f>VLOOKUP(Q384,'自主点検表（処遇）'!$A$5:$AE$3053,8,0)</f>
        <v>　また、苦情がサービスの質の向上を図る上で重要な情報であるとの認識に立ち、苦情の内容を踏まえ、サービスの質の向上に向けた取組を行っていますか。</v>
      </c>
      <c r="P384" s="297" t="str">
        <f t="shared" si="40"/>
        <v>✖</v>
      </c>
      <c r="Q384" s="296">
        <v>362</v>
      </c>
      <c r="R384" s="515" t="str">
        <f>VLOOKUP(Q384,'自主点検表（処遇）'!$AG$5:$AL$3053,2,0)</f>
        <v>いる・いない</v>
      </c>
      <c r="S384" s="398" t="s">
        <v>2048</v>
      </c>
      <c r="T384" s="389" t="str">
        <f t="shared" si="58"/>
        <v>要入力</v>
      </c>
      <c r="U384" s="392" t="str">
        <f>VLOOKUP(Q384,'自主点検表（処遇）'!$AG$5:$AL$3053,6,0)</f>
        <v>平12老企43
第4の35の(2)</v>
      </c>
    </row>
    <row r="385" spans="2:21" ht="30" customHeight="1">
      <c r="B385" s="938">
        <f t="shared" si="39"/>
        <v>74</v>
      </c>
      <c r="C385" s="944">
        <v>68</v>
      </c>
      <c r="D385" s="358"/>
      <c r="E385" s="359"/>
      <c r="F385" s="360"/>
      <c r="G385" s="361"/>
      <c r="H385" s="362"/>
      <c r="I385" s="362"/>
      <c r="J385" s="362"/>
      <c r="K385" s="362"/>
      <c r="L385" s="362"/>
      <c r="M385" s="362"/>
      <c r="N385" s="364"/>
      <c r="O385" s="687" t="str">
        <f>VLOOKUP(Q385,'自主点検表（処遇）'!$A$5:$AE$3053,8,0)</f>
        <v>　苦情の内容等の記録は、２年間保存していますか。</v>
      </c>
      <c r="P385" s="297" t="str">
        <f t="shared" si="40"/>
        <v>✖</v>
      </c>
      <c r="Q385" s="296">
        <v>363</v>
      </c>
      <c r="R385" s="515" t="str">
        <f>VLOOKUP(Q385,'自主点検表（処遇）'!$AG$5:$AL$3053,2,0)</f>
        <v>いる・いない</v>
      </c>
      <c r="S385" s="398" t="s">
        <v>2048</v>
      </c>
      <c r="T385" s="389" t="str">
        <f t="shared" si="58"/>
        <v>要入力</v>
      </c>
      <c r="U385" s="392" t="str">
        <f>VLOOKUP(Q385,'自主点検表（処遇）'!$AG$5:$AL$3053,6,0)</f>
        <v>平12老企43
第4の35の(2)</v>
      </c>
    </row>
    <row r="386" spans="2:21" ht="30" customHeight="1">
      <c r="B386" s="948">
        <f t="shared" si="39"/>
        <v>74</v>
      </c>
      <c r="C386" s="944">
        <v>68</v>
      </c>
      <c r="D386" s="358"/>
      <c r="E386" s="359"/>
      <c r="F386" s="360"/>
      <c r="G386" s="361"/>
      <c r="H386" s="362"/>
      <c r="I386" s="362"/>
      <c r="J386" s="362"/>
      <c r="K386" s="362"/>
      <c r="L386" s="362"/>
      <c r="M386" s="362"/>
      <c r="N386" s="363" t="s">
        <v>2081</v>
      </c>
      <c r="O386" s="687" t="str">
        <f>VLOOKUP(Q386,'自主点検表（処遇）'!$A$5:$AE$3053,8,0)</f>
        <v>　提供した指定施設サービスに関し、法第23条の規定により「市町村が行う文書その他の物件の提出若しくは提示の求め又は当該市町村の職員からの質問若しくは照会に応じ、入所者からの苦情に関して市町村が行う調査」に協力していますか。</v>
      </c>
      <c r="P386" s="300" t="str">
        <f t="shared" si="40"/>
        <v>✖</v>
      </c>
      <c r="Q386" s="301">
        <v>364</v>
      </c>
      <c r="R386" s="517" t="str">
        <f>VLOOKUP(Q386,'自主点検表（処遇）'!$AG$5:$AL$3053,2,0)</f>
        <v>いる・いない</v>
      </c>
      <c r="S386" s="401" t="s">
        <v>2048</v>
      </c>
      <c r="T386" s="404" t="str">
        <f>_xlfn.IFS(R386=S386,"適切",R386="いる・いない","要入力",R386="いない","不適切",R386="非該当","非該当")</f>
        <v>要入力</v>
      </c>
      <c r="U386" s="394" t="str">
        <f>VLOOKUP(Q386,'自主点検表（処遇）'!$AG$5:$AL$3053,6,0)</f>
        <v>条例第66号
第315条 第3項
平11厚令39
第33条 第3項
平12老企43
第4の35の(3)</v>
      </c>
    </row>
    <row r="387" spans="2:21" ht="30" customHeight="1">
      <c r="B387" s="938">
        <f t="shared" si="39"/>
        <v>74</v>
      </c>
      <c r="C387" s="944">
        <v>68</v>
      </c>
      <c r="D387" s="358"/>
      <c r="E387" s="359"/>
      <c r="F387" s="360"/>
      <c r="G387" s="361"/>
      <c r="H387" s="362"/>
      <c r="I387" s="362"/>
      <c r="J387" s="362"/>
      <c r="K387" s="362"/>
      <c r="L387" s="362"/>
      <c r="M387" s="362"/>
      <c r="N387" s="364"/>
      <c r="O387" s="687" t="str">
        <f>VLOOKUP(Q387,'自主点検表（処遇）'!$A$5:$AE$3053,8,0)</f>
        <v>　また、市町村から指導又は助言を受けた場合には、当該指導又は助言に従って必要な改善を行っていますか。</v>
      </c>
      <c r="P387" s="297" t="str">
        <f t="shared" si="40"/>
        <v>✖</v>
      </c>
      <c r="Q387" s="296">
        <v>365</v>
      </c>
      <c r="R387" s="515" t="str">
        <f>VLOOKUP(Q387,'自主点検表（処遇）'!$AG$5:$AL$3053,2,0)</f>
        <v>いる・いない</v>
      </c>
      <c r="S387" s="398" t="s">
        <v>2048</v>
      </c>
      <c r="T387" s="389" t="str">
        <f t="shared" ref="T387:T391" si="59">_xlfn.IFS(R387=S387,"適切",R387="いる・いない","要入力",R387="いない","不適切",R387="非該当","非該当")</f>
        <v>要入力</v>
      </c>
      <c r="U387" s="392" t="str">
        <f>VLOOKUP(Q387,'自主点検表（処遇）'!$AG$5:$AL$3053,6,0)</f>
        <v>条例第66号
第315条 第3項
平11厚令39
第33条 第3項</v>
      </c>
    </row>
    <row r="388" spans="2:21" ht="30" customHeight="1">
      <c r="B388" s="938">
        <f t="shared" si="39"/>
        <v>74</v>
      </c>
      <c r="C388" s="944">
        <v>68</v>
      </c>
      <c r="D388" s="358"/>
      <c r="E388" s="359"/>
      <c r="F388" s="360"/>
      <c r="G388" s="361"/>
      <c r="H388" s="362"/>
      <c r="I388" s="362"/>
      <c r="J388" s="362"/>
      <c r="K388" s="362"/>
      <c r="L388" s="362"/>
      <c r="M388" s="362"/>
      <c r="N388" s="363" t="s">
        <v>2082</v>
      </c>
      <c r="O388" s="687" t="str">
        <f>VLOOKUP(Q388,'自主点検表（処遇）'!$A$5:$AE$3053,8,0)</f>
        <v>　市町村から求めがあった場合には、上記(3)の改善の内容を市町村に報告していますか。</v>
      </c>
      <c r="P388" s="297" t="str">
        <f t="shared" si="40"/>
        <v>✖</v>
      </c>
      <c r="Q388" s="296">
        <v>366</v>
      </c>
      <c r="R388" s="515" t="str">
        <f>VLOOKUP(Q388,'自主点検表（処遇）'!$AG$5:$AL$3053,2,0)</f>
        <v>いる・いない</v>
      </c>
      <c r="S388" s="398" t="s">
        <v>2048</v>
      </c>
      <c r="T388" s="389" t="str">
        <f t="shared" si="59"/>
        <v>要入力</v>
      </c>
      <c r="U388" s="392" t="str">
        <f>VLOOKUP(Q388,'自主点検表（処遇）'!$AG$5:$AL$3053,6,0)</f>
        <v>条例第66号
第315条 第4項
平11厚令39
第33条 第4項</v>
      </c>
    </row>
    <row r="389" spans="2:21" ht="30" customHeight="1">
      <c r="B389" s="938">
        <f t="shared" si="39"/>
        <v>74</v>
      </c>
      <c r="C389" s="944">
        <v>68</v>
      </c>
      <c r="D389" s="358"/>
      <c r="E389" s="359"/>
      <c r="F389" s="360"/>
      <c r="G389" s="361"/>
      <c r="H389" s="362"/>
      <c r="I389" s="362"/>
      <c r="J389" s="362"/>
      <c r="K389" s="362"/>
      <c r="L389" s="362"/>
      <c r="M389" s="362"/>
      <c r="N389" s="363" t="s">
        <v>2083</v>
      </c>
      <c r="O389" s="687" t="str">
        <f>VLOOKUP(Q389,'自主点検表（処遇）'!$A$5:$AE$3053,8,0)</f>
        <v>　提供した指定施設サービスに関する入所者からの苦情に関して、国民健康保険団体連合会(以下「国保連」という。)が行う法第176条第１項第２号の規定による「調査」に協力していますか。</v>
      </c>
      <c r="P389" s="297" t="str">
        <f t="shared" si="40"/>
        <v>✖</v>
      </c>
      <c r="Q389" s="296">
        <v>367</v>
      </c>
      <c r="R389" s="515" t="str">
        <f>VLOOKUP(Q389,'自主点検表（処遇）'!$AG$5:$AL$3053,2,0)</f>
        <v>いる・いない</v>
      </c>
      <c r="S389" s="398" t="s">
        <v>2048</v>
      </c>
      <c r="T389" s="389" t="str">
        <f t="shared" si="59"/>
        <v>要入力</v>
      </c>
      <c r="U389" s="392" t="str">
        <f>VLOOKUP(Q389,'自主点検表（処遇）'!$AG$5:$AL$3053,6,0)</f>
        <v>条例第66号
第315条 第5項
平11厚令39
第33条 第5項</v>
      </c>
    </row>
    <row r="390" spans="2:21" ht="30" customHeight="1">
      <c r="B390" s="938">
        <f t="shared" si="39"/>
        <v>74</v>
      </c>
      <c r="C390" s="944">
        <v>68</v>
      </c>
      <c r="D390" s="358"/>
      <c r="E390" s="359"/>
      <c r="F390" s="360"/>
      <c r="G390" s="361"/>
      <c r="H390" s="362"/>
      <c r="I390" s="362"/>
      <c r="J390" s="362"/>
      <c r="K390" s="362"/>
      <c r="L390" s="362"/>
      <c r="M390" s="362"/>
      <c r="N390" s="364"/>
      <c r="O390" s="687" t="str">
        <f>VLOOKUP(Q390,'自主点検表（処遇）'!$A$5:$AE$3053,8,0)</f>
        <v>　また、国保連から同号の規定による指導又は助言を受けた場合には、当該指導又は助言に従って必要な改善を行っていますか。</v>
      </c>
      <c r="P390" s="297" t="str">
        <f t="shared" si="40"/>
        <v>✖</v>
      </c>
      <c r="Q390" s="296">
        <v>368</v>
      </c>
      <c r="R390" s="515" t="str">
        <f>VLOOKUP(Q390,'自主点検表（処遇）'!$AG$5:$AL$3053,2,0)</f>
        <v>いる・いない</v>
      </c>
      <c r="S390" s="398" t="s">
        <v>2048</v>
      </c>
      <c r="T390" s="389" t="str">
        <f t="shared" si="59"/>
        <v>要入力</v>
      </c>
      <c r="U390" s="392" t="str">
        <f>VLOOKUP(Q390,'自主点検表（処遇）'!$AG$5:$AL$3053,6,0)</f>
        <v>条例第66号
第315条 第5項
平11厚令39
第33条 第5項</v>
      </c>
    </row>
    <row r="391" spans="2:21" ht="30" customHeight="1" thickBot="1">
      <c r="B391" s="940">
        <f t="shared" si="39"/>
        <v>74</v>
      </c>
      <c r="C391" s="951">
        <v>68</v>
      </c>
      <c r="D391" s="365"/>
      <c r="E391" s="366"/>
      <c r="F391" s="367"/>
      <c r="G391" s="368"/>
      <c r="H391" s="369"/>
      <c r="I391" s="369"/>
      <c r="J391" s="369"/>
      <c r="K391" s="369"/>
      <c r="L391" s="369"/>
      <c r="M391" s="369"/>
      <c r="N391" s="373" t="s">
        <v>2084</v>
      </c>
      <c r="O391" s="684" t="str">
        <f>VLOOKUP(Q391,'自主点検表（処遇）'!$A$5:$AE$3053,8,0)</f>
        <v>　国保連からの求めがあった場合には、上記(5)の改善の内容を国保連に報告していますか。</v>
      </c>
      <c r="P391" s="298" t="str">
        <f t="shared" si="40"/>
        <v>✖</v>
      </c>
      <c r="Q391" s="299">
        <v>369</v>
      </c>
      <c r="R391" s="516" t="str">
        <f>VLOOKUP(Q391,'自主点検表（処遇）'!$AG$5:$AL$3053,2,0)</f>
        <v>いる・いない</v>
      </c>
      <c r="S391" s="399" t="s">
        <v>2048</v>
      </c>
      <c r="T391" s="400" t="str">
        <f t="shared" si="59"/>
        <v>要入力</v>
      </c>
      <c r="U391" s="393" t="str">
        <f>VLOOKUP(Q391,'自主点検表（処遇）'!$AG$5:$AL$3053,6,0)</f>
        <v>条例第66号
第315条 第6項
平11厚令39
第33条 第6項</v>
      </c>
    </row>
    <row r="392" spans="2:21" ht="30" customHeight="1">
      <c r="B392" s="948">
        <f t="shared" si="39"/>
        <v>75</v>
      </c>
      <c r="C392" s="949">
        <v>69</v>
      </c>
      <c r="D392" s="358"/>
      <c r="E392" s="359"/>
      <c r="F392" s="360"/>
      <c r="G392" s="898" t="s">
        <v>2576</v>
      </c>
      <c r="H392" s="362"/>
      <c r="I392" s="362"/>
      <c r="J392" s="362"/>
      <c r="K392" s="362"/>
      <c r="L392" s="362"/>
      <c r="M392" s="362"/>
      <c r="N392" s="363" t="s">
        <v>2077</v>
      </c>
      <c r="O392" s="687" t="str">
        <f>VLOOKUP(Q392,'自主点検表（処遇）'!$A$5:$AE$3053,8,0)</f>
        <v>　施設の運営に当たっては、指定施設が地域に開かれたものとして運営されるよう、地域の住民又はボランティア団体等との連携及び協力を行う等、地域との交流に努めていますか。</v>
      </c>
      <c r="P392" s="300" t="str">
        <f t="shared" si="40"/>
        <v>✖</v>
      </c>
      <c r="Q392" s="301">
        <v>370</v>
      </c>
      <c r="R392" s="517" t="str">
        <f>VLOOKUP(Q392,'自主点検表（処遇）'!$AG$5:$AL$3053,2,0)</f>
        <v>いる・いない</v>
      </c>
      <c r="S392" s="401" t="s">
        <v>2048</v>
      </c>
      <c r="T392" s="404" t="str">
        <f t="shared" si="58"/>
        <v>要入力</v>
      </c>
      <c r="U392" s="394" t="str">
        <f>VLOOKUP(Q392,'自主点検表（処遇）'!$AG$5:$AL$3053,6,0)</f>
        <v>条例第66号 
第316条 第1項 
平11厚令39 
第34条 第1項 
平12老企43 
第4の36の(1)</v>
      </c>
    </row>
    <row r="393" spans="2:21" ht="30" customHeight="1" thickBot="1">
      <c r="B393" s="940">
        <f t="shared" si="39"/>
        <v>75</v>
      </c>
      <c r="C393" s="941">
        <v>69</v>
      </c>
      <c r="D393" s="365"/>
      <c r="E393" s="366"/>
      <c r="F393" s="367"/>
      <c r="G393" s="368"/>
      <c r="H393" s="369"/>
      <c r="I393" s="369"/>
      <c r="J393" s="369"/>
      <c r="K393" s="369"/>
      <c r="L393" s="369"/>
      <c r="M393" s="369"/>
      <c r="N393" s="373" t="s">
        <v>2080</v>
      </c>
      <c r="O393" s="684" t="str">
        <f>VLOOKUP(Q393,'自主点検表（処遇）'!$A$5:$AE$3053,8,0)</f>
        <v>　施設の運営に当たっては、市町村が派遣する介護サービス相談員を積極的に受け入れる等、提供した指定施設サービスに関する入所者からの苦情に関して、市町村等が相談及び援助を行う事業その他市町村が実施する事業(広く市町村が老人クラブ、婦人会その他の非営利団体や住民の協力を得て行う事業を含む。)に協力するよう努めていますか。</v>
      </c>
      <c r="P393" s="298" t="str">
        <f t="shared" si="40"/>
        <v>✖</v>
      </c>
      <c r="Q393" s="299">
        <v>371</v>
      </c>
      <c r="R393" s="516" t="str">
        <f>VLOOKUP(Q393,'自主点検表（処遇）'!$AG$5:$AL$3053,2,0)</f>
        <v>いる・いない</v>
      </c>
      <c r="S393" s="399" t="s">
        <v>2048</v>
      </c>
      <c r="T393" s="400" t="str">
        <f t="shared" si="58"/>
        <v>要入力</v>
      </c>
      <c r="U393" s="393" t="str">
        <f>VLOOKUP(Q393,'自主点検表（処遇）'!$AG$5:$AL$3053,6,0)</f>
        <v>条例第66号 
第316条 第2項 
平11厚令39 
第34条 第2項 
平12老企43 
第4の36の(2)</v>
      </c>
    </row>
    <row r="394" spans="2:21" ht="30" customHeight="1">
      <c r="B394" s="936">
        <f t="shared" ref="B394:B415" si="60">C394+6</f>
        <v>76</v>
      </c>
      <c r="C394" s="937">
        <v>70</v>
      </c>
      <c r="D394" s="352"/>
      <c r="E394" s="353"/>
      <c r="F394" s="354"/>
      <c r="G394" s="897" t="s">
        <v>2577</v>
      </c>
      <c r="H394" s="356"/>
      <c r="I394" s="356"/>
      <c r="J394" s="356"/>
      <c r="K394" s="356"/>
      <c r="L394" s="356"/>
      <c r="M394" s="356"/>
      <c r="N394" s="357" t="s">
        <v>2077</v>
      </c>
      <c r="O394" s="683" t="str">
        <f>VLOOKUP(Q394,'自主点検表（処遇）'!$A$5:$AE$3053,8,0)</f>
        <v>　次のような項目を盛り込んだ「事故発生の防止のための指針」を作成していますか。</v>
      </c>
      <c r="P394" s="371" t="str">
        <f t="shared" si="40"/>
        <v>✖</v>
      </c>
      <c r="Q394" s="372">
        <v>372</v>
      </c>
      <c r="R394" s="514" t="str">
        <f>VLOOKUP(Q394,'自主点検表（処遇）'!$AG$5:$AL$3053,2,0)</f>
        <v>いる・いない</v>
      </c>
      <c r="S394" s="397" t="s">
        <v>2048</v>
      </c>
      <c r="T394" s="388" t="str">
        <f t="shared" si="58"/>
        <v>要入力</v>
      </c>
      <c r="U394" s="391" t="str">
        <f>VLOOKUP(Q394,'自主点検表（処遇）'!$AG$5:$AL$3053,6,0)</f>
        <v>条例第66号 
第317条 
平11厚令39 
第35条 第1項 第1号  
平12老企43 
第4の37の(1)</v>
      </c>
    </row>
    <row r="395" spans="2:21" ht="30" customHeight="1">
      <c r="B395" s="938">
        <f t="shared" si="60"/>
        <v>76</v>
      </c>
      <c r="C395" s="939">
        <v>70</v>
      </c>
      <c r="D395" s="358"/>
      <c r="E395" s="359"/>
      <c r="F395" s="360"/>
      <c r="G395" s="361"/>
      <c r="H395" s="362"/>
      <c r="I395" s="362"/>
      <c r="J395" s="362"/>
      <c r="K395" s="362"/>
      <c r="L395" s="362"/>
      <c r="M395" s="362"/>
      <c r="N395" s="363" t="s">
        <v>2080</v>
      </c>
      <c r="O395" s="687" t="str">
        <f>VLOOKUP(Q395,'自主点検表（処遇）'!$A$5:$AE$3053,8,0)</f>
        <v>　事故が発生した場合又はそれに至る危険性がある事態が生じた場合に、当該事実が報告され、その分析を通じた改善策が従業者に周知徹底する体制が整備されていますか。</v>
      </c>
      <c r="P395" s="297" t="str">
        <f t="shared" si="40"/>
        <v>✖</v>
      </c>
      <c r="Q395" s="296">
        <v>373</v>
      </c>
      <c r="R395" s="515" t="str">
        <f>VLOOKUP(Q395,'自主点検表（処遇）'!$AG$5:$AL$3053,2,0)</f>
        <v>いる・いない</v>
      </c>
      <c r="S395" s="398" t="s">
        <v>2048</v>
      </c>
      <c r="T395" s="389" t="str">
        <f t="shared" si="58"/>
        <v>要入力</v>
      </c>
      <c r="U395" s="392" t="str">
        <f>VLOOKUP(Q395,'自主点検表（処遇）'!$AG$5:$AL$3053,6,0)</f>
        <v>条例第66号 
第317条 
平11厚令39 
第35条 第1項 第2号 
平12老企43 
第4の37の(2)</v>
      </c>
    </row>
    <row r="396" spans="2:21" ht="30" customHeight="1" thickBot="1">
      <c r="B396" s="940">
        <f t="shared" si="60"/>
        <v>76</v>
      </c>
      <c r="C396" s="941">
        <v>70</v>
      </c>
      <c r="D396" s="365"/>
      <c r="E396" s="366"/>
      <c r="F396" s="367"/>
      <c r="G396" s="368"/>
      <c r="H396" s="369"/>
      <c r="I396" s="369"/>
      <c r="J396" s="369"/>
      <c r="K396" s="369"/>
      <c r="L396" s="369"/>
      <c r="M396" s="369"/>
      <c r="N396" s="373" t="s">
        <v>2081</v>
      </c>
      <c r="O396" s="684" t="str">
        <f>VLOOKUP(Q396,'自主点検表（処遇）'!$A$5:$AE$3053,8,0)</f>
        <v>　事故発生の防止のために、次のような委員会（テレビ電話装置等を活用して行うことができるものとする。）を設置し、定期的及び必要に応じて開催していますか。</v>
      </c>
      <c r="P396" s="298" t="str">
        <f t="shared" si="40"/>
        <v>✖</v>
      </c>
      <c r="Q396" s="299">
        <v>374</v>
      </c>
      <c r="R396" s="516" t="str">
        <f>VLOOKUP(Q396,'自主点検表（処遇）'!$AG$5:$AL$3053,2,0)</f>
        <v>いる・いない</v>
      </c>
      <c r="S396" s="399" t="s">
        <v>2048</v>
      </c>
      <c r="T396" s="400" t="str">
        <f t="shared" si="58"/>
        <v>要入力</v>
      </c>
      <c r="U396" s="393" t="str">
        <f>VLOOKUP(Q396,'自主点検表（処遇）'!$AG$5:$AL$3053,6,0)</f>
        <v>条例第66号 
第317条 
平11厚令39　
第35条 第1項 第3号 
平12老企43 
第4の37の(3)</v>
      </c>
    </row>
    <row r="397" spans="2:21" ht="30" customHeight="1">
      <c r="B397" s="936">
        <f t="shared" si="60"/>
        <v>77</v>
      </c>
      <c r="C397" s="937">
        <v>71</v>
      </c>
      <c r="D397" s="352"/>
      <c r="E397" s="353"/>
      <c r="F397" s="354"/>
      <c r="G397" s="355"/>
      <c r="H397" s="356"/>
      <c r="I397" s="356"/>
      <c r="J397" s="356"/>
      <c r="K397" s="356"/>
      <c r="L397" s="356"/>
      <c r="M397" s="356"/>
      <c r="N397" s="357" t="s">
        <v>2082</v>
      </c>
      <c r="O397" s="683" t="str">
        <f>VLOOKUP(Q397,'自主点検表（処遇）'!$A$5:$AE$3053,8,0)</f>
        <v>　事故発生の防止のため、次のような従業者に対する研修を実施していますか。</v>
      </c>
      <c r="P397" s="371" t="str">
        <f t="shared" si="40"/>
        <v>✖</v>
      </c>
      <c r="Q397" s="372">
        <v>375</v>
      </c>
      <c r="R397" s="514" t="str">
        <f>VLOOKUP(Q397,'自主点検表（処遇）'!$AG$5:$AL$3053,2,0)</f>
        <v>いる・いない</v>
      </c>
      <c r="S397" s="397" t="s">
        <v>2048</v>
      </c>
      <c r="T397" s="388" t="str">
        <f t="shared" si="58"/>
        <v>要入力</v>
      </c>
      <c r="U397" s="391" t="str">
        <f>VLOOKUP(Q397,'自主点検表（処遇）'!$AG$5:$AL$3053,6,0)</f>
        <v xml:space="preserve">条例第66号 
第317条 
平11厚令39 
第35条 第1項 第3号 
平12老企43 
第4の37の(4) </v>
      </c>
    </row>
    <row r="398" spans="2:21" ht="30" customHeight="1">
      <c r="B398" s="938">
        <f t="shared" si="60"/>
        <v>77</v>
      </c>
      <c r="C398" s="939">
        <v>71</v>
      </c>
      <c r="D398" s="358"/>
      <c r="E398" s="359"/>
      <c r="F398" s="360"/>
      <c r="G398" s="361"/>
      <c r="H398" s="362"/>
      <c r="I398" s="362"/>
      <c r="J398" s="362"/>
      <c r="K398" s="362"/>
      <c r="L398" s="362"/>
      <c r="M398" s="362"/>
      <c r="N398" s="364"/>
      <c r="O398" s="687" t="str">
        <f>VLOOKUP(Q398,'自主点検表（処遇）'!$A$5:$AE$3053,8,0)</f>
        <v>○</v>
      </c>
      <c r="P398" s="297" t="str">
        <f t="shared" si="40"/>
        <v>✖</v>
      </c>
      <c r="Q398" s="296">
        <v>376</v>
      </c>
      <c r="R398" s="515" t="str">
        <f>VLOOKUP(Q398,'自主点検表（処遇）'!$AG$5:$AL$3053,2,0)</f>
        <v>いる・いない</v>
      </c>
      <c r="S398" s="398" t="s">
        <v>2048</v>
      </c>
      <c r="T398" s="389" t="str">
        <f t="shared" si="58"/>
        <v>要入力</v>
      </c>
      <c r="U398" s="392">
        <f>VLOOKUP(Q398,'自主点検表（処遇）'!$AG$5:$AL$3053,6,0)</f>
        <v>0</v>
      </c>
    </row>
    <row r="399" spans="2:21" ht="30" customHeight="1">
      <c r="B399" s="938">
        <f t="shared" si="60"/>
        <v>77</v>
      </c>
      <c r="C399" s="939">
        <v>71</v>
      </c>
      <c r="D399" s="358"/>
      <c r="E399" s="359"/>
      <c r="F399" s="360"/>
      <c r="G399" s="361"/>
      <c r="H399" s="362"/>
      <c r="I399" s="362"/>
      <c r="J399" s="362"/>
      <c r="K399" s="362"/>
      <c r="L399" s="362"/>
      <c r="M399" s="362"/>
      <c r="N399" s="364"/>
      <c r="O399" s="687" t="str">
        <f>VLOOKUP(Q399,'自主点検表（処遇）'!$A$5:$AE$3053,8,0)</f>
        <v>○</v>
      </c>
      <c r="P399" s="297" t="str">
        <f t="shared" si="40"/>
        <v>✖</v>
      </c>
      <c r="Q399" s="296">
        <v>377</v>
      </c>
      <c r="R399" s="515" t="str">
        <f>VLOOKUP(Q399,'自主点検表（処遇）'!$AG$5:$AL$3053,2,0)</f>
        <v>いる・いない</v>
      </c>
      <c r="S399" s="398" t="s">
        <v>2048</v>
      </c>
      <c r="T399" s="389" t="str">
        <f t="shared" si="58"/>
        <v>要入力</v>
      </c>
      <c r="U399" s="392">
        <f>VLOOKUP(Q399,'自主点検表（処遇）'!$AG$5:$AL$3053,6,0)</f>
        <v>0</v>
      </c>
    </row>
    <row r="400" spans="2:21" ht="30" customHeight="1">
      <c r="B400" s="938">
        <f t="shared" si="60"/>
        <v>77</v>
      </c>
      <c r="C400" s="939">
        <v>71</v>
      </c>
      <c r="D400" s="358"/>
      <c r="E400" s="359"/>
      <c r="F400" s="360"/>
      <c r="G400" s="361"/>
      <c r="H400" s="362"/>
      <c r="I400" s="362"/>
      <c r="J400" s="362"/>
      <c r="K400" s="362"/>
      <c r="L400" s="362"/>
      <c r="M400" s="362"/>
      <c r="N400" s="363" t="s">
        <v>2083</v>
      </c>
      <c r="O400" s="687" t="str">
        <f>VLOOKUP(Q400,'自主点検表（処遇）'!$A$5:$AE$3053,8,0)</f>
        <v xml:space="preserve">　(1)～(3)に掲げる措置を適切に実施するための担当者を置いていますか。   </v>
      </c>
      <c r="P400" s="297" t="str">
        <f t="shared" si="40"/>
        <v>✖</v>
      </c>
      <c r="Q400" s="296">
        <v>378</v>
      </c>
      <c r="R400" s="515" t="str">
        <f>VLOOKUP(Q400,'自主点検表（処遇）'!$AG$5:$AL$3053,2,0)</f>
        <v>いる・いない</v>
      </c>
      <c r="S400" s="398" t="s">
        <v>2048</v>
      </c>
      <c r="T400" s="389" t="str">
        <f t="shared" si="58"/>
        <v>要入力</v>
      </c>
      <c r="U400" s="392" t="str">
        <f>VLOOKUP(Q400,'自主点検表（処遇）'!$AG$5:$AL$3053,6,0)</f>
        <v>平11厚令39
第35条 第1項 第4号
平12老企40
第2の5の(6)</v>
      </c>
    </row>
    <row r="401" spans="2:21" ht="30" customHeight="1">
      <c r="B401" s="938">
        <f t="shared" si="60"/>
        <v>77</v>
      </c>
      <c r="C401" s="939">
        <v>71</v>
      </c>
      <c r="D401" s="358"/>
      <c r="E401" s="359"/>
      <c r="F401" s="360"/>
      <c r="G401" s="361"/>
      <c r="H401" s="362"/>
      <c r="I401" s="362"/>
      <c r="J401" s="362"/>
      <c r="K401" s="362"/>
      <c r="L401" s="362"/>
      <c r="M401" s="362"/>
      <c r="N401" s="363" t="s">
        <v>2084</v>
      </c>
      <c r="O401" s="687" t="str">
        <f>VLOOKUP(Q401,'自主点検表（処遇）'!$A$5:$AE$3053,8,0)</f>
        <v>　入所者に対する指定介施設サービスの提供により事故が発生した場合は、速やかに市町村、入所者の家族等に連絡を行うとともに、必要な措置を講じていますか。</v>
      </c>
      <c r="P401" s="297" t="str">
        <f t="shared" si="40"/>
        <v>✖</v>
      </c>
      <c r="Q401" s="296">
        <v>379</v>
      </c>
      <c r="R401" s="515" t="str">
        <f>VLOOKUP(Q401,'自主点検表（処遇）'!$AG$5:$AL$3053,2,0)</f>
        <v>いる・いない</v>
      </c>
      <c r="S401" s="398" t="s">
        <v>2048</v>
      </c>
      <c r="T401" s="389" t="str">
        <f t="shared" si="58"/>
        <v>要入力</v>
      </c>
      <c r="U401" s="392" t="str">
        <f>VLOOKUP(Q401,'自主点検表（処遇）'!$AG$5:$AL$3053,6,0)</f>
        <v>条例第66号
第317条
平11厚令39
第35条 第2項</v>
      </c>
    </row>
    <row r="402" spans="2:21" ht="30" customHeight="1" thickBot="1">
      <c r="B402" s="943">
        <f t="shared" si="60"/>
        <v>77</v>
      </c>
      <c r="C402" s="944">
        <v>71</v>
      </c>
      <c r="D402" s="358"/>
      <c r="E402" s="359"/>
      <c r="F402" s="360"/>
      <c r="G402" s="361"/>
      <c r="H402" s="362"/>
      <c r="I402" s="362"/>
      <c r="J402" s="362"/>
      <c r="K402" s="362"/>
      <c r="L402" s="362"/>
      <c r="M402" s="362"/>
      <c r="N402" s="364"/>
      <c r="O402" s="687" t="str">
        <f>VLOOKUP(Q402,'自主点検表（処遇）'!$A$5:$AE$3053,8,0)</f>
        <v>　また、骨折以上の重大な事故や、特異な事故等が発生した場合は、市にも速やかに報告していますか。</v>
      </c>
      <c r="P402" s="376" t="str">
        <f t="shared" si="40"/>
        <v>✖</v>
      </c>
      <c r="Q402" s="377">
        <v>380</v>
      </c>
      <c r="R402" s="518" t="str">
        <f>VLOOKUP(Q402,'自主点検表（処遇）'!$AG$5:$AL$3053,2,0)</f>
        <v>いる・いない</v>
      </c>
      <c r="S402" s="402" t="s">
        <v>2048</v>
      </c>
      <c r="T402" s="405" t="str">
        <f t="shared" si="58"/>
        <v>要入力</v>
      </c>
      <c r="U402" s="395" t="str">
        <f>VLOOKUP(Q402,'自主点検表（処遇）'!$AG$5:$AL$3053,6,0)</f>
        <v>老人福祉施設等
危機管理マニュアル
（埼玉県）</v>
      </c>
    </row>
    <row r="403" spans="2:21" ht="30" customHeight="1">
      <c r="B403" s="936">
        <f t="shared" si="60"/>
        <v>78</v>
      </c>
      <c r="C403" s="945">
        <v>72</v>
      </c>
      <c r="D403" s="352"/>
      <c r="E403" s="353"/>
      <c r="F403" s="354"/>
      <c r="G403" s="355"/>
      <c r="H403" s="356"/>
      <c r="I403" s="356"/>
      <c r="J403" s="356"/>
      <c r="K403" s="356"/>
      <c r="L403" s="356"/>
      <c r="M403" s="356"/>
      <c r="N403" s="357" t="s">
        <v>2085</v>
      </c>
      <c r="O403" s="683" t="str">
        <f>VLOOKUP(Q403,'自主点検表（処遇）'!$A$5:$AE$3053,8,0)</f>
        <v>　介護事故等の状況及び事故に際して採った処置について記録していますか。</v>
      </c>
      <c r="P403" s="371" t="str">
        <f t="shared" si="40"/>
        <v>✖</v>
      </c>
      <c r="Q403" s="372">
        <v>381</v>
      </c>
      <c r="R403" s="514" t="str">
        <f>VLOOKUP(Q403,'自主点検表（処遇）'!$AG$5:$AL$3053,2,0)</f>
        <v>いる・いない</v>
      </c>
      <c r="S403" s="397" t="s">
        <v>2048</v>
      </c>
      <c r="T403" s="388" t="str">
        <f t="shared" si="58"/>
        <v>要入力</v>
      </c>
      <c r="U403" s="391" t="str">
        <f>VLOOKUP(Q403,'自主点検表（処遇）'!$AG$5:$AL$3053,6,0)</f>
        <v>条例第66号
第317条
平11厚令39
第35条 第3項</v>
      </c>
    </row>
    <row r="404" spans="2:21" ht="30" customHeight="1">
      <c r="B404" s="948">
        <f t="shared" si="60"/>
        <v>78</v>
      </c>
      <c r="C404" s="949">
        <v>72</v>
      </c>
      <c r="D404" s="358"/>
      <c r="E404" s="359"/>
      <c r="F404" s="360"/>
      <c r="G404" s="361"/>
      <c r="H404" s="362"/>
      <c r="I404" s="362"/>
      <c r="J404" s="362"/>
      <c r="K404" s="362"/>
      <c r="L404" s="362"/>
      <c r="M404" s="362"/>
      <c r="N404" s="363" t="s">
        <v>2086</v>
      </c>
      <c r="O404" s="687" t="str">
        <f>VLOOKUP(Q404,'自主点検表（処遇）'!$A$5:$AE$3053,8,0)</f>
        <v>　入所者に対する指定施設サービスの提供により賠償すべき事故が発生した場合は、損害賠償を速やかに行っていますか。</v>
      </c>
      <c r="P404" s="300" t="str">
        <f t="shared" si="40"/>
        <v>✖</v>
      </c>
      <c r="Q404" s="301">
        <v>382</v>
      </c>
      <c r="R404" s="517" t="str">
        <f>VLOOKUP(Q404,'自主点検表（処遇）'!$AG$5:$AL$3053,2,0)</f>
        <v>いる・いない</v>
      </c>
      <c r="S404" s="401" t="s">
        <v>2048</v>
      </c>
      <c r="T404" s="404" t="str">
        <f>_xlfn.IFS(R404=S404,"適切",R404="いる・いない","要入力",R404="いない","不適切",R404="非該当","非該当")</f>
        <v>要入力</v>
      </c>
      <c r="U404" s="394" t="str">
        <f>VLOOKUP(Q404,'自主点検表（処遇）'!$AG$5:$AL$3053,6,0)</f>
        <v>条例第66号
第317条
平11厚令39
第35条 第4項
平12老企43
第4の37の(6)</v>
      </c>
    </row>
    <row r="405" spans="2:21" ht="30" customHeight="1">
      <c r="B405" s="938">
        <f t="shared" si="60"/>
        <v>78</v>
      </c>
      <c r="C405" s="942">
        <v>72</v>
      </c>
      <c r="D405" s="358"/>
      <c r="E405" s="359"/>
      <c r="F405" s="360"/>
      <c r="G405" s="361"/>
      <c r="H405" s="362"/>
      <c r="I405" s="362"/>
      <c r="J405" s="362"/>
      <c r="K405" s="362"/>
      <c r="L405" s="362"/>
      <c r="M405" s="362"/>
      <c r="N405" s="363" t="s">
        <v>2119</v>
      </c>
      <c r="O405" s="687" t="str">
        <f>VLOOKUP(Q405,'自主点検表（処遇）'!$A$5:$AE$3053,8,0)</f>
        <v>　(8)の事態に備えて、損害賠償保険に加入しておくか、若しくは賠償資力を有する等の措置を講じていますか。</v>
      </c>
      <c r="P405" s="297" t="str">
        <f t="shared" si="40"/>
        <v>✖</v>
      </c>
      <c r="Q405" s="296">
        <v>383</v>
      </c>
      <c r="R405" s="515" t="str">
        <f>VLOOKUP(Q405,'自主点検表（処遇）'!$AG$5:$AL$3053,2,0)</f>
        <v>いる・いない</v>
      </c>
      <c r="S405" s="398" t="s">
        <v>2048</v>
      </c>
      <c r="T405" s="389" t="str">
        <f t="shared" si="58"/>
        <v>要入力</v>
      </c>
      <c r="U405" s="392">
        <f>VLOOKUP(Q405,'自主点検表（処遇）'!$AG$5:$AL$3053,6,0)</f>
        <v>0</v>
      </c>
    </row>
    <row r="406" spans="2:21" ht="30" customHeight="1">
      <c r="B406" s="948">
        <f t="shared" si="60"/>
        <v>78</v>
      </c>
      <c r="C406" s="952">
        <v>72</v>
      </c>
      <c r="D406" s="358"/>
      <c r="E406" s="359"/>
      <c r="F406" s="360"/>
      <c r="G406" s="898" t="s">
        <v>2578</v>
      </c>
      <c r="H406" s="362"/>
      <c r="I406" s="362"/>
      <c r="J406" s="362"/>
      <c r="K406" s="362"/>
      <c r="L406" s="362"/>
      <c r="M406" s="362"/>
      <c r="N406" s="363" t="s">
        <v>2077</v>
      </c>
      <c r="O406" s="687" t="str">
        <f>VLOOKUP(Q406,'自主点検表（処遇）'!$A$5:$AE$3053,8,0)</f>
        <v>　従業者、設備及び会計に関する諸記録を整備していますか。</v>
      </c>
      <c r="P406" s="300" t="str">
        <f t="shared" si="40"/>
        <v>✖</v>
      </c>
      <c r="Q406" s="301">
        <v>384</v>
      </c>
      <c r="R406" s="517" t="str">
        <f>VLOOKUP(Q406,'自主点検表（処遇）'!$AG$5:$AL$3053,2,0)</f>
        <v>いる・いない</v>
      </c>
      <c r="S406" s="401" t="s">
        <v>2048</v>
      </c>
      <c r="T406" s="404" t="str">
        <f t="shared" si="58"/>
        <v>要入力</v>
      </c>
      <c r="U406" s="394" t="str">
        <f>VLOOKUP(Q406,'自主点検表（処遇）'!$AG$5:$AL$3053,6,0)</f>
        <v>条例第66号
第319条 第1項
平11厚令39
第37条 第１項</v>
      </c>
    </row>
    <row r="407" spans="2:21" ht="30" customHeight="1">
      <c r="B407" s="938">
        <f t="shared" si="60"/>
        <v>78</v>
      </c>
      <c r="C407" s="939">
        <v>72</v>
      </c>
      <c r="D407" s="358"/>
      <c r="E407" s="359"/>
      <c r="F407" s="360"/>
      <c r="G407" s="361"/>
      <c r="H407" s="362"/>
      <c r="I407" s="362"/>
      <c r="J407" s="362"/>
      <c r="K407" s="362"/>
      <c r="L407" s="362"/>
      <c r="M407" s="362"/>
      <c r="N407" s="363" t="s">
        <v>2080</v>
      </c>
      <c r="O407" s="687" t="str">
        <f>VLOOKUP(Q407,'自主点検表（処遇）'!$A$5:$AE$3053,8,0)</f>
        <v>　入所者に対する指定施設サービスの提供に関する次の諸記録を整備し、その完結の日から２年間保存していますか。</v>
      </c>
      <c r="P407" s="297" t="str">
        <f t="shared" si="40"/>
        <v>✖</v>
      </c>
      <c r="Q407" s="296">
        <v>385</v>
      </c>
      <c r="R407" s="515" t="str">
        <f>VLOOKUP(Q407,'自主点検表（処遇）'!$AG$5:$AL$3053,2,0)</f>
        <v>いる・いない</v>
      </c>
      <c r="S407" s="398" t="s">
        <v>2048</v>
      </c>
      <c r="T407" s="389" t="str">
        <f t="shared" si="58"/>
        <v>要入力</v>
      </c>
      <c r="U407" s="392" t="str">
        <f>VLOOKUP(Q407,'自主点検表（処遇）'!$AG$5:$AL$3053,6,0)</f>
        <v>条例第66号
第319条 第2項
平11厚令39
第37条 第2項</v>
      </c>
    </row>
    <row r="408" spans="2:21" ht="30" customHeight="1" thickBot="1">
      <c r="B408" s="940">
        <f t="shared" si="60"/>
        <v>78</v>
      </c>
      <c r="C408" s="941">
        <v>72</v>
      </c>
      <c r="D408" s="365"/>
      <c r="E408" s="366"/>
      <c r="F408" s="367"/>
      <c r="G408" s="899" t="s">
        <v>2579</v>
      </c>
      <c r="H408" s="369"/>
      <c r="I408" s="369"/>
      <c r="J408" s="369"/>
      <c r="K408" s="369"/>
      <c r="L408" s="369"/>
      <c r="M408" s="369"/>
      <c r="N408" s="370"/>
      <c r="O408" s="684" t="str">
        <f>VLOOKUP(Q408,'自主点検表（処遇）'!$A$5:$AE$3053,8,0)</f>
        <v>　指定情報公表センターへ年１回、基本情報と運営情報を報告していますか。</v>
      </c>
      <c r="P408" s="298" t="str">
        <f t="shared" ref="P408:P415" si="61">_xlfn.IFS(T408="不適切","★",T408="要入力","✖",T408="非該当","▲",T408="適切","",T408="","",T408="要確認","！")</f>
        <v>✖</v>
      </c>
      <c r="Q408" s="299">
        <v>386</v>
      </c>
      <c r="R408" s="516" t="str">
        <f>VLOOKUP(Q408,'自主点検表（処遇）'!$AG$5:$AL$3053,2,0)</f>
        <v>いる・いない</v>
      </c>
      <c r="S408" s="399" t="s">
        <v>2048</v>
      </c>
      <c r="T408" s="400" t="str">
        <f t="shared" si="58"/>
        <v>要入力</v>
      </c>
      <c r="U408" s="393" t="str">
        <f>VLOOKUP(Q408,'自主点検表（処遇）'!$AG$5:$AL$3053,6,0)</f>
        <v>法
第115条の35 第1項
規則
第140条の43、44</v>
      </c>
    </row>
    <row r="409" spans="2:21" ht="30" customHeight="1">
      <c r="B409" s="936">
        <f t="shared" si="60"/>
        <v>79</v>
      </c>
      <c r="C409" s="937">
        <v>73</v>
      </c>
      <c r="D409" s="352"/>
      <c r="E409" s="353"/>
      <c r="F409" s="354"/>
      <c r="G409" s="897" t="s">
        <v>2580</v>
      </c>
      <c r="H409" s="356"/>
      <c r="I409" s="356"/>
      <c r="J409" s="356"/>
      <c r="K409" s="356"/>
      <c r="L409" s="356"/>
      <c r="M409" s="356"/>
      <c r="N409" s="357" t="s">
        <v>2077</v>
      </c>
      <c r="O409" s="683" t="str">
        <f>VLOOKUP(Q409,'自主点検表（処遇）'!$A$5:$AE$3053,8,0)</f>
        <v>　業務管理体制を適切に整備し、関係行政機関に届け出ていますか。</v>
      </c>
      <c r="P409" s="371" t="str">
        <f t="shared" si="61"/>
        <v>✖</v>
      </c>
      <c r="Q409" s="372">
        <v>387</v>
      </c>
      <c r="R409" s="514" t="str">
        <f>VLOOKUP(Q409,'自主点検表（処遇）'!$AG$5:$AL$3053,2,0)</f>
        <v>いる・いない</v>
      </c>
      <c r="S409" s="397" t="s">
        <v>2048</v>
      </c>
      <c r="T409" s="388" t="str">
        <f t="shared" si="58"/>
        <v>要入力</v>
      </c>
      <c r="U409" s="391" t="str">
        <f>VLOOKUP(Q409,'自主点検表（処遇）'!$AG$5:$AL$3053,6,0)</f>
        <v>法
第115条の32 第1項
施行規則
第140条の39</v>
      </c>
    </row>
    <row r="410" spans="2:21" ht="30" customHeight="1">
      <c r="B410" s="938">
        <f t="shared" si="60"/>
        <v>79</v>
      </c>
      <c r="C410" s="939">
        <v>73</v>
      </c>
      <c r="D410" s="358"/>
      <c r="E410" s="359"/>
      <c r="F410" s="360"/>
      <c r="G410" s="361"/>
      <c r="H410" s="362"/>
      <c r="I410" s="362"/>
      <c r="J410" s="362"/>
      <c r="K410" s="362"/>
      <c r="L410" s="362"/>
      <c r="M410" s="362"/>
      <c r="N410" s="363" t="s">
        <v>2080</v>
      </c>
      <c r="O410" s="687" t="str">
        <f>VLOOKUP(Q410,'自主点検表（処遇）'!$A$5:$AE$3053,8,0)</f>
        <v>　業務管理体制（法令等遵守）についての考え（方針）を定め、職員に周知していますか。</v>
      </c>
      <c r="P410" s="297" t="str">
        <f t="shared" si="61"/>
        <v>✖</v>
      </c>
      <c r="Q410" s="296">
        <v>388</v>
      </c>
      <c r="R410" s="515" t="str">
        <f>VLOOKUP(Q410,'自主点検表（処遇）'!$AG$5:$AL$3053,2,0)</f>
        <v>いる・いない</v>
      </c>
      <c r="S410" s="398" t="s">
        <v>2048</v>
      </c>
      <c r="T410" s="389" t="str">
        <f t="shared" si="58"/>
        <v>要入力</v>
      </c>
      <c r="U410" s="392" t="str">
        <f>VLOOKUP(Q410,'自主点検表（処遇）'!$AG$5:$AL$3053,6,0)</f>
        <v>H21年3月30日
老発 第0330077号</v>
      </c>
    </row>
    <row r="411" spans="2:21" ht="30" customHeight="1">
      <c r="B411" s="938">
        <f t="shared" si="60"/>
        <v>79</v>
      </c>
      <c r="C411" s="939">
        <v>73</v>
      </c>
      <c r="D411" s="358"/>
      <c r="E411" s="359"/>
      <c r="F411" s="360"/>
      <c r="G411" s="361"/>
      <c r="H411" s="362"/>
      <c r="I411" s="362"/>
      <c r="J411" s="362"/>
      <c r="K411" s="362"/>
      <c r="L411" s="362"/>
      <c r="M411" s="362"/>
      <c r="N411" s="363" t="s">
        <v>2081</v>
      </c>
      <c r="O411" s="687" t="str">
        <f>VLOOKUP(Q411,'自主点検表（処遇）'!$A$5:$AE$3053,8,0)</f>
        <v>　業務管理体制（法令等遵守）について、具体的な取組を行っていますか。</v>
      </c>
      <c r="P411" s="297" t="str">
        <f t="shared" si="61"/>
        <v>✖</v>
      </c>
      <c r="Q411" s="296">
        <v>389</v>
      </c>
      <c r="R411" s="515" t="str">
        <f>VLOOKUP(Q411,'自主点検表（処遇）'!$AG$5:$AL$3053,2,0)</f>
        <v>いる・いない</v>
      </c>
      <c r="S411" s="398" t="s">
        <v>2048</v>
      </c>
      <c r="T411" s="389" t="str">
        <f t="shared" si="58"/>
        <v>要入力</v>
      </c>
      <c r="U411" s="392">
        <f>VLOOKUP(Q411,'自主点検表（処遇）'!$AG$5:$AL$3053,6,0)</f>
        <v>0</v>
      </c>
    </row>
    <row r="412" spans="2:21" ht="30" customHeight="1" thickBot="1">
      <c r="B412" s="940">
        <f t="shared" si="60"/>
        <v>79</v>
      </c>
      <c r="C412" s="941">
        <v>73</v>
      </c>
      <c r="D412" s="365"/>
      <c r="E412" s="366"/>
      <c r="F412" s="367"/>
      <c r="G412" s="368"/>
      <c r="H412" s="369"/>
      <c r="I412" s="369"/>
      <c r="J412" s="369"/>
      <c r="K412" s="369"/>
      <c r="L412" s="369"/>
      <c r="M412" s="369"/>
      <c r="N412" s="373" t="s">
        <v>2082</v>
      </c>
      <c r="O412" s="684" t="str">
        <f>VLOOKUP(Q412,'自主点検表（処遇）'!$A$5:$AE$3053,8,0)</f>
        <v>　業務管理体制(法令等遵守)の取組について、評価・改善活動を行っていますか。</v>
      </c>
      <c r="P412" s="298" t="str">
        <f t="shared" si="61"/>
        <v>✖</v>
      </c>
      <c r="Q412" s="299">
        <v>390</v>
      </c>
      <c r="R412" s="516" t="str">
        <f>VLOOKUP(Q412,'自主点検表（処遇）'!$AG$5:$AL$3053,2,0)</f>
        <v>いる・いない</v>
      </c>
      <c r="S412" s="399" t="s">
        <v>2048</v>
      </c>
      <c r="T412" s="400" t="str">
        <f t="shared" si="58"/>
        <v>要入力</v>
      </c>
      <c r="U412" s="393">
        <f>VLOOKUP(Q412,'自主点検表（処遇）'!$AG$5:$AL$3053,6,0)</f>
        <v>0</v>
      </c>
    </row>
    <row r="413" spans="2:21" ht="30" customHeight="1">
      <c r="B413" s="936">
        <f t="shared" si="60"/>
        <v>80</v>
      </c>
      <c r="C413" s="937">
        <v>74</v>
      </c>
      <c r="D413" s="352"/>
      <c r="E413" s="353"/>
      <c r="F413" s="354"/>
      <c r="G413" s="897" t="s">
        <v>2581</v>
      </c>
      <c r="H413" s="356"/>
      <c r="I413" s="356"/>
      <c r="J413" s="356"/>
      <c r="K413" s="356"/>
      <c r="L413" s="356"/>
      <c r="M413" s="356"/>
      <c r="N413" s="375"/>
      <c r="O413" s="683" t="str">
        <f>VLOOKUP(Q413,'自主点検表（処遇）'!$A$5:$AE$3053,8,0)</f>
        <v>　指定施設の開設者は、開設者の住所その他介護保険法施行規則第135条に定める事項に変更があったときは、10日以内にその旨を市長に届け出ていますか。</v>
      </c>
      <c r="P413" s="371" t="str">
        <f t="shared" si="61"/>
        <v>✖</v>
      </c>
      <c r="Q413" s="372">
        <v>391</v>
      </c>
      <c r="R413" s="514" t="str">
        <f>VLOOKUP(Q413,'自主点検表（処遇）'!$AG$5:$AL$3053,2,0)</f>
        <v>いる・いない</v>
      </c>
      <c r="S413" s="397" t="s">
        <v>2048</v>
      </c>
      <c r="T413" s="388" t="str">
        <f t="shared" si="58"/>
        <v>要入力</v>
      </c>
      <c r="U413" s="391" t="str">
        <f>VLOOKUP(Q413,'自主点検表（処遇）'!$AG$5:$AL$3053,6,0)</f>
        <v>法第86条</v>
      </c>
    </row>
    <row r="414" spans="2:21" ht="30" customHeight="1">
      <c r="B414" s="938">
        <f t="shared" si="60"/>
        <v>80</v>
      </c>
      <c r="C414" s="942">
        <v>74</v>
      </c>
      <c r="D414" s="358"/>
      <c r="E414" s="359"/>
      <c r="F414" s="360"/>
      <c r="G414" s="898" t="s">
        <v>2582</v>
      </c>
      <c r="H414" s="362"/>
      <c r="I414" s="362"/>
      <c r="J414" s="362"/>
      <c r="K414" s="362"/>
      <c r="L414" s="362"/>
      <c r="M414" s="362"/>
      <c r="N414" s="364"/>
      <c r="O414" s="687" t="str">
        <f>VLOOKUP(Q414,'自主点検表（処遇）'!$A$5:$AE$3053,8,0)</f>
        <v xml:space="preserve">　６年ごとの指定更新に当たっては、当初又は直近の指定変更の届出の内容どおり、人員基準、施設基準に抵触していないことを確認していますか。 </v>
      </c>
      <c r="P414" s="297" t="str">
        <f t="shared" si="61"/>
        <v>✖</v>
      </c>
      <c r="Q414" s="296">
        <v>392</v>
      </c>
      <c r="R414" s="515" t="str">
        <f>VLOOKUP(Q414,'自主点検表（処遇）'!$AG$5:$AL$3053,2,0)</f>
        <v>いる・いない</v>
      </c>
      <c r="S414" s="398" t="s">
        <v>2048</v>
      </c>
      <c r="T414" s="389" t="str">
        <f t="shared" si="58"/>
        <v>要入力</v>
      </c>
      <c r="U414" s="395" t="str">
        <f>VLOOKUP(Q414,'自主点検表（処遇）'!$AG$5:$AL$3053,6,0)</f>
        <v>法第86条の2</v>
      </c>
    </row>
    <row r="415" spans="2:21" ht="30" customHeight="1" thickBot="1">
      <c r="B415" s="940">
        <f t="shared" si="60"/>
        <v>80</v>
      </c>
      <c r="C415" s="941">
        <v>74</v>
      </c>
      <c r="D415" s="365"/>
      <c r="E415" s="366"/>
      <c r="F415" s="367"/>
      <c r="G415" s="368"/>
      <c r="H415" s="369"/>
      <c r="I415" s="369"/>
      <c r="J415" s="369"/>
      <c r="K415" s="369"/>
      <c r="L415" s="369"/>
      <c r="M415" s="369"/>
      <c r="N415" s="370"/>
      <c r="O415" s="684" t="str">
        <f>VLOOKUP(Q415,'自主点検表（処遇）'!$A$5:$AE$3053,8,0)</f>
        <v>　基準上の設備等は届出の図面と現状が一致していますか。</v>
      </c>
      <c r="P415" s="298" t="str">
        <f t="shared" si="61"/>
        <v>✖</v>
      </c>
      <c r="Q415" s="299">
        <v>393</v>
      </c>
      <c r="R415" s="516" t="str">
        <f>VLOOKUP(Q415,'自主点検表（処遇）'!$AG$5:$AL$3053,2,0)</f>
        <v>いる・いない</v>
      </c>
      <c r="S415" s="399" t="s">
        <v>2048</v>
      </c>
      <c r="T415" s="400" t="str">
        <f t="shared" si="58"/>
        <v>要入力</v>
      </c>
      <c r="U415" s="393">
        <f>VLOOKUP(Q415,'自主点検表（処遇）'!$AG$5:$AL$3053,6,0)</f>
        <v>0</v>
      </c>
    </row>
  </sheetData>
  <mergeCells count="6">
    <mergeCell ref="U1:U2"/>
    <mergeCell ref="D1:F2"/>
    <mergeCell ref="S1:S2"/>
    <mergeCell ref="T1:T2"/>
    <mergeCell ref="P1:R1"/>
    <mergeCell ref="G1:O2"/>
  </mergeCells>
  <phoneticPr fontId="5"/>
  <conditionalFormatting sqref="T19:T37">
    <cfRule type="cellIs" dxfId="9712" priority="3045" operator="equal">
      <formula>"要確認"</formula>
    </cfRule>
  </conditionalFormatting>
  <conditionalFormatting sqref="U8">
    <cfRule type="cellIs" dxfId="9711" priority="2911" operator="equal">
      <formula>0</formula>
    </cfRule>
    <cfRule type="containsErrors" dxfId="9710" priority="2912">
      <formula>ISERROR(U8)</formula>
    </cfRule>
    <cfRule type="containsBlanks" dxfId="9709" priority="2913">
      <formula>LEN(TRIM(U8))=0</formula>
    </cfRule>
  </conditionalFormatting>
  <conditionalFormatting sqref="U313 U315:U316 U339:U363 U328:U337 U371:U373 U375:U415 U3:U16 U19:U310 U318:U324">
    <cfRule type="cellIs" dxfId="9708" priority="2908" operator="equal">
      <formula>0</formula>
    </cfRule>
    <cfRule type="containsErrors" dxfId="9707" priority="2909">
      <formula>ISERROR(U3)</formula>
    </cfRule>
    <cfRule type="containsBlanks" dxfId="9706" priority="2910">
      <formula>LEN(TRIM(U3))=0</formula>
    </cfRule>
  </conditionalFormatting>
  <conditionalFormatting sqref="U15:U16">
    <cfRule type="cellIs" dxfId="9705" priority="2905" operator="equal">
      <formula>0</formula>
    </cfRule>
    <cfRule type="containsErrors" dxfId="9704" priority="2906">
      <formula>ISERROR(U15)</formula>
    </cfRule>
    <cfRule type="containsBlanks" dxfId="9703" priority="2907">
      <formula>LEN(TRIM(U15))=0</formula>
    </cfRule>
  </conditionalFormatting>
  <conditionalFormatting sqref="R313 R3:R16 R315:R316 R339:R363 R328:R337 R370:R373 R375:R415 R231:R310 R19:R229 R318:R324">
    <cfRule type="containsText" dxfId="9702" priority="2898" operator="containsText" text="いる・いない">
      <formula>NOT(ISERROR(SEARCH("いる・いない",R3)))</formula>
    </cfRule>
  </conditionalFormatting>
  <conditionalFormatting sqref="R313 R1:R16 R315:R316 R339:R363 R328:R337 R370:R373 R375:R1048576 R231:R310 R19:R229 R318:R324">
    <cfRule type="containsText" dxfId="9701" priority="2847" operator="containsText" text="該当・非該当">
      <formula>NOT(ISERROR(SEARCH("該当・非該当",R1)))</formula>
    </cfRule>
    <cfRule type="cellIs" dxfId="9700" priority="2893" operator="equal">
      <formula>"ある・ない"</formula>
    </cfRule>
    <cfRule type="cellIs" dxfId="9699" priority="2894" operator="equal">
      <formula>"ない・ある"</formula>
    </cfRule>
    <cfRule type="cellIs" dxfId="9698" priority="2895" operator="equal">
      <formula>"いない・いる"</formula>
    </cfRule>
    <cfRule type="cellIs" dxfId="9697" priority="2896" operator="equal">
      <formula>"実施済・未実施"</formula>
    </cfRule>
    <cfRule type="cellIs" dxfId="9696" priority="2897" operator="equal">
      <formula>"策定済・未策定"</formula>
    </cfRule>
  </conditionalFormatting>
  <conditionalFormatting sqref="P313 P1:P16 P44:P229 P315:P316 P339:P363 P328:P337 P370:P373 P375:P1048576 P231:P310 P19:P42 P318:P324">
    <cfRule type="cellIs" dxfId="9695" priority="2889" operator="equal">
      <formula>"▲"</formula>
    </cfRule>
    <cfRule type="cellIs" dxfId="9694" priority="2891" operator="equal">
      <formula>"？"</formula>
    </cfRule>
    <cfRule type="cellIs" dxfId="9693" priority="2892" operator="equal">
      <formula>"★"</formula>
    </cfRule>
  </conditionalFormatting>
  <conditionalFormatting sqref="R120">
    <cfRule type="cellIs" dxfId="9692" priority="2880" operator="equal">
      <formula>"いる（例外）"</formula>
    </cfRule>
  </conditionalFormatting>
  <conditionalFormatting sqref="U312">
    <cfRule type="cellIs" dxfId="9691" priority="2857" operator="equal">
      <formula>0</formula>
    </cfRule>
    <cfRule type="containsErrors" dxfId="9690" priority="2858">
      <formula>ISERROR(U312)</formula>
    </cfRule>
    <cfRule type="containsBlanks" dxfId="9689" priority="2859">
      <formula>LEN(TRIM(U312))=0</formula>
    </cfRule>
  </conditionalFormatting>
  <conditionalFormatting sqref="R312">
    <cfRule type="containsText" dxfId="9688" priority="2856" operator="containsText" text="いる・いない">
      <formula>NOT(ISERROR(SEARCH("いる・いない",R312)))</formula>
    </cfRule>
  </conditionalFormatting>
  <conditionalFormatting sqref="R312">
    <cfRule type="cellIs" dxfId="9687" priority="2851" operator="equal">
      <formula>"ある・ない"</formula>
    </cfRule>
    <cfRule type="cellIs" dxfId="9686" priority="2852" operator="equal">
      <formula>"ない・ある"</formula>
    </cfRule>
    <cfRule type="cellIs" dxfId="9685" priority="2853" operator="equal">
      <formula>"いない・いる"</formula>
    </cfRule>
    <cfRule type="cellIs" dxfId="9684" priority="2854" operator="equal">
      <formula>"実施済・未実施"</formula>
    </cfRule>
    <cfRule type="cellIs" dxfId="9683" priority="2855" operator="equal">
      <formula>"策定済・未策定"</formula>
    </cfRule>
  </conditionalFormatting>
  <conditionalFormatting sqref="P312">
    <cfRule type="cellIs" dxfId="9682" priority="2848" operator="equal">
      <formula>"▲"</formula>
    </cfRule>
    <cfRule type="cellIs" dxfId="9681" priority="2849" operator="equal">
      <formula>"？"</formula>
    </cfRule>
    <cfRule type="cellIs" dxfId="9680" priority="2850" operator="equal">
      <formula>"★"</formula>
    </cfRule>
  </conditionalFormatting>
  <conditionalFormatting sqref="R1:R16 R312:R313 R315:R316 R339:R363 R328:R337 R370:R373 R375:R1048576 R231:R310 R19:R229 R318:R324">
    <cfRule type="cellIs" dxfId="9679" priority="2845" operator="equal">
      <formula>"管理宿直の形態"</formula>
    </cfRule>
    <cfRule type="cellIs" dxfId="9678" priority="2846" operator="equal">
      <formula>"有・無"</formula>
    </cfRule>
  </conditionalFormatting>
  <conditionalFormatting sqref="T1:T16 T312:T313 T315:T316 T339:T363 T328:T337 T370:T373 T375:T1048576 T169:T310 T19:T166 T318:T324">
    <cfRule type="cellIs" dxfId="9677" priority="2860" operator="equal">
      <formula>"要確認"</formula>
    </cfRule>
    <cfRule type="cellIs" dxfId="9676" priority="2861" operator="equal">
      <formula>"適切"</formula>
    </cfRule>
    <cfRule type="cellIs" dxfId="9675" priority="2862" operator="equal">
      <formula>"不適切"</formula>
    </cfRule>
    <cfRule type="cellIs" dxfId="9674" priority="2863" operator="equal">
      <formula>"要入力"</formula>
    </cfRule>
    <cfRule type="cellIs" dxfId="9673" priority="2864" operator="equal">
      <formula>"非該当"</formula>
    </cfRule>
    <cfRule type="cellIs" dxfId="9672" priority="2865" operator="equal">
      <formula>"不適切"</formula>
    </cfRule>
    <cfRule type="cellIs" dxfId="9671" priority="2866" operator="equal">
      <formula>"適切"</formula>
    </cfRule>
    <cfRule type="containsText" dxfId="9670" priority="2867" operator="containsText" text="要入力">
      <formula>NOT(ISERROR(SEARCH("要入力",T1)))</formula>
    </cfRule>
    <cfRule type="cellIs" dxfId="9669" priority="2868" operator="equal">
      <formula>"非該当"</formula>
    </cfRule>
    <cfRule type="cellIs" dxfId="9668" priority="2869" operator="equal">
      <formula>"不適切"</formula>
    </cfRule>
    <cfRule type="cellIs" dxfId="9667" priority="2870" operator="equal">
      <formula>"適切"</formula>
    </cfRule>
    <cfRule type="containsText" dxfId="9666" priority="2871" operator="containsText" text="要入力">
      <formula>NOT(ISERROR(SEARCH("要入力",T1)))</formula>
    </cfRule>
    <cfRule type="cellIs" dxfId="9665" priority="2872" operator="equal">
      <formula>"非該当"</formula>
    </cfRule>
    <cfRule type="cellIs" dxfId="9664" priority="2873" operator="equal">
      <formula>"不適切"</formula>
    </cfRule>
    <cfRule type="cellIs" dxfId="9663" priority="2874" operator="equal">
      <formula>"適切"</formula>
    </cfRule>
    <cfRule type="containsText" dxfId="9662" priority="2875" operator="containsText" text="要入力">
      <formula>NOT(ISERROR(SEARCH("要入力",T1)))</formula>
    </cfRule>
    <cfRule type="cellIs" dxfId="9661" priority="2876" operator="equal">
      <formula>"非該当"</formula>
    </cfRule>
    <cfRule type="cellIs" dxfId="9660" priority="2877" operator="equal">
      <formula>"不適切"</formula>
    </cfRule>
    <cfRule type="cellIs" dxfId="9659" priority="2878" operator="equal">
      <formula>"適切"</formula>
    </cfRule>
    <cfRule type="containsText" dxfId="9658" priority="2879" operator="containsText" text="要入力">
      <formula>NOT(ISERROR(SEARCH("要入力",T1)))</formula>
    </cfRule>
    <cfRule type="cellIs" dxfId="9657" priority="2881" operator="equal">
      <formula>"要確認"</formula>
    </cfRule>
    <cfRule type="cellIs" dxfId="9656" priority="2882" operator="equal">
      <formula>"不適切"</formula>
    </cfRule>
    <cfRule type="containsText" dxfId="9655" priority="2883" operator="containsText" text="適切">
      <formula>NOT(ISERROR(SEARCH("適切",T1)))</formula>
    </cfRule>
    <cfRule type="cellIs" dxfId="9654" priority="2884" operator="equal">
      <formula>"要入力"</formula>
    </cfRule>
    <cfRule type="containsText" dxfId="9653" priority="2886" operator="containsText" text="要入力">
      <formula>NOT(ISERROR(SEARCH("要入力",T1)))</formula>
    </cfRule>
    <cfRule type="containsText" dxfId="9652" priority="2887" operator="containsText" text="要入力">
      <formula>NOT(ISERROR(SEARCH("要入力",T1)))</formula>
    </cfRule>
    <cfRule type="containsText" dxfId="9651" priority="2888" operator="containsText" text="要入力">
      <formula>NOT(ISERROR(SEARCH("要入力",T1)))</formula>
    </cfRule>
    <cfRule type="cellIs" dxfId="9650" priority="2899" operator="equal">
      <formula>"要確認"</formula>
    </cfRule>
    <cfRule type="cellIs" dxfId="9649" priority="2900" operator="equal">
      <formula>"適切"</formula>
    </cfRule>
    <cfRule type="cellIs" dxfId="9648" priority="2901" operator="equal">
      <formula>"不適切"</formula>
    </cfRule>
    <cfRule type="cellIs" dxfId="9647" priority="2903" operator="equal">
      <formula>"要入力"</formula>
    </cfRule>
    <cfRule type="containsText" dxfId="9646" priority="2904" operator="containsText" text="要入力">
      <formula>NOT(ISERROR(SEARCH("要入力",T1)))</formula>
    </cfRule>
    <cfRule type="cellIs" dxfId="9645" priority="2915" operator="equal">
      <formula>"不適切"</formula>
    </cfRule>
    <cfRule type="cellIs" dxfId="9644" priority="2916" operator="equal">
      <formula>"適切"</formula>
    </cfRule>
    <cfRule type="cellIs" dxfId="9643" priority="2917" operator="equal">
      <formula>"適切"</formula>
    </cfRule>
    <cfRule type="cellIs" dxfId="9642" priority="2918" operator="equal">
      <formula>"不適切"</formula>
    </cfRule>
    <cfRule type="cellIs" dxfId="9641" priority="2919" operator="equal">
      <formula>"要確認"</formula>
    </cfRule>
    <cfRule type="cellIs" dxfId="9640" priority="2920" operator="equal">
      <formula>"要入力"</formula>
    </cfRule>
    <cfRule type="cellIs" dxfId="9639" priority="2921" operator="equal">
      <formula>"適切"</formula>
    </cfRule>
    <cfRule type="cellIs" dxfId="9638" priority="2922" operator="equal">
      <formula>"不適切"</formula>
    </cfRule>
    <cfRule type="cellIs" dxfId="9637" priority="2923" operator="equal">
      <formula>"要確認"</formula>
    </cfRule>
    <cfRule type="cellIs" dxfId="9636" priority="2924" operator="equal">
      <formula>"要入力"</formula>
    </cfRule>
    <cfRule type="cellIs" dxfId="9635" priority="2925" operator="equal">
      <formula>"適切"</formula>
    </cfRule>
    <cfRule type="cellIs" dxfId="9634" priority="2926" operator="equal">
      <formula>"不適切"</formula>
    </cfRule>
    <cfRule type="cellIs" dxfId="9633" priority="2927" operator="equal">
      <formula>"要確認"</formula>
    </cfRule>
    <cfRule type="cellIs" dxfId="9632" priority="2928" operator="equal">
      <formula>"要入力"</formula>
    </cfRule>
    <cfRule type="cellIs" dxfId="9631" priority="2929" operator="equal">
      <formula>"要確認"</formula>
    </cfRule>
    <cfRule type="cellIs" dxfId="9630" priority="2930" operator="equal">
      <formula>"適切"</formula>
    </cfRule>
    <cfRule type="cellIs" dxfId="9629" priority="2931" operator="equal">
      <formula>"不適切"</formula>
    </cfRule>
    <cfRule type="cellIs" dxfId="9628" priority="2932" operator="equal">
      <formula>"要入力"</formula>
    </cfRule>
    <cfRule type="cellIs" dxfId="9627" priority="2933" operator="equal">
      <formula>"適切"</formula>
    </cfRule>
    <cfRule type="containsText" dxfId="9626" priority="2940" operator="containsText" text="非該当">
      <formula>NOT(ISERROR(SEARCH("非該当",T1)))</formula>
    </cfRule>
    <cfRule type="containsText" dxfId="9625" priority="2942" operator="containsText" text="要入力">
      <formula>NOT(ISERROR(SEARCH("要入力",T1)))</formula>
    </cfRule>
    <cfRule type="containsText" dxfId="9624" priority="2943" operator="containsText" text="要入力">
      <formula>NOT(ISERROR(SEARCH("要入力",T1)))</formula>
    </cfRule>
    <cfRule type="containsText" dxfId="9623" priority="2944" operator="containsText" text="要入力">
      <formula>NOT(ISERROR(SEARCH("要入力",T1)))</formula>
    </cfRule>
    <cfRule type="containsText" dxfId="9622" priority="2946" operator="containsText" text="要入力">
      <formula>NOT(ISERROR(SEARCH("要入力",T1)))</formula>
    </cfRule>
    <cfRule type="containsText" dxfId="9621" priority="2947" operator="containsText" text="要入力">
      <formula>NOT(ISERROR(SEARCH("要入力",T1)))</formula>
    </cfRule>
    <cfRule type="containsText" dxfId="9620" priority="2948" operator="containsText" text="要入力">
      <formula>NOT(ISERROR(SEARCH("要入力",T1)))</formula>
    </cfRule>
    <cfRule type="containsText" dxfId="9619" priority="2949" operator="containsText" text="要入力">
      <formula>NOT(ISERROR(SEARCH("要入力",T1)))</formula>
    </cfRule>
    <cfRule type="containsText" dxfId="9618" priority="2950" operator="containsText" text="要確認">
      <formula>NOT(ISERROR(SEARCH("要確認",T1)))</formula>
    </cfRule>
    <cfRule type="containsText" dxfId="9617" priority="2951" operator="containsText" text="不適切">
      <formula>NOT(ISERROR(SEARCH("不適切",T1)))</formula>
    </cfRule>
    <cfRule type="containsText" dxfId="9616" priority="2952" operator="containsText" text="適切">
      <formula>NOT(ISERROR(SEARCH("適切",T1)))</formula>
    </cfRule>
    <cfRule type="containsText" dxfId="9615" priority="2953" operator="containsText" text="要入力">
      <formula>NOT(ISERROR(SEARCH("要入力",T1)))</formula>
    </cfRule>
    <cfRule type="containsText" dxfId="9614" priority="2954" operator="containsText" text="要確認">
      <formula>NOT(ISERROR(SEARCH("要確認",T1)))</formula>
    </cfRule>
    <cfRule type="containsText" dxfId="9613" priority="2955" operator="containsText" text="不適切">
      <formula>NOT(ISERROR(SEARCH("不適切",T1)))</formula>
    </cfRule>
    <cfRule type="containsText" dxfId="9612" priority="2956" operator="containsText" text="適切">
      <formula>NOT(ISERROR(SEARCH("適切",T1)))</formula>
    </cfRule>
    <cfRule type="containsText" dxfId="9611" priority="2957" operator="containsText" text="要入力">
      <formula>NOT(ISERROR(SEARCH("要入力",T1)))</formula>
    </cfRule>
    <cfRule type="containsText" dxfId="9610" priority="2958" operator="containsText" text="不適切">
      <formula>NOT(ISERROR(SEARCH("不適切",T1)))</formula>
    </cfRule>
    <cfRule type="containsText" dxfId="9609" priority="2959" operator="containsText" text="適切">
      <formula>NOT(ISERROR(SEARCH("適切",T1)))</formula>
    </cfRule>
    <cfRule type="containsText" dxfId="9608" priority="2960" operator="containsText" text="要確認">
      <formula>NOT(ISERROR(SEARCH("要確認",T1)))</formula>
    </cfRule>
    <cfRule type="containsText" dxfId="9607" priority="2961" operator="containsText" text="要入力">
      <formula>NOT(ISERROR(SEARCH("要入力",T1)))</formula>
    </cfRule>
    <cfRule type="containsText" dxfId="9606" priority="2962" operator="containsText" text="不適切">
      <formula>NOT(ISERROR(SEARCH("不適切",T1)))</formula>
    </cfRule>
    <cfRule type="containsText" dxfId="9605" priority="2963" operator="containsText" text="適切">
      <formula>NOT(ISERROR(SEARCH("適切",T1)))</formula>
    </cfRule>
    <cfRule type="containsText" dxfId="9604" priority="2964" operator="containsText" text="要確認">
      <formula>NOT(ISERROR(SEARCH("要確認",T1)))</formula>
    </cfRule>
    <cfRule type="containsText" dxfId="9603" priority="2965" operator="containsText" text="要入力">
      <formula>NOT(ISERROR(SEARCH("要入力",T1)))</formula>
    </cfRule>
    <cfRule type="cellIs" dxfId="9602" priority="2969" operator="equal">
      <formula>"要確認"</formula>
    </cfRule>
    <cfRule type="cellIs" dxfId="9601" priority="2970" operator="equal">
      <formula>"適切"</formula>
    </cfRule>
    <cfRule type="cellIs" dxfId="9600" priority="2971" operator="equal">
      <formula>"不適切"</formula>
    </cfRule>
    <cfRule type="cellIs" dxfId="9599" priority="2972" operator="equal">
      <formula>"要入力"</formula>
    </cfRule>
    <cfRule type="cellIs" dxfId="9598" priority="2973" operator="equal">
      <formula>"要確認"</formula>
    </cfRule>
    <cfRule type="cellIs" dxfId="9597" priority="2974" operator="equal">
      <formula>"適切"</formula>
    </cfRule>
    <cfRule type="cellIs" dxfId="9596" priority="2975" operator="equal">
      <formula>"不適切"</formula>
    </cfRule>
    <cfRule type="cellIs" dxfId="9595" priority="2976" operator="equal">
      <formula>"要入力"</formula>
    </cfRule>
    <cfRule type="cellIs" dxfId="9594" priority="2977" operator="equal">
      <formula>"要確認"</formula>
    </cfRule>
    <cfRule type="cellIs" dxfId="9593" priority="2978" operator="equal">
      <formula>"適切"</formula>
    </cfRule>
    <cfRule type="cellIs" dxfId="9592" priority="2979" operator="equal">
      <formula>"不適切"</formula>
    </cfRule>
    <cfRule type="cellIs" dxfId="9591" priority="2980" operator="equal">
      <formula>"要入力"</formula>
    </cfRule>
    <cfRule type="cellIs" dxfId="9590" priority="2981" operator="equal">
      <formula>"要確認"</formula>
    </cfRule>
    <cfRule type="cellIs" dxfId="9589" priority="2982" operator="equal">
      <formula>"適切"</formula>
    </cfRule>
    <cfRule type="cellIs" dxfId="9588" priority="2983" operator="equal">
      <formula>"不適切"</formula>
    </cfRule>
    <cfRule type="cellIs" dxfId="9587" priority="2984" operator="equal">
      <formula>"要入力"</formula>
    </cfRule>
    <cfRule type="cellIs" dxfId="9586" priority="2985" operator="equal">
      <formula>"要確認"</formula>
    </cfRule>
    <cfRule type="cellIs" dxfId="9585" priority="2986" operator="equal">
      <formula>"適切"</formula>
    </cfRule>
    <cfRule type="cellIs" dxfId="9584" priority="2987" operator="equal">
      <formula>"不適切"</formula>
    </cfRule>
    <cfRule type="cellIs" dxfId="9583" priority="2988" operator="equal">
      <formula>"要入力"</formula>
    </cfRule>
    <cfRule type="cellIs" dxfId="9582" priority="2989" operator="equal">
      <formula>"要確認"</formula>
    </cfRule>
    <cfRule type="cellIs" dxfId="9581" priority="2990" operator="equal">
      <formula>"適切"</formula>
    </cfRule>
    <cfRule type="cellIs" dxfId="9580" priority="2991" operator="equal">
      <formula>"不適切"</formula>
    </cfRule>
    <cfRule type="cellIs" dxfId="9579" priority="2992" operator="equal">
      <formula>"要入力"</formula>
    </cfRule>
    <cfRule type="cellIs" dxfId="9578" priority="2993" operator="equal">
      <formula>"要確認"</formula>
    </cfRule>
    <cfRule type="cellIs" dxfId="9577" priority="2994" operator="equal">
      <formula>"適切"</formula>
    </cfRule>
    <cfRule type="cellIs" dxfId="9576" priority="2995" operator="equal">
      <formula>"不適切"</formula>
    </cfRule>
    <cfRule type="cellIs" dxfId="9575" priority="2996" operator="equal">
      <formula>"要入力"</formula>
    </cfRule>
    <cfRule type="cellIs" dxfId="9574" priority="2997" operator="equal">
      <formula>"要確認"</formula>
    </cfRule>
    <cfRule type="cellIs" dxfId="9573" priority="2998" operator="equal">
      <formula>"適切"</formula>
    </cfRule>
    <cfRule type="cellIs" dxfId="9572" priority="2999" operator="equal">
      <formula>"不適切"</formula>
    </cfRule>
    <cfRule type="cellIs" dxfId="9571" priority="3000" operator="equal">
      <formula>"要入力"</formula>
    </cfRule>
    <cfRule type="cellIs" dxfId="9570" priority="3001" operator="equal">
      <formula>"要確認"</formula>
    </cfRule>
    <cfRule type="cellIs" dxfId="9569" priority="3002" operator="equal">
      <formula>"適切"</formula>
    </cfRule>
    <cfRule type="cellIs" dxfId="9568" priority="3003" operator="equal">
      <formula>"不適切"</formula>
    </cfRule>
    <cfRule type="cellIs" dxfId="9567" priority="3004" operator="equal">
      <formula>"要入力"</formula>
    </cfRule>
    <cfRule type="cellIs" dxfId="9566" priority="3005" operator="equal">
      <formula>"要確認"</formula>
    </cfRule>
    <cfRule type="cellIs" dxfId="9565" priority="3006" operator="equal">
      <formula>"適切"</formula>
    </cfRule>
    <cfRule type="cellIs" dxfId="9564" priority="3007" operator="equal">
      <formula>"不適切"</formula>
    </cfRule>
    <cfRule type="cellIs" dxfId="9563" priority="3008" operator="equal">
      <formula>"要入力"</formula>
    </cfRule>
    <cfRule type="cellIs" dxfId="9562" priority="3009" operator="equal">
      <formula>"要確認"</formula>
    </cfRule>
    <cfRule type="cellIs" dxfId="9561" priority="3010" operator="equal">
      <formula>"適切"</formula>
    </cfRule>
    <cfRule type="cellIs" dxfId="9560" priority="3011" operator="equal">
      <formula>"不適切"</formula>
    </cfRule>
    <cfRule type="cellIs" dxfId="9559" priority="3012" operator="equal">
      <formula>"要入力"</formula>
    </cfRule>
    <cfRule type="cellIs" dxfId="9558" priority="3017" operator="equal">
      <formula>"要確認"</formula>
    </cfRule>
    <cfRule type="cellIs" dxfId="9557" priority="3018" operator="equal">
      <formula>"適切"</formula>
    </cfRule>
    <cfRule type="cellIs" dxfId="9556" priority="3019" operator="equal">
      <formula>"不適切"</formula>
    </cfRule>
    <cfRule type="cellIs" dxfId="9555" priority="3020" operator="equal">
      <formula>"要入力"</formula>
    </cfRule>
    <cfRule type="cellIs" dxfId="9554" priority="3021" operator="equal">
      <formula>"要確認"</formula>
    </cfRule>
    <cfRule type="cellIs" dxfId="9553" priority="3022" operator="equal">
      <formula>"適切"</formula>
    </cfRule>
    <cfRule type="cellIs" dxfId="9552" priority="3023" operator="equal">
      <formula>"不適切"</formula>
    </cfRule>
    <cfRule type="cellIs" dxfId="9551" priority="3024" operator="equal">
      <formula>"要入力"</formula>
    </cfRule>
    <cfRule type="cellIs" dxfId="9550" priority="3025" operator="equal">
      <formula>"要確認"</formula>
    </cfRule>
    <cfRule type="cellIs" dxfId="9549" priority="3026" operator="equal">
      <formula>"適切"</formula>
    </cfRule>
    <cfRule type="cellIs" dxfId="9548" priority="3027" operator="equal">
      <formula>"不適切"</formula>
    </cfRule>
    <cfRule type="cellIs" dxfId="9547" priority="3028" operator="equal">
      <formula>"要入力"</formula>
    </cfRule>
    <cfRule type="cellIs" dxfId="9546" priority="3029" operator="equal">
      <formula>"要確認"</formula>
    </cfRule>
    <cfRule type="cellIs" dxfId="9545" priority="3030" operator="equal">
      <formula>"適切"</formula>
    </cfRule>
    <cfRule type="cellIs" dxfId="9544" priority="3031" operator="equal">
      <formula>"不適切"</formula>
    </cfRule>
    <cfRule type="cellIs" dxfId="9543" priority="3032" operator="equal">
      <formula>"要入力"</formula>
    </cfRule>
    <cfRule type="cellIs" dxfId="9542" priority="3033" operator="equal">
      <formula>"要確認"</formula>
    </cfRule>
    <cfRule type="cellIs" dxfId="9541" priority="3034" operator="equal">
      <formula>"適切"</formula>
    </cfRule>
    <cfRule type="cellIs" dxfId="9540" priority="3035" operator="equal">
      <formula>"不適切"</formula>
    </cfRule>
    <cfRule type="cellIs" dxfId="9539" priority="3036" operator="equal">
      <formula>"要入力"</formula>
    </cfRule>
    <cfRule type="cellIs" dxfId="9538" priority="3037" operator="equal">
      <formula>"要確認"</formula>
    </cfRule>
    <cfRule type="cellIs" dxfId="9537" priority="3038" operator="equal">
      <formula>"適切"</formula>
    </cfRule>
    <cfRule type="cellIs" dxfId="9536" priority="3039" operator="equal">
      <formula>"不適切"</formula>
    </cfRule>
    <cfRule type="cellIs" dxfId="9535" priority="3040" operator="equal">
      <formula>"要入力"</formula>
    </cfRule>
    <cfRule type="cellIs" dxfId="9534" priority="3041" operator="equal">
      <formula>"要確認"</formula>
    </cfRule>
    <cfRule type="cellIs" dxfId="9533" priority="3042" operator="equal">
      <formula>"適切"</formula>
    </cfRule>
    <cfRule type="cellIs" dxfId="9532" priority="3043" operator="equal">
      <formula>"不適切"</formula>
    </cfRule>
    <cfRule type="cellIs" dxfId="9531" priority="3044" operator="equal">
      <formula>"要入力"</formula>
    </cfRule>
    <cfRule type="cellIs" dxfId="9530" priority="3046" operator="equal">
      <formula>"適切"</formula>
    </cfRule>
    <cfRule type="cellIs" dxfId="9529" priority="3047" operator="equal">
      <formula>"不適切"</formula>
    </cfRule>
    <cfRule type="cellIs" dxfId="9528" priority="3048" operator="equal">
      <formula>"要入力"</formula>
    </cfRule>
    <cfRule type="cellIs" dxfId="9527" priority="3049" operator="equal">
      <formula>"要確認"</formula>
    </cfRule>
    <cfRule type="cellIs" dxfId="9526" priority="3050" operator="equal">
      <formula>"適切"</formula>
    </cfRule>
    <cfRule type="cellIs" dxfId="9525" priority="3051" operator="equal">
      <formula>"不適切"</formula>
    </cfRule>
    <cfRule type="cellIs" dxfId="9524" priority="3052" operator="equal">
      <formula>"要入力"</formula>
    </cfRule>
    <cfRule type="cellIs" dxfId="9523" priority="3053" operator="equal">
      <formula>"要確認"</formula>
    </cfRule>
    <cfRule type="cellIs" dxfId="9522" priority="3054" operator="equal">
      <formula>"適切"</formula>
    </cfRule>
    <cfRule type="cellIs" dxfId="9521" priority="3055" operator="equal">
      <formula>"不適切"</formula>
    </cfRule>
    <cfRule type="cellIs" dxfId="9520" priority="3056" operator="equal">
      <formula>"要入力"</formula>
    </cfRule>
    <cfRule type="cellIs" dxfId="9519" priority="3057" operator="equal">
      <formula>"要確認"</formula>
    </cfRule>
    <cfRule type="cellIs" dxfId="9518" priority="3058" operator="equal">
      <formula>"適切"</formula>
    </cfRule>
    <cfRule type="cellIs" dxfId="9517" priority="3059" operator="equal">
      <formula>"不適切"</formula>
    </cfRule>
    <cfRule type="cellIs" dxfId="9516" priority="3060" operator="equal">
      <formula>"要入力"</formula>
    </cfRule>
  </conditionalFormatting>
  <conditionalFormatting sqref="T167:T168">
    <cfRule type="cellIs" dxfId="9515" priority="2683" operator="equal">
      <formula>"要確認"</formula>
    </cfRule>
    <cfRule type="cellIs" dxfId="9514" priority="2684" operator="equal">
      <formula>"適切"</formula>
    </cfRule>
    <cfRule type="cellIs" dxfId="9513" priority="2685" operator="equal">
      <formula>"不適切"</formula>
    </cfRule>
    <cfRule type="cellIs" dxfId="9512" priority="2686" operator="equal">
      <formula>"要入力"</formula>
    </cfRule>
    <cfRule type="cellIs" dxfId="9511" priority="2687" operator="equal">
      <formula>"非該当"</formula>
    </cfRule>
    <cfRule type="cellIs" dxfId="9510" priority="2688" operator="equal">
      <formula>"不適切"</formula>
    </cfRule>
    <cfRule type="cellIs" dxfId="9509" priority="2689" operator="equal">
      <formula>"適切"</formula>
    </cfRule>
    <cfRule type="containsText" dxfId="9508" priority="2690" operator="containsText" text="要入力">
      <formula>NOT(ISERROR(SEARCH("要入力",T167)))</formula>
    </cfRule>
    <cfRule type="cellIs" dxfId="9507" priority="2691" operator="equal">
      <formula>"非該当"</formula>
    </cfRule>
    <cfRule type="cellIs" dxfId="9506" priority="2692" operator="equal">
      <formula>"不適切"</formula>
    </cfRule>
    <cfRule type="cellIs" dxfId="9505" priority="2693" operator="equal">
      <formula>"適切"</formula>
    </cfRule>
    <cfRule type="containsText" dxfId="9504" priority="2694" operator="containsText" text="要入力">
      <formula>NOT(ISERROR(SEARCH("要入力",T167)))</formula>
    </cfRule>
    <cfRule type="cellIs" dxfId="9503" priority="2695" operator="equal">
      <formula>"非該当"</formula>
    </cfRule>
    <cfRule type="cellIs" dxfId="9502" priority="2696" operator="equal">
      <formula>"不適切"</formula>
    </cfRule>
    <cfRule type="cellIs" dxfId="9501" priority="2697" operator="equal">
      <formula>"適切"</formula>
    </cfRule>
    <cfRule type="containsText" dxfId="9500" priority="2698" operator="containsText" text="要入力">
      <formula>NOT(ISERROR(SEARCH("要入力",T167)))</formula>
    </cfRule>
    <cfRule type="cellIs" dxfId="9499" priority="2699" operator="equal">
      <formula>"非該当"</formula>
    </cfRule>
    <cfRule type="cellIs" dxfId="9498" priority="2700" operator="equal">
      <formula>"不適切"</formula>
    </cfRule>
    <cfRule type="cellIs" dxfId="9497" priority="2701" operator="equal">
      <formula>"適切"</formula>
    </cfRule>
    <cfRule type="containsText" dxfId="9496" priority="2702" operator="containsText" text="要入力">
      <formula>NOT(ISERROR(SEARCH("要入力",T167)))</formula>
    </cfRule>
    <cfRule type="cellIs" dxfId="9495" priority="2703" operator="equal">
      <formula>"要確認"</formula>
    </cfRule>
    <cfRule type="cellIs" dxfId="9494" priority="2704" operator="equal">
      <formula>"不適切"</formula>
    </cfRule>
    <cfRule type="containsText" dxfId="9493" priority="2705" operator="containsText" text="適切">
      <formula>NOT(ISERROR(SEARCH("適切",T167)))</formula>
    </cfRule>
    <cfRule type="cellIs" dxfId="9492" priority="2706" operator="equal">
      <formula>"要入力"</formula>
    </cfRule>
    <cfRule type="containsText" dxfId="9491" priority="2707" operator="containsText" text="要入力">
      <formula>NOT(ISERROR(SEARCH("要入力",T167)))</formula>
    </cfRule>
    <cfRule type="containsText" dxfId="9490" priority="2708" operator="containsText" text="要入力">
      <formula>NOT(ISERROR(SEARCH("要入力",T167)))</formula>
    </cfRule>
    <cfRule type="containsText" dxfId="9489" priority="2709" operator="containsText" text="要入力">
      <formula>NOT(ISERROR(SEARCH("要入力",T167)))</formula>
    </cfRule>
    <cfRule type="cellIs" dxfId="9488" priority="2710" operator="equal">
      <formula>"要確認"</formula>
    </cfRule>
    <cfRule type="cellIs" dxfId="9487" priority="2711" operator="equal">
      <formula>"適切"</formula>
    </cfRule>
    <cfRule type="cellIs" dxfId="9486" priority="2712" operator="equal">
      <formula>"不適切"</formula>
    </cfRule>
    <cfRule type="cellIs" dxfId="9485" priority="2713" operator="equal">
      <formula>"要入力"</formula>
    </cfRule>
    <cfRule type="containsText" dxfId="9484" priority="2714" operator="containsText" text="要入力">
      <formula>NOT(ISERROR(SEARCH("要入力",T167)))</formula>
    </cfRule>
    <cfRule type="cellIs" dxfId="9483" priority="2715" operator="equal">
      <formula>"不適切"</formula>
    </cfRule>
    <cfRule type="cellIs" dxfId="9482" priority="2716" operator="equal">
      <formula>"適切"</formula>
    </cfRule>
    <cfRule type="cellIs" dxfId="9481" priority="2717" operator="equal">
      <formula>"適切"</formula>
    </cfRule>
    <cfRule type="cellIs" dxfId="9480" priority="2718" operator="equal">
      <formula>"不適切"</formula>
    </cfRule>
    <cfRule type="cellIs" dxfId="9479" priority="2719" operator="equal">
      <formula>"要確認"</formula>
    </cfRule>
    <cfRule type="cellIs" dxfId="9478" priority="2720" operator="equal">
      <formula>"要入力"</formula>
    </cfRule>
    <cfRule type="cellIs" dxfId="9477" priority="2721" operator="equal">
      <formula>"適切"</formula>
    </cfRule>
    <cfRule type="cellIs" dxfId="9476" priority="2722" operator="equal">
      <formula>"不適切"</formula>
    </cfRule>
    <cfRule type="cellIs" dxfId="9475" priority="2723" operator="equal">
      <formula>"要確認"</formula>
    </cfRule>
    <cfRule type="cellIs" dxfId="9474" priority="2724" operator="equal">
      <formula>"要入力"</formula>
    </cfRule>
    <cfRule type="cellIs" dxfId="9473" priority="2725" operator="equal">
      <formula>"適切"</formula>
    </cfRule>
    <cfRule type="cellIs" dxfId="9472" priority="2726" operator="equal">
      <formula>"不適切"</formula>
    </cfRule>
    <cfRule type="cellIs" dxfId="9471" priority="2727" operator="equal">
      <formula>"要確認"</formula>
    </cfRule>
    <cfRule type="cellIs" dxfId="9470" priority="2728" operator="equal">
      <formula>"要入力"</formula>
    </cfRule>
    <cfRule type="cellIs" dxfId="9469" priority="2729" operator="equal">
      <formula>"要確認"</formula>
    </cfRule>
    <cfRule type="cellIs" dxfId="9468" priority="2730" operator="equal">
      <formula>"適切"</formula>
    </cfRule>
    <cfRule type="cellIs" dxfId="9467" priority="2731" operator="equal">
      <formula>"不適切"</formula>
    </cfRule>
    <cfRule type="cellIs" dxfId="9466" priority="2732" operator="equal">
      <formula>"要入力"</formula>
    </cfRule>
    <cfRule type="cellIs" dxfId="9465" priority="2733" operator="equal">
      <formula>"適切"</formula>
    </cfRule>
    <cfRule type="containsText" dxfId="9464" priority="2734" operator="containsText" text="非該当">
      <formula>NOT(ISERROR(SEARCH("非該当",T167)))</formula>
    </cfRule>
    <cfRule type="containsText" dxfId="9463" priority="2735" operator="containsText" text="要入力">
      <formula>NOT(ISERROR(SEARCH("要入力",T167)))</formula>
    </cfRule>
    <cfRule type="containsText" dxfId="9462" priority="2736" operator="containsText" text="要入力">
      <formula>NOT(ISERROR(SEARCH("要入力",T167)))</formula>
    </cfRule>
    <cfRule type="containsText" dxfId="9461" priority="2737" operator="containsText" text="要入力">
      <formula>NOT(ISERROR(SEARCH("要入力",T167)))</formula>
    </cfRule>
    <cfRule type="containsText" dxfId="9460" priority="2738" operator="containsText" text="要入力">
      <formula>NOT(ISERROR(SEARCH("要入力",T167)))</formula>
    </cfRule>
    <cfRule type="containsText" dxfId="9459" priority="2739" operator="containsText" text="要入力">
      <formula>NOT(ISERROR(SEARCH("要入力",T167)))</formula>
    </cfRule>
    <cfRule type="containsText" dxfId="9458" priority="2740" operator="containsText" text="要入力">
      <formula>NOT(ISERROR(SEARCH("要入力",T167)))</formula>
    </cfRule>
    <cfRule type="containsText" dxfId="9457" priority="2741" operator="containsText" text="要入力">
      <formula>NOT(ISERROR(SEARCH("要入力",T167)))</formula>
    </cfRule>
    <cfRule type="containsText" dxfId="9456" priority="2742" operator="containsText" text="要確認">
      <formula>NOT(ISERROR(SEARCH("要確認",T167)))</formula>
    </cfRule>
    <cfRule type="containsText" dxfId="9455" priority="2743" operator="containsText" text="不適切">
      <formula>NOT(ISERROR(SEARCH("不適切",T167)))</formula>
    </cfRule>
    <cfRule type="containsText" dxfId="9454" priority="2744" operator="containsText" text="適切">
      <formula>NOT(ISERROR(SEARCH("適切",T167)))</formula>
    </cfRule>
    <cfRule type="containsText" dxfId="9453" priority="2745" operator="containsText" text="要入力">
      <formula>NOT(ISERROR(SEARCH("要入力",T167)))</formula>
    </cfRule>
    <cfRule type="containsText" dxfId="9452" priority="2746" operator="containsText" text="要確認">
      <formula>NOT(ISERROR(SEARCH("要確認",T167)))</formula>
    </cfRule>
    <cfRule type="containsText" dxfId="9451" priority="2747" operator="containsText" text="不適切">
      <formula>NOT(ISERROR(SEARCH("不適切",T167)))</formula>
    </cfRule>
    <cfRule type="containsText" dxfId="9450" priority="2748" operator="containsText" text="適切">
      <formula>NOT(ISERROR(SEARCH("適切",T167)))</formula>
    </cfRule>
    <cfRule type="containsText" dxfId="9449" priority="2749" operator="containsText" text="要入力">
      <formula>NOT(ISERROR(SEARCH("要入力",T167)))</formula>
    </cfRule>
    <cfRule type="containsText" dxfId="9448" priority="2750" operator="containsText" text="不適切">
      <formula>NOT(ISERROR(SEARCH("不適切",T167)))</formula>
    </cfRule>
    <cfRule type="containsText" dxfId="9447" priority="2751" operator="containsText" text="適切">
      <formula>NOT(ISERROR(SEARCH("適切",T167)))</formula>
    </cfRule>
    <cfRule type="containsText" dxfId="9446" priority="2752" operator="containsText" text="要確認">
      <formula>NOT(ISERROR(SEARCH("要確認",T167)))</formula>
    </cfRule>
    <cfRule type="containsText" dxfId="9445" priority="2753" operator="containsText" text="要入力">
      <formula>NOT(ISERROR(SEARCH("要入力",T167)))</formula>
    </cfRule>
    <cfRule type="containsText" dxfId="9444" priority="2754" operator="containsText" text="不適切">
      <formula>NOT(ISERROR(SEARCH("不適切",T167)))</formula>
    </cfRule>
    <cfRule type="containsText" dxfId="9443" priority="2755" operator="containsText" text="適切">
      <formula>NOT(ISERROR(SEARCH("適切",T167)))</formula>
    </cfRule>
    <cfRule type="containsText" dxfId="9442" priority="2756" operator="containsText" text="要確認">
      <formula>NOT(ISERROR(SEARCH("要確認",T167)))</formula>
    </cfRule>
    <cfRule type="containsText" dxfId="9441" priority="2757" operator="containsText" text="要入力">
      <formula>NOT(ISERROR(SEARCH("要入力",T167)))</formula>
    </cfRule>
    <cfRule type="cellIs" dxfId="9440" priority="2758" operator="equal">
      <formula>"要確認"</formula>
    </cfRule>
    <cfRule type="cellIs" dxfId="9439" priority="2759" operator="equal">
      <formula>"適切"</formula>
    </cfRule>
    <cfRule type="cellIs" dxfId="9438" priority="2760" operator="equal">
      <formula>"不適切"</formula>
    </cfRule>
    <cfRule type="cellIs" dxfId="9437" priority="2761" operator="equal">
      <formula>"要入力"</formula>
    </cfRule>
    <cfRule type="cellIs" dxfId="9436" priority="2762" operator="equal">
      <formula>"要確認"</formula>
    </cfRule>
    <cfRule type="cellIs" dxfId="9435" priority="2763" operator="equal">
      <formula>"適切"</formula>
    </cfRule>
    <cfRule type="cellIs" dxfId="9434" priority="2764" operator="equal">
      <formula>"不適切"</formula>
    </cfRule>
    <cfRule type="cellIs" dxfId="9433" priority="2765" operator="equal">
      <formula>"要入力"</formula>
    </cfRule>
    <cfRule type="cellIs" dxfId="9432" priority="2766" operator="equal">
      <formula>"要確認"</formula>
    </cfRule>
    <cfRule type="cellIs" dxfId="9431" priority="2767" operator="equal">
      <formula>"適切"</formula>
    </cfRule>
    <cfRule type="cellIs" dxfId="9430" priority="2768" operator="equal">
      <formula>"不適切"</formula>
    </cfRule>
    <cfRule type="cellIs" dxfId="9429" priority="2769" operator="equal">
      <formula>"要入力"</formula>
    </cfRule>
    <cfRule type="cellIs" dxfId="9428" priority="2770" operator="equal">
      <formula>"要確認"</formula>
    </cfRule>
    <cfRule type="cellIs" dxfId="9427" priority="2771" operator="equal">
      <formula>"適切"</formula>
    </cfRule>
    <cfRule type="cellIs" dxfId="9426" priority="2772" operator="equal">
      <formula>"不適切"</formula>
    </cfRule>
    <cfRule type="cellIs" dxfId="9425" priority="2773" operator="equal">
      <formula>"要入力"</formula>
    </cfRule>
    <cfRule type="cellIs" dxfId="9424" priority="2774" operator="equal">
      <formula>"要確認"</formula>
    </cfRule>
    <cfRule type="cellIs" dxfId="9423" priority="2775" operator="equal">
      <formula>"適切"</formula>
    </cfRule>
    <cfRule type="cellIs" dxfId="9422" priority="2776" operator="equal">
      <formula>"不適切"</formula>
    </cfRule>
    <cfRule type="cellIs" dxfId="9421" priority="2777" operator="equal">
      <formula>"要入力"</formula>
    </cfRule>
    <cfRule type="cellIs" dxfId="9420" priority="2778" operator="equal">
      <formula>"要確認"</formula>
    </cfRule>
    <cfRule type="cellIs" dxfId="9419" priority="2779" operator="equal">
      <formula>"適切"</formula>
    </cfRule>
    <cfRule type="cellIs" dxfId="9418" priority="2780" operator="equal">
      <formula>"不適切"</formula>
    </cfRule>
    <cfRule type="cellIs" dxfId="9417" priority="2781" operator="equal">
      <formula>"要入力"</formula>
    </cfRule>
    <cfRule type="cellIs" dxfId="9416" priority="2782" operator="equal">
      <formula>"要確認"</formula>
    </cfRule>
    <cfRule type="cellIs" dxfId="9415" priority="2783" operator="equal">
      <formula>"適切"</formula>
    </cfRule>
    <cfRule type="cellIs" dxfId="9414" priority="2784" operator="equal">
      <formula>"不適切"</formula>
    </cfRule>
    <cfRule type="cellIs" dxfId="9413" priority="2785" operator="equal">
      <formula>"要入力"</formula>
    </cfRule>
    <cfRule type="cellIs" dxfId="9412" priority="2786" operator="equal">
      <formula>"要確認"</formula>
    </cfRule>
    <cfRule type="cellIs" dxfId="9411" priority="2787" operator="equal">
      <formula>"適切"</formula>
    </cfRule>
    <cfRule type="cellIs" dxfId="9410" priority="2788" operator="equal">
      <formula>"不適切"</formula>
    </cfRule>
    <cfRule type="cellIs" dxfId="9409" priority="2789" operator="equal">
      <formula>"要入力"</formula>
    </cfRule>
    <cfRule type="cellIs" dxfId="9408" priority="2790" operator="equal">
      <formula>"要確認"</formula>
    </cfRule>
    <cfRule type="cellIs" dxfId="9407" priority="2791" operator="equal">
      <formula>"適切"</formula>
    </cfRule>
    <cfRule type="cellIs" dxfId="9406" priority="2792" operator="equal">
      <formula>"不適切"</formula>
    </cfRule>
    <cfRule type="cellIs" dxfId="9405" priority="2793" operator="equal">
      <formula>"要入力"</formula>
    </cfRule>
    <cfRule type="cellIs" dxfId="9404" priority="2794" operator="equal">
      <formula>"要確認"</formula>
    </cfRule>
    <cfRule type="cellIs" dxfId="9403" priority="2795" operator="equal">
      <formula>"適切"</formula>
    </cfRule>
    <cfRule type="cellIs" dxfId="9402" priority="2796" operator="equal">
      <formula>"不適切"</formula>
    </cfRule>
    <cfRule type="cellIs" dxfId="9401" priority="2797" operator="equal">
      <formula>"要入力"</formula>
    </cfRule>
    <cfRule type="cellIs" dxfId="9400" priority="2798" operator="equal">
      <formula>"要確認"</formula>
    </cfRule>
    <cfRule type="cellIs" dxfId="9399" priority="2799" operator="equal">
      <formula>"適切"</formula>
    </cfRule>
    <cfRule type="cellIs" dxfId="9398" priority="2800" operator="equal">
      <formula>"不適切"</formula>
    </cfRule>
    <cfRule type="cellIs" dxfId="9397" priority="2801" operator="equal">
      <formula>"要入力"</formula>
    </cfRule>
    <cfRule type="cellIs" dxfId="9396" priority="2802" operator="equal">
      <formula>"要確認"</formula>
    </cfRule>
    <cfRule type="cellIs" dxfId="9395" priority="2803" operator="equal">
      <formula>"適切"</formula>
    </cfRule>
    <cfRule type="cellIs" dxfId="9394" priority="2804" operator="equal">
      <formula>"不適切"</formula>
    </cfRule>
    <cfRule type="cellIs" dxfId="9393" priority="2805" operator="equal">
      <formula>"要入力"</formula>
    </cfRule>
    <cfRule type="cellIs" dxfId="9392" priority="2806" operator="equal">
      <formula>"要確認"</formula>
    </cfRule>
    <cfRule type="cellIs" dxfId="9391" priority="2807" operator="equal">
      <formula>"適切"</formula>
    </cfRule>
    <cfRule type="cellIs" dxfId="9390" priority="2808" operator="equal">
      <formula>"不適切"</formula>
    </cfRule>
    <cfRule type="cellIs" dxfId="9389" priority="2809" operator="equal">
      <formula>"要入力"</formula>
    </cfRule>
    <cfRule type="cellIs" dxfId="9388" priority="2810" operator="equal">
      <formula>"要確認"</formula>
    </cfRule>
    <cfRule type="cellIs" dxfId="9387" priority="2811" operator="equal">
      <formula>"適切"</formula>
    </cfRule>
    <cfRule type="cellIs" dxfId="9386" priority="2812" operator="equal">
      <formula>"不適切"</formula>
    </cfRule>
    <cfRule type="cellIs" dxfId="9385" priority="2813" operator="equal">
      <formula>"要入力"</formula>
    </cfRule>
    <cfRule type="cellIs" dxfId="9384" priority="2814" operator="equal">
      <formula>"要確認"</formula>
    </cfRule>
    <cfRule type="cellIs" dxfId="9383" priority="2815" operator="equal">
      <formula>"適切"</formula>
    </cfRule>
    <cfRule type="cellIs" dxfId="9382" priority="2816" operator="equal">
      <formula>"不適切"</formula>
    </cfRule>
    <cfRule type="cellIs" dxfId="9381" priority="2817" operator="equal">
      <formula>"要入力"</formula>
    </cfRule>
    <cfRule type="cellIs" dxfId="9380" priority="2818" operator="equal">
      <formula>"要確認"</formula>
    </cfRule>
    <cfRule type="cellIs" dxfId="9379" priority="2819" operator="equal">
      <formula>"適切"</formula>
    </cfRule>
    <cfRule type="cellIs" dxfId="9378" priority="2820" operator="equal">
      <formula>"不適切"</formula>
    </cfRule>
    <cfRule type="cellIs" dxfId="9377" priority="2821" operator="equal">
      <formula>"要入力"</formula>
    </cfRule>
    <cfRule type="cellIs" dxfId="9376" priority="2822" operator="equal">
      <formula>"要確認"</formula>
    </cfRule>
    <cfRule type="cellIs" dxfId="9375" priority="2823" operator="equal">
      <formula>"適切"</formula>
    </cfRule>
    <cfRule type="cellIs" dxfId="9374" priority="2824" operator="equal">
      <formula>"不適切"</formula>
    </cfRule>
    <cfRule type="cellIs" dxfId="9373" priority="2825" operator="equal">
      <formula>"要入力"</formula>
    </cfRule>
    <cfRule type="cellIs" dxfId="9372" priority="2826" operator="equal">
      <formula>"要確認"</formula>
    </cfRule>
    <cfRule type="cellIs" dxfId="9371" priority="2827" operator="equal">
      <formula>"適切"</formula>
    </cfRule>
    <cfRule type="cellIs" dxfId="9370" priority="2828" operator="equal">
      <formula>"不適切"</formula>
    </cfRule>
    <cfRule type="cellIs" dxfId="9369" priority="2829" operator="equal">
      <formula>"要入力"</formula>
    </cfRule>
    <cfRule type="cellIs" dxfId="9368" priority="2830" operator="equal">
      <formula>"適切"</formula>
    </cfRule>
    <cfRule type="cellIs" dxfId="9367" priority="2831" operator="equal">
      <formula>"不適切"</formula>
    </cfRule>
    <cfRule type="cellIs" dxfId="9366" priority="2832" operator="equal">
      <formula>"要入力"</formula>
    </cfRule>
    <cfRule type="cellIs" dxfId="9365" priority="2833" operator="equal">
      <formula>"要確認"</formula>
    </cfRule>
    <cfRule type="cellIs" dxfId="9364" priority="2834" operator="equal">
      <formula>"適切"</formula>
    </cfRule>
    <cfRule type="cellIs" dxfId="9363" priority="2835" operator="equal">
      <formula>"不適切"</formula>
    </cfRule>
    <cfRule type="cellIs" dxfId="9362" priority="2836" operator="equal">
      <formula>"要入力"</formula>
    </cfRule>
    <cfRule type="cellIs" dxfId="9361" priority="2837" operator="equal">
      <formula>"要確認"</formula>
    </cfRule>
    <cfRule type="cellIs" dxfId="9360" priority="2838" operator="equal">
      <formula>"適切"</formula>
    </cfRule>
    <cfRule type="cellIs" dxfId="9359" priority="2839" operator="equal">
      <formula>"不適切"</formula>
    </cfRule>
    <cfRule type="cellIs" dxfId="9358" priority="2840" operator="equal">
      <formula>"要入力"</formula>
    </cfRule>
    <cfRule type="cellIs" dxfId="9357" priority="2841" operator="equal">
      <formula>"要確認"</formula>
    </cfRule>
    <cfRule type="cellIs" dxfId="9356" priority="2842" operator="equal">
      <formula>"適切"</formula>
    </cfRule>
    <cfRule type="cellIs" dxfId="9355" priority="2843" operator="equal">
      <formula>"不適切"</formula>
    </cfRule>
    <cfRule type="cellIs" dxfId="9354" priority="2844" operator="equal">
      <formula>"要入力"</formula>
    </cfRule>
  </conditionalFormatting>
  <conditionalFormatting sqref="P43">
    <cfRule type="cellIs" dxfId="9353" priority="2680" operator="equal">
      <formula>"▲"</formula>
    </cfRule>
    <cfRule type="cellIs" dxfId="9352" priority="2681" operator="equal">
      <formula>"？"</formula>
    </cfRule>
    <cfRule type="cellIs" dxfId="9351" priority="2682" operator="equal">
      <formula>"★"</formula>
    </cfRule>
  </conditionalFormatting>
  <conditionalFormatting sqref="U311">
    <cfRule type="cellIs" dxfId="9350" priority="2547" operator="equal">
      <formula>0</formula>
    </cfRule>
    <cfRule type="containsErrors" dxfId="9349" priority="2548">
      <formula>ISERROR(U311)</formula>
    </cfRule>
    <cfRule type="containsBlanks" dxfId="9348" priority="2549">
      <formula>LEN(TRIM(U311))=0</formula>
    </cfRule>
  </conditionalFormatting>
  <conditionalFormatting sqref="R311">
    <cfRule type="containsText" dxfId="9347" priority="2541" operator="containsText" text="いる・いない">
      <formula>NOT(ISERROR(SEARCH("いる・いない",R311)))</formula>
    </cfRule>
  </conditionalFormatting>
  <conditionalFormatting sqref="R311">
    <cfRule type="containsText" dxfId="9346" priority="2505" operator="containsText" text="該当・非該当">
      <formula>NOT(ISERROR(SEARCH("該当・非該当",R311)))</formula>
    </cfRule>
    <cfRule type="cellIs" dxfId="9345" priority="2536" operator="equal">
      <formula>"ある・ない"</formula>
    </cfRule>
    <cfRule type="cellIs" dxfId="9344" priority="2537" operator="equal">
      <formula>"ない・ある"</formula>
    </cfRule>
    <cfRule type="cellIs" dxfId="9343" priority="2538" operator="equal">
      <formula>"いない・いる"</formula>
    </cfRule>
    <cfRule type="cellIs" dxfId="9342" priority="2539" operator="equal">
      <formula>"実施済・未実施"</formula>
    </cfRule>
    <cfRule type="cellIs" dxfId="9341" priority="2540" operator="equal">
      <formula>"策定済・未策定"</formula>
    </cfRule>
  </conditionalFormatting>
  <conditionalFormatting sqref="P311">
    <cfRule type="cellIs" dxfId="9340" priority="2533" operator="equal">
      <formula>"▲"</formula>
    </cfRule>
    <cfRule type="cellIs" dxfId="9339" priority="2534" operator="equal">
      <formula>"？"</formula>
    </cfRule>
    <cfRule type="cellIs" dxfId="9338" priority="2535" operator="equal">
      <formula>"★"</formula>
    </cfRule>
  </conditionalFormatting>
  <conditionalFormatting sqref="R311">
    <cfRule type="cellIs" dxfId="9337" priority="2503" operator="equal">
      <formula>"管理宿直の形態"</formula>
    </cfRule>
    <cfRule type="cellIs" dxfId="9336" priority="2504" operator="equal">
      <formula>"有・無"</formula>
    </cfRule>
  </conditionalFormatting>
  <conditionalFormatting sqref="T311">
    <cfRule type="cellIs" dxfId="9335" priority="2506" operator="equal">
      <formula>"要確認"</formula>
    </cfRule>
    <cfRule type="cellIs" dxfId="9334" priority="2507" operator="equal">
      <formula>"適切"</formula>
    </cfRule>
    <cfRule type="cellIs" dxfId="9333" priority="2508" operator="equal">
      <formula>"不適切"</formula>
    </cfRule>
    <cfRule type="cellIs" dxfId="9332" priority="2509" operator="equal">
      <formula>"要入力"</formula>
    </cfRule>
    <cfRule type="cellIs" dxfId="9331" priority="2510" operator="equal">
      <formula>"非該当"</formula>
    </cfRule>
    <cfRule type="cellIs" dxfId="9330" priority="2511" operator="equal">
      <formula>"不適切"</formula>
    </cfRule>
    <cfRule type="cellIs" dxfId="9329" priority="2512" operator="equal">
      <formula>"適切"</formula>
    </cfRule>
    <cfRule type="containsText" dxfId="9328" priority="2513" operator="containsText" text="要入力">
      <formula>NOT(ISERROR(SEARCH("要入力",T311)))</formula>
    </cfRule>
    <cfRule type="cellIs" dxfId="9327" priority="2514" operator="equal">
      <formula>"非該当"</formula>
    </cfRule>
    <cfRule type="cellIs" dxfId="9326" priority="2515" operator="equal">
      <formula>"不適切"</formula>
    </cfRule>
    <cfRule type="cellIs" dxfId="9325" priority="2516" operator="equal">
      <formula>"適切"</formula>
    </cfRule>
    <cfRule type="containsText" dxfId="9324" priority="2517" operator="containsText" text="要入力">
      <formula>NOT(ISERROR(SEARCH("要入力",T311)))</formula>
    </cfRule>
    <cfRule type="cellIs" dxfId="9323" priority="2518" operator="equal">
      <formula>"非該当"</formula>
    </cfRule>
    <cfRule type="cellIs" dxfId="9322" priority="2519" operator="equal">
      <formula>"不適切"</formula>
    </cfRule>
    <cfRule type="cellIs" dxfId="9321" priority="2520" operator="equal">
      <formula>"適切"</formula>
    </cfRule>
    <cfRule type="containsText" dxfId="9320" priority="2521" operator="containsText" text="要入力">
      <formula>NOT(ISERROR(SEARCH("要入力",T311)))</formula>
    </cfRule>
    <cfRule type="cellIs" dxfId="9319" priority="2522" operator="equal">
      <formula>"非該当"</formula>
    </cfRule>
    <cfRule type="cellIs" dxfId="9318" priority="2523" operator="equal">
      <formula>"不適切"</formula>
    </cfRule>
    <cfRule type="cellIs" dxfId="9317" priority="2524" operator="equal">
      <formula>"適切"</formula>
    </cfRule>
    <cfRule type="containsText" dxfId="9316" priority="2525" operator="containsText" text="要入力">
      <formula>NOT(ISERROR(SEARCH("要入力",T311)))</formula>
    </cfRule>
    <cfRule type="cellIs" dxfId="9315" priority="2526" operator="equal">
      <formula>"要確認"</formula>
    </cfRule>
    <cfRule type="cellIs" dxfId="9314" priority="2527" operator="equal">
      <formula>"不適切"</formula>
    </cfRule>
    <cfRule type="containsText" dxfId="9313" priority="2528" operator="containsText" text="適切">
      <formula>NOT(ISERROR(SEARCH("適切",T311)))</formula>
    </cfRule>
    <cfRule type="cellIs" dxfId="9312" priority="2529" operator="equal">
      <formula>"要入力"</formula>
    </cfRule>
    <cfRule type="containsText" dxfId="9311" priority="2530" operator="containsText" text="要入力">
      <formula>NOT(ISERROR(SEARCH("要入力",T311)))</formula>
    </cfRule>
    <cfRule type="containsText" dxfId="9310" priority="2531" operator="containsText" text="要入力">
      <formula>NOT(ISERROR(SEARCH("要入力",T311)))</formula>
    </cfRule>
    <cfRule type="containsText" dxfId="9309" priority="2532" operator="containsText" text="要入力">
      <formula>NOT(ISERROR(SEARCH("要入力",T311)))</formula>
    </cfRule>
    <cfRule type="cellIs" dxfId="9308" priority="2542" operator="equal">
      <formula>"要確認"</formula>
    </cfRule>
    <cfRule type="cellIs" dxfId="9307" priority="2543" operator="equal">
      <formula>"適切"</formula>
    </cfRule>
    <cfRule type="cellIs" dxfId="9306" priority="2544" operator="equal">
      <formula>"不適切"</formula>
    </cfRule>
    <cfRule type="cellIs" dxfId="9305" priority="2545" operator="equal">
      <formula>"要入力"</formula>
    </cfRule>
    <cfRule type="containsText" dxfId="9304" priority="2546" operator="containsText" text="要入力">
      <formula>NOT(ISERROR(SEARCH("要入力",T311)))</formula>
    </cfRule>
    <cfRule type="cellIs" dxfId="9303" priority="2550" operator="equal">
      <formula>"不適切"</formula>
    </cfRule>
    <cfRule type="cellIs" dxfId="9302" priority="2551" operator="equal">
      <formula>"適切"</formula>
    </cfRule>
    <cfRule type="cellIs" dxfId="9301" priority="2552" operator="equal">
      <formula>"適切"</formula>
    </cfRule>
    <cfRule type="cellIs" dxfId="9300" priority="2553" operator="equal">
      <formula>"不適切"</formula>
    </cfRule>
    <cfRule type="cellIs" dxfId="9299" priority="2554" operator="equal">
      <formula>"要確認"</formula>
    </cfRule>
    <cfRule type="cellIs" dxfId="9298" priority="2555" operator="equal">
      <formula>"要入力"</formula>
    </cfRule>
    <cfRule type="cellIs" dxfId="9297" priority="2556" operator="equal">
      <formula>"適切"</formula>
    </cfRule>
    <cfRule type="cellIs" dxfId="9296" priority="2557" operator="equal">
      <formula>"不適切"</formula>
    </cfRule>
    <cfRule type="cellIs" dxfId="9295" priority="2558" operator="equal">
      <formula>"要確認"</formula>
    </cfRule>
    <cfRule type="cellIs" dxfId="9294" priority="2559" operator="equal">
      <formula>"要入力"</formula>
    </cfRule>
    <cfRule type="cellIs" dxfId="9293" priority="2560" operator="equal">
      <formula>"適切"</formula>
    </cfRule>
    <cfRule type="cellIs" dxfId="9292" priority="2561" operator="equal">
      <formula>"不適切"</formula>
    </cfRule>
    <cfRule type="cellIs" dxfId="9291" priority="2562" operator="equal">
      <formula>"要確認"</formula>
    </cfRule>
    <cfRule type="cellIs" dxfId="9290" priority="2563" operator="equal">
      <formula>"要入力"</formula>
    </cfRule>
    <cfRule type="cellIs" dxfId="9289" priority="2564" operator="equal">
      <formula>"要確認"</formula>
    </cfRule>
    <cfRule type="cellIs" dxfId="9288" priority="2565" operator="equal">
      <formula>"適切"</formula>
    </cfRule>
    <cfRule type="cellIs" dxfId="9287" priority="2566" operator="equal">
      <formula>"不適切"</formula>
    </cfRule>
    <cfRule type="cellIs" dxfId="9286" priority="2567" operator="equal">
      <formula>"要入力"</formula>
    </cfRule>
    <cfRule type="cellIs" dxfId="9285" priority="2568" operator="equal">
      <formula>"適切"</formula>
    </cfRule>
    <cfRule type="containsText" dxfId="9284" priority="2569" operator="containsText" text="非該当">
      <formula>NOT(ISERROR(SEARCH("非該当",T311)))</formula>
    </cfRule>
    <cfRule type="containsText" dxfId="9283" priority="2570" operator="containsText" text="要入力">
      <formula>NOT(ISERROR(SEARCH("要入力",T311)))</formula>
    </cfRule>
    <cfRule type="containsText" dxfId="9282" priority="2571" operator="containsText" text="要入力">
      <formula>NOT(ISERROR(SEARCH("要入力",T311)))</formula>
    </cfRule>
    <cfRule type="containsText" dxfId="9281" priority="2572" operator="containsText" text="要入力">
      <formula>NOT(ISERROR(SEARCH("要入力",T311)))</formula>
    </cfRule>
    <cfRule type="containsText" dxfId="9280" priority="2573" operator="containsText" text="要入力">
      <formula>NOT(ISERROR(SEARCH("要入力",T311)))</formula>
    </cfRule>
    <cfRule type="containsText" dxfId="9279" priority="2574" operator="containsText" text="要入力">
      <formula>NOT(ISERROR(SEARCH("要入力",T311)))</formula>
    </cfRule>
    <cfRule type="containsText" dxfId="9278" priority="2575" operator="containsText" text="要入力">
      <formula>NOT(ISERROR(SEARCH("要入力",T311)))</formula>
    </cfRule>
    <cfRule type="containsText" dxfId="9277" priority="2576" operator="containsText" text="要入力">
      <formula>NOT(ISERROR(SEARCH("要入力",T311)))</formula>
    </cfRule>
    <cfRule type="containsText" dxfId="9276" priority="2577" operator="containsText" text="要確認">
      <formula>NOT(ISERROR(SEARCH("要確認",T311)))</formula>
    </cfRule>
    <cfRule type="containsText" dxfId="9275" priority="2578" operator="containsText" text="不適切">
      <formula>NOT(ISERROR(SEARCH("不適切",T311)))</formula>
    </cfRule>
    <cfRule type="containsText" dxfId="9274" priority="2579" operator="containsText" text="適切">
      <formula>NOT(ISERROR(SEARCH("適切",T311)))</formula>
    </cfRule>
    <cfRule type="containsText" dxfId="9273" priority="2580" operator="containsText" text="要入力">
      <formula>NOT(ISERROR(SEARCH("要入力",T311)))</formula>
    </cfRule>
    <cfRule type="containsText" dxfId="9272" priority="2581" operator="containsText" text="要確認">
      <formula>NOT(ISERROR(SEARCH("要確認",T311)))</formula>
    </cfRule>
    <cfRule type="containsText" dxfId="9271" priority="2582" operator="containsText" text="不適切">
      <formula>NOT(ISERROR(SEARCH("不適切",T311)))</formula>
    </cfRule>
    <cfRule type="containsText" dxfId="9270" priority="2583" operator="containsText" text="適切">
      <formula>NOT(ISERROR(SEARCH("適切",T311)))</formula>
    </cfRule>
    <cfRule type="containsText" dxfId="9269" priority="2584" operator="containsText" text="要入力">
      <formula>NOT(ISERROR(SEARCH("要入力",T311)))</formula>
    </cfRule>
    <cfRule type="containsText" dxfId="9268" priority="2585" operator="containsText" text="不適切">
      <formula>NOT(ISERROR(SEARCH("不適切",T311)))</formula>
    </cfRule>
    <cfRule type="containsText" dxfId="9267" priority="2586" operator="containsText" text="適切">
      <formula>NOT(ISERROR(SEARCH("適切",T311)))</formula>
    </cfRule>
    <cfRule type="containsText" dxfId="9266" priority="2587" operator="containsText" text="要確認">
      <formula>NOT(ISERROR(SEARCH("要確認",T311)))</formula>
    </cfRule>
    <cfRule type="containsText" dxfId="9265" priority="2588" operator="containsText" text="要入力">
      <formula>NOT(ISERROR(SEARCH("要入力",T311)))</formula>
    </cfRule>
    <cfRule type="containsText" dxfId="9264" priority="2589" operator="containsText" text="不適切">
      <formula>NOT(ISERROR(SEARCH("不適切",T311)))</formula>
    </cfRule>
    <cfRule type="containsText" dxfId="9263" priority="2590" operator="containsText" text="適切">
      <formula>NOT(ISERROR(SEARCH("適切",T311)))</formula>
    </cfRule>
    <cfRule type="containsText" dxfId="9262" priority="2591" operator="containsText" text="要確認">
      <formula>NOT(ISERROR(SEARCH("要確認",T311)))</formula>
    </cfRule>
    <cfRule type="containsText" dxfId="9261" priority="2592" operator="containsText" text="要入力">
      <formula>NOT(ISERROR(SEARCH("要入力",T311)))</formula>
    </cfRule>
    <cfRule type="cellIs" dxfId="9260" priority="2593" operator="equal">
      <formula>"要確認"</formula>
    </cfRule>
    <cfRule type="cellIs" dxfId="9259" priority="2594" operator="equal">
      <formula>"適切"</formula>
    </cfRule>
    <cfRule type="cellIs" dxfId="9258" priority="2595" operator="equal">
      <formula>"不適切"</formula>
    </cfRule>
    <cfRule type="cellIs" dxfId="9257" priority="2596" operator="equal">
      <formula>"要入力"</formula>
    </cfRule>
    <cfRule type="cellIs" dxfId="9256" priority="2597" operator="equal">
      <formula>"要確認"</formula>
    </cfRule>
    <cfRule type="cellIs" dxfId="9255" priority="2598" operator="equal">
      <formula>"適切"</formula>
    </cfRule>
    <cfRule type="cellIs" dxfId="9254" priority="2599" operator="equal">
      <formula>"不適切"</formula>
    </cfRule>
    <cfRule type="cellIs" dxfId="9253" priority="2600" operator="equal">
      <formula>"要入力"</formula>
    </cfRule>
    <cfRule type="cellIs" dxfId="9252" priority="2601" operator="equal">
      <formula>"要確認"</formula>
    </cfRule>
    <cfRule type="cellIs" dxfId="9251" priority="2602" operator="equal">
      <formula>"適切"</formula>
    </cfRule>
    <cfRule type="cellIs" dxfId="9250" priority="2603" operator="equal">
      <formula>"不適切"</formula>
    </cfRule>
    <cfRule type="cellIs" dxfId="9249" priority="2604" operator="equal">
      <formula>"要入力"</formula>
    </cfRule>
    <cfRule type="cellIs" dxfId="9248" priority="2605" operator="equal">
      <formula>"要確認"</formula>
    </cfRule>
    <cfRule type="cellIs" dxfId="9247" priority="2606" operator="equal">
      <formula>"適切"</formula>
    </cfRule>
    <cfRule type="cellIs" dxfId="9246" priority="2607" operator="equal">
      <formula>"不適切"</formula>
    </cfRule>
    <cfRule type="cellIs" dxfId="9245" priority="2608" operator="equal">
      <formula>"要入力"</formula>
    </cfRule>
    <cfRule type="cellIs" dxfId="9244" priority="2609" operator="equal">
      <formula>"要確認"</formula>
    </cfRule>
    <cfRule type="cellIs" dxfId="9243" priority="2610" operator="equal">
      <formula>"適切"</formula>
    </cfRule>
    <cfRule type="cellIs" dxfId="9242" priority="2611" operator="equal">
      <formula>"不適切"</formula>
    </cfRule>
    <cfRule type="cellIs" dxfId="9241" priority="2612" operator="equal">
      <formula>"要入力"</formula>
    </cfRule>
    <cfRule type="cellIs" dxfId="9240" priority="2613" operator="equal">
      <formula>"要確認"</formula>
    </cfRule>
    <cfRule type="cellIs" dxfId="9239" priority="2614" operator="equal">
      <formula>"適切"</formula>
    </cfRule>
    <cfRule type="cellIs" dxfId="9238" priority="2615" operator="equal">
      <formula>"不適切"</formula>
    </cfRule>
    <cfRule type="cellIs" dxfId="9237" priority="2616" operator="equal">
      <formula>"要入力"</formula>
    </cfRule>
    <cfRule type="cellIs" dxfId="9236" priority="2617" operator="equal">
      <formula>"要確認"</formula>
    </cfRule>
    <cfRule type="cellIs" dxfId="9235" priority="2618" operator="equal">
      <formula>"適切"</formula>
    </cfRule>
    <cfRule type="cellIs" dxfId="9234" priority="2619" operator="equal">
      <formula>"不適切"</formula>
    </cfRule>
    <cfRule type="cellIs" dxfId="9233" priority="2620" operator="equal">
      <formula>"要入力"</formula>
    </cfRule>
    <cfRule type="cellIs" dxfId="9232" priority="2621" operator="equal">
      <formula>"要確認"</formula>
    </cfRule>
    <cfRule type="cellIs" dxfId="9231" priority="2622" operator="equal">
      <formula>"適切"</formula>
    </cfRule>
    <cfRule type="cellIs" dxfId="9230" priority="2623" operator="equal">
      <formula>"不適切"</formula>
    </cfRule>
    <cfRule type="cellIs" dxfId="9229" priority="2624" operator="equal">
      <formula>"要入力"</formula>
    </cfRule>
    <cfRule type="cellIs" dxfId="9228" priority="2625" operator="equal">
      <formula>"要確認"</formula>
    </cfRule>
    <cfRule type="cellIs" dxfId="9227" priority="2626" operator="equal">
      <formula>"適切"</formula>
    </cfRule>
    <cfRule type="cellIs" dxfId="9226" priority="2627" operator="equal">
      <formula>"不適切"</formula>
    </cfRule>
    <cfRule type="cellIs" dxfId="9225" priority="2628" operator="equal">
      <formula>"要入力"</formula>
    </cfRule>
    <cfRule type="cellIs" dxfId="9224" priority="2629" operator="equal">
      <formula>"要確認"</formula>
    </cfRule>
    <cfRule type="cellIs" dxfId="9223" priority="2630" operator="equal">
      <formula>"適切"</formula>
    </cfRule>
    <cfRule type="cellIs" dxfId="9222" priority="2631" operator="equal">
      <formula>"不適切"</formula>
    </cfRule>
    <cfRule type="cellIs" dxfId="9221" priority="2632" operator="equal">
      <formula>"要入力"</formula>
    </cfRule>
    <cfRule type="cellIs" dxfId="9220" priority="2633" operator="equal">
      <formula>"要確認"</formula>
    </cfRule>
    <cfRule type="cellIs" dxfId="9219" priority="2634" operator="equal">
      <formula>"適切"</formula>
    </cfRule>
    <cfRule type="cellIs" dxfId="9218" priority="2635" operator="equal">
      <formula>"不適切"</formula>
    </cfRule>
    <cfRule type="cellIs" dxfId="9217" priority="2636" operator="equal">
      <formula>"要入力"</formula>
    </cfRule>
    <cfRule type="cellIs" dxfId="9216" priority="2637" operator="equal">
      <formula>"要確認"</formula>
    </cfRule>
    <cfRule type="cellIs" dxfId="9215" priority="2638" operator="equal">
      <formula>"適切"</formula>
    </cfRule>
    <cfRule type="cellIs" dxfId="9214" priority="2639" operator="equal">
      <formula>"不適切"</formula>
    </cfRule>
    <cfRule type="cellIs" dxfId="9213" priority="2640" operator="equal">
      <formula>"要入力"</formula>
    </cfRule>
    <cfRule type="cellIs" dxfId="9212" priority="2641" operator="equal">
      <formula>"要確認"</formula>
    </cfRule>
    <cfRule type="cellIs" dxfId="9211" priority="2642" operator="equal">
      <formula>"適切"</formula>
    </cfRule>
    <cfRule type="cellIs" dxfId="9210" priority="2643" operator="equal">
      <formula>"不適切"</formula>
    </cfRule>
    <cfRule type="cellIs" dxfId="9209" priority="2644" operator="equal">
      <formula>"要入力"</formula>
    </cfRule>
    <cfRule type="cellIs" dxfId="9208" priority="2645" operator="equal">
      <formula>"要確認"</formula>
    </cfRule>
    <cfRule type="cellIs" dxfId="9207" priority="2646" operator="equal">
      <formula>"適切"</formula>
    </cfRule>
    <cfRule type="cellIs" dxfId="9206" priority="2647" operator="equal">
      <formula>"不適切"</formula>
    </cfRule>
    <cfRule type="cellIs" dxfId="9205" priority="2648" operator="equal">
      <formula>"要入力"</formula>
    </cfRule>
    <cfRule type="cellIs" dxfId="9204" priority="2649" operator="equal">
      <formula>"要確認"</formula>
    </cfRule>
    <cfRule type="cellIs" dxfId="9203" priority="2650" operator="equal">
      <formula>"適切"</formula>
    </cfRule>
    <cfRule type="cellIs" dxfId="9202" priority="2651" operator="equal">
      <formula>"不適切"</formula>
    </cfRule>
    <cfRule type="cellIs" dxfId="9201" priority="2652" operator="equal">
      <formula>"要入力"</formula>
    </cfRule>
    <cfRule type="cellIs" dxfId="9200" priority="2653" operator="equal">
      <formula>"要確認"</formula>
    </cfRule>
    <cfRule type="cellIs" dxfId="9199" priority="2654" operator="equal">
      <formula>"適切"</formula>
    </cfRule>
    <cfRule type="cellIs" dxfId="9198" priority="2655" operator="equal">
      <formula>"不適切"</formula>
    </cfRule>
    <cfRule type="cellIs" dxfId="9197" priority="2656" operator="equal">
      <formula>"要入力"</formula>
    </cfRule>
    <cfRule type="cellIs" dxfId="9196" priority="2657" operator="equal">
      <formula>"要確認"</formula>
    </cfRule>
    <cfRule type="cellIs" dxfId="9195" priority="2658" operator="equal">
      <formula>"適切"</formula>
    </cfRule>
    <cfRule type="cellIs" dxfId="9194" priority="2659" operator="equal">
      <formula>"不適切"</formula>
    </cfRule>
    <cfRule type="cellIs" dxfId="9193" priority="2660" operator="equal">
      <formula>"要入力"</formula>
    </cfRule>
    <cfRule type="cellIs" dxfId="9192" priority="2661" operator="equal">
      <formula>"要確認"</formula>
    </cfRule>
    <cfRule type="cellIs" dxfId="9191" priority="2662" operator="equal">
      <formula>"適切"</formula>
    </cfRule>
    <cfRule type="cellIs" dxfId="9190" priority="2663" operator="equal">
      <formula>"不適切"</formula>
    </cfRule>
    <cfRule type="cellIs" dxfId="9189" priority="2664" operator="equal">
      <formula>"要入力"</formula>
    </cfRule>
    <cfRule type="cellIs" dxfId="9188" priority="2665" operator="equal">
      <formula>"適切"</formula>
    </cfRule>
    <cfRule type="cellIs" dxfId="9187" priority="2666" operator="equal">
      <formula>"不適切"</formula>
    </cfRule>
    <cfRule type="cellIs" dxfId="9186" priority="2667" operator="equal">
      <formula>"要入力"</formula>
    </cfRule>
    <cfRule type="cellIs" dxfId="9185" priority="2668" operator="equal">
      <formula>"要確認"</formula>
    </cfRule>
    <cfRule type="cellIs" dxfId="9184" priority="2669" operator="equal">
      <formula>"適切"</formula>
    </cfRule>
    <cfRule type="cellIs" dxfId="9183" priority="2670" operator="equal">
      <formula>"不適切"</formula>
    </cfRule>
    <cfRule type="cellIs" dxfId="9182" priority="2671" operator="equal">
      <formula>"要入力"</formula>
    </cfRule>
    <cfRule type="cellIs" dxfId="9181" priority="2672" operator="equal">
      <formula>"要確認"</formula>
    </cfRule>
    <cfRule type="cellIs" dxfId="9180" priority="2673" operator="equal">
      <formula>"適切"</formula>
    </cfRule>
    <cfRule type="cellIs" dxfId="9179" priority="2674" operator="equal">
      <formula>"不適切"</formula>
    </cfRule>
    <cfRule type="cellIs" dxfId="9178" priority="2675" operator="equal">
      <formula>"要入力"</formula>
    </cfRule>
    <cfRule type="cellIs" dxfId="9177" priority="2676" operator="equal">
      <formula>"要確認"</formula>
    </cfRule>
    <cfRule type="cellIs" dxfId="9176" priority="2677" operator="equal">
      <formula>"適切"</formula>
    </cfRule>
    <cfRule type="cellIs" dxfId="9175" priority="2678" operator="equal">
      <formula>"不適切"</formula>
    </cfRule>
    <cfRule type="cellIs" dxfId="9174" priority="2679" operator="equal">
      <formula>"要入力"</formula>
    </cfRule>
  </conditionalFormatting>
  <conditionalFormatting sqref="U314">
    <cfRule type="cellIs" dxfId="9173" priority="2370" operator="equal">
      <formula>0</formula>
    </cfRule>
    <cfRule type="containsErrors" dxfId="9172" priority="2371">
      <formula>ISERROR(U314)</formula>
    </cfRule>
    <cfRule type="containsBlanks" dxfId="9171" priority="2372">
      <formula>LEN(TRIM(U314))=0</formula>
    </cfRule>
  </conditionalFormatting>
  <conditionalFormatting sqref="R314">
    <cfRule type="containsText" dxfId="9170" priority="2364" operator="containsText" text="いる・いない">
      <formula>NOT(ISERROR(SEARCH("いる・いない",R314)))</formula>
    </cfRule>
  </conditionalFormatting>
  <conditionalFormatting sqref="R314">
    <cfRule type="containsText" dxfId="9169" priority="2328" operator="containsText" text="該当・非該当">
      <formula>NOT(ISERROR(SEARCH("該当・非該当",R314)))</formula>
    </cfRule>
    <cfRule type="cellIs" dxfId="9168" priority="2359" operator="equal">
      <formula>"ある・ない"</formula>
    </cfRule>
    <cfRule type="cellIs" dxfId="9167" priority="2360" operator="equal">
      <formula>"ない・ある"</formula>
    </cfRule>
    <cfRule type="cellIs" dxfId="9166" priority="2361" operator="equal">
      <formula>"いない・いる"</formula>
    </cfRule>
    <cfRule type="cellIs" dxfId="9165" priority="2362" operator="equal">
      <formula>"実施済・未実施"</formula>
    </cfRule>
    <cfRule type="cellIs" dxfId="9164" priority="2363" operator="equal">
      <formula>"策定済・未策定"</formula>
    </cfRule>
  </conditionalFormatting>
  <conditionalFormatting sqref="P314">
    <cfRule type="cellIs" dxfId="9163" priority="2356" operator="equal">
      <formula>"▲"</formula>
    </cfRule>
    <cfRule type="cellIs" dxfId="9162" priority="2357" operator="equal">
      <formula>"？"</formula>
    </cfRule>
    <cfRule type="cellIs" dxfId="9161" priority="2358" operator="equal">
      <formula>"★"</formula>
    </cfRule>
  </conditionalFormatting>
  <conditionalFormatting sqref="R314">
    <cfRule type="cellIs" dxfId="9160" priority="2326" operator="equal">
      <formula>"管理宿直の形態"</formula>
    </cfRule>
    <cfRule type="cellIs" dxfId="9159" priority="2327" operator="equal">
      <formula>"有・無"</formula>
    </cfRule>
  </conditionalFormatting>
  <conditionalFormatting sqref="T314">
    <cfRule type="cellIs" dxfId="9158" priority="2329" operator="equal">
      <formula>"要確認"</formula>
    </cfRule>
    <cfRule type="cellIs" dxfId="9157" priority="2330" operator="equal">
      <formula>"適切"</formula>
    </cfRule>
    <cfRule type="cellIs" dxfId="9156" priority="2331" operator="equal">
      <formula>"不適切"</formula>
    </cfRule>
    <cfRule type="cellIs" dxfId="9155" priority="2332" operator="equal">
      <formula>"要入力"</formula>
    </cfRule>
    <cfRule type="cellIs" dxfId="9154" priority="2333" operator="equal">
      <formula>"非該当"</formula>
    </cfRule>
    <cfRule type="cellIs" dxfId="9153" priority="2334" operator="equal">
      <formula>"不適切"</formula>
    </cfRule>
    <cfRule type="cellIs" dxfId="9152" priority="2335" operator="equal">
      <formula>"適切"</formula>
    </cfRule>
    <cfRule type="containsText" dxfId="9151" priority="2336" operator="containsText" text="要入力">
      <formula>NOT(ISERROR(SEARCH("要入力",T314)))</formula>
    </cfRule>
    <cfRule type="cellIs" dxfId="9150" priority="2337" operator="equal">
      <formula>"非該当"</formula>
    </cfRule>
    <cfRule type="cellIs" dxfId="9149" priority="2338" operator="equal">
      <formula>"不適切"</formula>
    </cfRule>
    <cfRule type="cellIs" dxfId="9148" priority="2339" operator="equal">
      <formula>"適切"</formula>
    </cfRule>
    <cfRule type="containsText" dxfId="9147" priority="2340" operator="containsText" text="要入力">
      <formula>NOT(ISERROR(SEARCH("要入力",T314)))</formula>
    </cfRule>
    <cfRule type="cellIs" dxfId="9146" priority="2341" operator="equal">
      <formula>"非該当"</formula>
    </cfRule>
    <cfRule type="cellIs" dxfId="9145" priority="2342" operator="equal">
      <formula>"不適切"</formula>
    </cfRule>
    <cfRule type="cellIs" dxfId="9144" priority="2343" operator="equal">
      <formula>"適切"</formula>
    </cfRule>
    <cfRule type="containsText" dxfId="9143" priority="2344" operator="containsText" text="要入力">
      <formula>NOT(ISERROR(SEARCH("要入力",T314)))</formula>
    </cfRule>
    <cfRule type="cellIs" dxfId="9142" priority="2345" operator="equal">
      <formula>"非該当"</formula>
    </cfRule>
    <cfRule type="cellIs" dxfId="9141" priority="2346" operator="equal">
      <formula>"不適切"</formula>
    </cfRule>
    <cfRule type="cellIs" dxfId="9140" priority="2347" operator="equal">
      <formula>"適切"</formula>
    </cfRule>
    <cfRule type="containsText" dxfId="9139" priority="2348" operator="containsText" text="要入力">
      <formula>NOT(ISERROR(SEARCH("要入力",T314)))</formula>
    </cfRule>
    <cfRule type="cellIs" dxfId="9138" priority="2349" operator="equal">
      <formula>"要確認"</formula>
    </cfRule>
    <cfRule type="cellIs" dxfId="9137" priority="2350" operator="equal">
      <formula>"不適切"</formula>
    </cfRule>
    <cfRule type="containsText" dxfId="9136" priority="2351" operator="containsText" text="適切">
      <formula>NOT(ISERROR(SEARCH("適切",T314)))</formula>
    </cfRule>
    <cfRule type="cellIs" dxfId="9135" priority="2352" operator="equal">
      <formula>"要入力"</formula>
    </cfRule>
    <cfRule type="containsText" dxfId="9134" priority="2353" operator="containsText" text="要入力">
      <formula>NOT(ISERROR(SEARCH("要入力",T314)))</formula>
    </cfRule>
    <cfRule type="containsText" dxfId="9133" priority="2354" operator="containsText" text="要入力">
      <formula>NOT(ISERROR(SEARCH("要入力",T314)))</formula>
    </cfRule>
    <cfRule type="containsText" dxfId="9132" priority="2355" operator="containsText" text="要入力">
      <formula>NOT(ISERROR(SEARCH("要入力",T314)))</formula>
    </cfRule>
    <cfRule type="cellIs" dxfId="9131" priority="2365" operator="equal">
      <formula>"要確認"</formula>
    </cfRule>
    <cfRule type="cellIs" dxfId="9130" priority="2366" operator="equal">
      <formula>"適切"</formula>
    </cfRule>
    <cfRule type="cellIs" dxfId="9129" priority="2367" operator="equal">
      <formula>"不適切"</formula>
    </cfRule>
    <cfRule type="cellIs" dxfId="9128" priority="2368" operator="equal">
      <formula>"要入力"</formula>
    </cfRule>
    <cfRule type="containsText" dxfId="9127" priority="2369" operator="containsText" text="要入力">
      <formula>NOT(ISERROR(SEARCH("要入力",T314)))</formula>
    </cfRule>
    <cfRule type="cellIs" dxfId="9126" priority="2373" operator="equal">
      <formula>"不適切"</formula>
    </cfRule>
    <cfRule type="cellIs" dxfId="9125" priority="2374" operator="equal">
      <formula>"適切"</formula>
    </cfRule>
    <cfRule type="cellIs" dxfId="9124" priority="2375" operator="equal">
      <formula>"適切"</formula>
    </cfRule>
    <cfRule type="cellIs" dxfId="9123" priority="2376" operator="equal">
      <formula>"不適切"</formula>
    </cfRule>
    <cfRule type="cellIs" dxfId="9122" priority="2377" operator="equal">
      <formula>"要確認"</formula>
    </cfRule>
    <cfRule type="cellIs" dxfId="9121" priority="2378" operator="equal">
      <formula>"要入力"</formula>
    </cfRule>
    <cfRule type="cellIs" dxfId="9120" priority="2379" operator="equal">
      <formula>"適切"</formula>
    </cfRule>
    <cfRule type="cellIs" dxfId="9119" priority="2380" operator="equal">
      <formula>"不適切"</formula>
    </cfRule>
    <cfRule type="cellIs" dxfId="9118" priority="2381" operator="equal">
      <formula>"要確認"</formula>
    </cfRule>
    <cfRule type="cellIs" dxfId="9117" priority="2382" operator="equal">
      <formula>"要入力"</formula>
    </cfRule>
    <cfRule type="cellIs" dxfId="9116" priority="2383" operator="equal">
      <formula>"適切"</formula>
    </cfRule>
    <cfRule type="cellIs" dxfId="9115" priority="2384" operator="equal">
      <formula>"不適切"</formula>
    </cfRule>
    <cfRule type="cellIs" dxfId="9114" priority="2385" operator="equal">
      <formula>"要確認"</formula>
    </cfRule>
    <cfRule type="cellIs" dxfId="9113" priority="2386" operator="equal">
      <formula>"要入力"</formula>
    </cfRule>
    <cfRule type="cellIs" dxfId="9112" priority="2387" operator="equal">
      <formula>"要確認"</formula>
    </cfRule>
    <cfRule type="cellIs" dxfId="9111" priority="2388" operator="equal">
      <formula>"適切"</formula>
    </cfRule>
    <cfRule type="cellIs" dxfId="9110" priority="2389" operator="equal">
      <formula>"不適切"</formula>
    </cfRule>
    <cfRule type="cellIs" dxfId="9109" priority="2390" operator="equal">
      <formula>"要入力"</formula>
    </cfRule>
    <cfRule type="cellIs" dxfId="9108" priority="2391" operator="equal">
      <formula>"適切"</formula>
    </cfRule>
    <cfRule type="containsText" dxfId="9107" priority="2392" operator="containsText" text="非該当">
      <formula>NOT(ISERROR(SEARCH("非該当",T314)))</formula>
    </cfRule>
    <cfRule type="containsText" dxfId="9106" priority="2393" operator="containsText" text="要入力">
      <formula>NOT(ISERROR(SEARCH("要入力",T314)))</formula>
    </cfRule>
    <cfRule type="containsText" dxfId="9105" priority="2394" operator="containsText" text="要入力">
      <formula>NOT(ISERROR(SEARCH("要入力",T314)))</formula>
    </cfRule>
    <cfRule type="containsText" dxfId="9104" priority="2395" operator="containsText" text="要入力">
      <formula>NOT(ISERROR(SEARCH("要入力",T314)))</formula>
    </cfRule>
    <cfRule type="containsText" dxfId="9103" priority="2396" operator="containsText" text="要入力">
      <formula>NOT(ISERROR(SEARCH("要入力",T314)))</formula>
    </cfRule>
    <cfRule type="containsText" dxfId="9102" priority="2397" operator="containsText" text="要入力">
      <formula>NOT(ISERROR(SEARCH("要入力",T314)))</formula>
    </cfRule>
    <cfRule type="containsText" dxfId="9101" priority="2398" operator="containsText" text="要入力">
      <formula>NOT(ISERROR(SEARCH("要入力",T314)))</formula>
    </cfRule>
    <cfRule type="containsText" dxfId="9100" priority="2399" operator="containsText" text="要入力">
      <formula>NOT(ISERROR(SEARCH("要入力",T314)))</formula>
    </cfRule>
    <cfRule type="containsText" dxfId="9099" priority="2400" operator="containsText" text="要確認">
      <formula>NOT(ISERROR(SEARCH("要確認",T314)))</formula>
    </cfRule>
    <cfRule type="containsText" dxfId="9098" priority="2401" operator="containsText" text="不適切">
      <formula>NOT(ISERROR(SEARCH("不適切",T314)))</formula>
    </cfRule>
    <cfRule type="containsText" dxfId="9097" priority="2402" operator="containsText" text="適切">
      <formula>NOT(ISERROR(SEARCH("適切",T314)))</formula>
    </cfRule>
    <cfRule type="containsText" dxfId="9096" priority="2403" operator="containsText" text="要入力">
      <formula>NOT(ISERROR(SEARCH("要入力",T314)))</formula>
    </cfRule>
    <cfRule type="containsText" dxfId="9095" priority="2404" operator="containsText" text="要確認">
      <formula>NOT(ISERROR(SEARCH("要確認",T314)))</formula>
    </cfRule>
    <cfRule type="containsText" dxfId="9094" priority="2405" operator="containsText" text="不適切">
      <formula>NOT(ISERROR(SEARCH("不適切",T314)))</formula>
    </cfRule>
    <cfRule type="containsText" dxfId="9093" priority="2406" operator="containsText" text="適切">
      <formula>NOT(ISERROR(SEARCH("適切",T314)))</formula>
    </cfRule>
    <cfRule type="containsText" dxfId="9092" priority="2407" operator="containsText" text="要入力">
      <formula>NOT(ISERROR(SEARCH("要入力",T314)))</formula>
    </cfRule>
    <cfRule type="containsText" dxfId="9091" priority="2408" operator="containsText" text="不適切">
      <formula>NOT(ISERROR(SEARCH("不適切",T314)))</formula>
    </cfRule>
    <cfRule type="containsText" dxfId="9090" priority="2409" operator="containsText" text="適切">
      <formula>NOT(ISERROR(SEARCH("適切",T314)))</formula>
    </cfRule>
    <cfRule type="containsText" dxfId="9089" priority="2410" operator="containsText" text="要確認">
      <formula>NOT(ISERROR(SEARCH("要確認",T314)))</formula>
    </cfRule>
    <cfRule type="containsText" dxfId="9088" priority="2411" operator="containsText" text="要入力">
      <formula>NOT(ISERROR(SEARCH("要入力",T314)))</formula>
    </cfRule>
    <cfRule type="containsText" dxfId="9087" priority="2412" operator="containsText" text="不適切">
      <formula>NOT(ISERROR(SEARCH("不適切",T314)))</formula>
    </cfRule>
    <cfRule type="containsText" dxfId="9086" priority="2413" operator="containsText" text="適切">
      <formula>NOT(ISERROR(SEARCH("適切",T314)))</formula>
    </cfRule>
    <cfRule type="containsText" dxfId="9085" priority="2414" operator="containsText" text="要確認">
      <formula>NOT(ISERROR(SEARCH("要確認",T314)))</formula>
    </cfRule>
    <cfRule type="containsText" dxfId="9084" priority="2415" operator="containsText" text="要入力">
      <formula>NOT(ISERROR(SEARCH("要入力",T314)))</formula>
    </cfRule>
    <cfRule type="cellIs" dxfId="9083" priority="2416" operator="equal">
      <formula>"要確認"</formula>
    </cfRule>
    <cfRule type="cellIs" dxfId="9082" priority="2417" operator="equal">
      <formula>"適切"</formula>
    </cfRule>
    <cfRule type="cellIs" dxfId="9081" priority="2418" operator="equal">
      <formula>"不適切"</formula>
    </cfRule>
    <cfRule type="cellIs" dxfId="9080" priority="2419" operator="equal">
      <formula>"要入力"</formula>
    </cfRule>
    <cfRule type="cellIs" dxfId="9079" priority="2420" operator="equal">
      <formula>"要確認"</formula>
    </cfRule>
    <cfRule type="cellIs" dxfId="9078" priority="2421" operator="equal">
      <formula>"適切"</formula>
    </cfRule>
    <cfRule type="cellIs" dxfId="9077" priority="2422" operator="equal">
      <formula>"不適切"</formula>
    </cfRule>
    <cfRule type="cellIs" dxfId="9076" priority="2423" operator="equal">
      <formula>"要入力"</formula>
    </cfRule>
    <cfRule type="cellIs" dxfId="9075" priority="2424" operator="equal">
      <formula>"要確認"</formula>
    </cfRule>
    <cfRule type="cellIs" dxfId="9074" priority="2425" operator="equal">
      <formula>"適切"</formula>
    </cfRule>
    <cfRule type="cellIs" dxfId="9073" priority="2426" operator="equal">
      <formula>"不適切"</formula>
    </cfRule>
    <cfRule type="cellIs" dxfId="9072" priority="2427" operator="equal">
      <formula>"要入力"</formula>
    </cfRule>
    <cfRule type="cellIs" dxfId="9071" priority="2428" operator="equal">
      <formula>"要確認"</formula>
    </cfRule>
    <cfRule type="cellIs" dxfId="9070" priority="2429" operator="equal">
      <formula>"適切"</formula>
    </cfRule>
    <cfRule type="cellIs" dxfId="9069" priority="2430" operator="equal">
      <formula>"不適切"</formula>
    </cfRule>
    <cfRule type="cellIs" dxfId="9068" priority="2431" operator="equal">
      <formula>"要入力"</formula>
    </cfRule>
    <cfRule type="cellIs" dxfId="9067" priority="2432" operator="equal">
      <formula>"要確認"</formula>
    </cfRule>
    <cfRule type="cellIs" dxfId="9066" priority="2433" operator="equal">
      <formula>"適切"</formula>
    </cfRule>
    <cfRule type="cellIs" dxfId="9065" priority="2434" operator="equal">
      <formula>"不適切"</formula>
    </cfRule>
    <cfRule type="cellIs" dxfId="9064" priority="2435" operator="equal">
      <formula>"要入力"</formula>
    </cfRule>
    <cfRule type="cellIs" dxfId="9063" priority="2436" operator="equal">
      <formula>"要確認"</formula>
    </cfRule>
    <cfRule type="cellIs" dxfId="9062" priority="2437" operator="equal">
      <formula>"適切"</formula>
    </cfRule>
    <cfRule type="cellIs" dxfId="9061" priority="2438" operator="equal">
      <formula>"不適切"</formula>
    </cfRule>
    <cfRule type="cellIs" dxfId="9060" priority="2439" operator="equal">
      <formula>"要入力"</formula>
    </cfRule>
    <cfRule type="cellIs" dxfId="9059" priority="2440" operator="equal">
      <formula>"要確認"</formula>
    </cfRule>
    <cfRule type="cellIs" dxfId="9058" priority="2441" operator="equal">
      <formula>"適切"</formula>
    </cfRule>
    <cfRule type="cellIs" dxfId="9057" priority="2442" operator="equal">
      <formula>"不適切"</formula>
    </cfRule>
    <cfRule type="cellIs" dxfId="9056" priority="2443" operator="equal">
      <formula>"要入力"</formula>
    </cfRule>
    <cfRule type="cellIs" dxfId="9055" priority="2444" operator="equal">
      <formula>"要確認"</formula>
    </cfRule>
    <cfRule type="cellIs" dxfId="9054" priority="2445" operator="equal">
      <formula>"適切"</formula>
    </cfRule>
    <cfRule type="cellIs" dxfId="9053" priority="2446" operator="equal">
      <formula>"不適切"</formula>
    </cfRule>
    <cfRule type="cellIs" dxfId="9052" priority="2447" operator="equal">
      <formula>"要入力"</formula>
    </cfRule>
    <cfRule type="cellIs" dxfId="9051" priority="2448" operator="equal">
      <formula>"要確認"</formula>
    </cfRule>
    <cfRule type="cellIs" dxfId="9050" priority="2449" operator="equal">
      <formula>"適切"</formula>
    </cfRule>
    <cfRule type="cellIs" dxfId="9049" priority="2450" operator="equal">
      <formula>"不適切"</formula>
    </cfRule>
    <cfRule type="cellIs" dxfId="9048" priority="2451" operator="equal">
      <formula>"要入力"</formula>
    </cfRule>
    <cfRule type="cellIs" dxfId="9047" priority="2452" operator="equal">
      <formula>"要確認"</formula>
    </cfRule>
    <cfRule type="cellIs" dxfId="9046" priority="2453" operator="equal">
      <formula>"適切"</formula>
    </cfRule>
    <cfRule type="cellIs" dxfId="9045" priority="2454" operator="equal">
      <formula>"不適切"</formula>
    </cfRule>
    <cfRule type="cellIs" dxfId="9044" priority="2455" operator="equal">
      <formula>"要入力"</formula>
    </cfRule>
    <cfRule type="cellIs" dxfId="9043" priority="2456" operator="equal">
      <formula>"要確認"</formula>
    </cfRule>
    <cfRule type="cellIs" dxfId="9042" priority="2457" operator="equal">
      <formula>"適切"</formula>
    </cfRule>
    <cfRule type="cellIs" dxfId="9041" priority="2458" operator="equal">
      <formula>"不適切"</formula>
    </cfRule>
    <cfRule type="cellIs" dxfId="9040" priority="2459" operator="equal">
      <formula>"要入力"</formula>
    </cfRule>
    <cfRule type="cellIs" dxfId="9039" priority="2460" operator="equal">
      <formula>"要確認"</formula>
    </cfRule>
    <cfRule type="cellIs" dxfId="9038" priority="2461" operator="equal">
      <formula>"適切"</formula>
    </cfRule>
    <cfRule type="cellIs" dxfId="9037" priority="2462" operator="equal">
      <formula>"不適切"</formula>
    </cfRule>
    <cfRule type="cellIs" dxfId="9036" priority="2463" operator="equal">
      <formula>"要入力"</formula>
    </cfRule>
    <cfRule type="cellIs" dxfId="9035" priority="2464" operator="equal">
      <formula>"要確認"</formula>
    </cfRule>
    <cfRule type="cellIs" dxfId="9034" priority="2465" operator="equal">
      <formula>"適切"</formula>
    </cfRule>
    <cfRule type="cellIs" dxfId="9033" priority="2466" operator="equal">
      <formula>"不適切"</formula>
    </cfRule>
    <cfRule type="cellIs" dxfId="9032" priority="2467" operator="equal">
      <formula>"要入力"</formula>
    </cfRule>
    <cfRule type="cellIs" dxfId="9031" priority="2468" operator="equal">
      <formula>"要確認"</formula>
    </cfRule>
    <cfRule type="cellIs" dxfId="9030" priority="2469" operator="equal">
      <formula>"適切"</formula>
    </cfRule>
    <cfRule type="cellIs" dxfId="9029" priority="2470" operator="equal">
      <formula>"不適切"</formula>
    </cfRule>
    <cfRule type="cellIs" dxfId="9028" priority="2471" operator="equal">
      <formula>"要入力"</formula>
    </cfRule>
    <cfRule type="cellIs" dxfId="9027" priority="2472" operator="equal">
      <formula>"要確認"</formula>
    </cfRule>
    <cfRule type="cellIs" dxfId="9026" priority="2473" operator="equal">
      <formula>"適切"</formula>
    </cfRule>
    <cfRule type="cellIs" dxfId="9025" priority="2474" operator="equal">
      <formula>"不適切"</formula>
    </cfRule>
    <cfRule type="cellIs" dxfId="9024" priority="2475" operator="equal">
      <formula>"要入力"</formula>
    </cfRule>
    <cfRule type="cellIs" dxfId="9023" priority="2476" operator="equal">
      <formula>"要確認"</formula>
    </cfRule>
    <cfRule type="cellIs" dxfId="9022" priority="2477" operator="equal">
      <formula>"適切"</formula>
    </cfRule>
    <cfRule type="cellIs" dxfId="9021" priority="2478" operator="equal">
      <formula>"不適切"</formula>
    </cfRule>
    <cfRule type="cellIs" dxfId="9020" priority="2479" operator="equal">
      <formula>"要入力"</formula>
    </cfRule>
    <cfRule type="cellIs" dxfId="9019" priority="2480" operator="equal">
      <formula>"要確認"</formula>
    </cfRule>
    <cfRule type="cellIs" dxfId="9018" priority="2481" operator="equal">
      <formula>"適切"</formula>
    </cfRule>
    <cfRule type="cellIs" dxfId="9017" priority="2482" operator="equal">
      <formula>"不適切"</formula>
    </cfRule>
    <cfRule type="cellIs" dxfId="9016" priority="2483" operator="equal">
      <formula>"要入力"</formula>
    </cfRule>
    <cfRule type="cellIs" dxfId="9015" priority="2484" operator="equal">
      <formula>"要確認"</formula>
    </cfRule>
    <cfRule type="cellIs" dxfId="9014" priority="2485" operator="equal">
      <formula>"適切"</formula>
    </cfRule>
    <cfRule type="cellIs" dxfId="9013" priority="2486" operator="equal">
      <formula>"不適切"</formula>
    </cfRule>
    <cfRule type="cellIs" dxfId="9012" priority="2487" operator="equal">
      <formula>"要入力"</formula>
    </cfRule>
    <cfRule type="cellIs" dxfId="9011" priority="2488" operator="equal">
      <formula>"適切"</formula>
    </cfRule>
    <cfRule type="cellIs" dxfId="9010" priority="2489" operator="equal">
      <formula>"不適切"</formula>
    </cfRule>
    <cfRule type="cellIs" dxfId="9009" priority="2490" operator="equal">
      <formula>"要入力"</formula>
    </cfRule>
    <cfRule type="cellIs" dxfId="9008" priority="2491" operator="equal">
      <formula>"要確認"</formula>
    </cfRule>
    <cfRule type="cellIs" dxfId="9007" priority="2492" operator="equal">
      <formula>"適切"</formula>
    </cfRule>
    <cfRule type="cellIs" dxfId="9006" priority="2493" operator="equal">
      <formula>"不適切"</formula>
    </cfRule>
    <cfRule type="cellIs" dxfId="9005" priority="2494" operator="equal">
      <formula>"要入力"</formula>
    </cfRule>
    <cfRule type="cellIs" dxfId="9004" priority="2495" operator="equal">
      <formula>"要確認"</formula>
    </cfRule>
    <cfRule type="cellIs" dxfId="9003" priority="2496" operator="equal">
      <formula>"適切"</formula>
    </cfRule>
    <cfRule type="cellIs" dxfId="9002" priority="2497" operator="equal">
      <formula>"不適切"</formula>
    </cfRule>
    <cfRule type="cellIs" dxfId="9001" priority="2498" operator="equal">
      <formula>"要入力"</formula>
    </cfRule>
    <cfRule type="cellIs" dxfId="9000" priority="2499" operator="equal">
      <formula>"要確認"</formula>
    </cfRule>
    <cfRule type="cellIs" dxfId="8999" priority="2500" operator="equal">
      <formula>"適切"</formula>
    </cfRule>
    <cfRule type="cellIs" dxfId="8998" priority="2501" operator="equal">
      <formula>"不適切"</formula>
    </cfRule>
    <cfRule type="cellIs" dxfId="8997" priority="2502" operator="equal">
      <formula>"要入力"</formula>
    </cfRule>
  </conditionalFormatting>
  <conditionalFormatting sqref="U338">
    <cfRule type="cellIs" dxfId="8996" priority="2193" operator="equal">
      <formula>0</formula>
    </cfRule>
    <cfRule type="containsErrors" dxfId="8995" priority="2194">
      <formula>ISERROR(U338)</formula>
    </cfRule>
    <cfRule type="containsBlanks" dxfId="8994" priority="2195">
      <formula>LEN(TRIM(U338))=0</formula>
    </cfRule>
  </conditionalFormatting>
  <conditionalFormatting sqref="R338">
    <cfRule type="containsText" dxfId="8993" priority="2187" operator="containsText" text="いる・いない">
      <formula>NOT(ISERROR(SEARCH("いる・いない",R338)))</formula>
    </cfRule>
  </conditionalFormatting>
  <conditionalFormatting sqref="R338">
    <cfRule type="containsText" dxfId="8992" priority="2151" operator="containsText" text="該当・非該当">
      <formula>NOT(ISERROR(SEARCH("該当・非該当",R338)))</formula>
    </cfRule>
    <cfRule type="cellIs" dxfId="8991" priority="2182" operator="equal">
      <formula>"ある・ない"</formula>
    </cfRule>
    <cfRule type="cellIs" dxfId="8990" priority="2183" operator="equal">
      <formula>"ない・ある"</formula>
    </cfRule>
    <cfRule type="cellIs" dxfId="8989" priority="2184" operator="equal">
      <formula>"いない・いる"</formula>
    </cfRule>
    <cfRule type="cellIs" dxfId="8988" priority="2185" operator="equal">
      <formula>"実施済・未実施"</formula>
    </cfRule>
    <cfRule type="cellIs" dxfId="8987" priority="2186" operator="equal">
      <formula>"策定済・未策定"</formula>
    </cfRule>
  </conditionalFormatting>
  <conditionalFormatting sqref="P338">
    <cfRule type="cellIs" dxfId="8986" priority="2179" operator="equal">
      <formula>"▲"</formula>
    </cfRule>
    <cfRule type="cellIs" dxfId="8985" priority="2180" operator="equal">
      <formula>"？"</formula>
    </cfRule>
    <cfRule type="cellIs" dxfId="8984" priority="2181" operator="equal">
      <formula>"★"</formula>
    </cfRule>
  </conditionalFormatting>
  <conditionalFormatting sqref="R338">
    <cfRule type="cellIs" dxfId="8983" priority="2149" operator="equal">
      <formula>"管理宿直の形態"</formula>
    </cfRule>
    <cfRule type="cellIs" dxfId="8982" priority="2150" operator="equal">
      <formula>"有・無"</formula>
    </cfRule>
  </conditionalFormatting>
  <conditionalFormatting sqref="T338">
    <cfRule type="cellIs" dxfId="8981" priority="2152" operator="equal">
      <formula>"要確認"</formula>
    </cfRule>
    <cfRule type="cellIs" dxfId="8980" priority="2153" operator="equal">
      <formula>"適切"</formula>
    </cfRule>
    <cfRule type="cellIs" dxfId="8979" priority="2154" operator="equal">
      <formula>"不適切"</formula>
    </cfRule>
    <cfRule type="cellIs" dxfId="8978" priority="2155" operator="equal">
      <formula>"要入力"</formula>
    </cfRule>
    <cfRule type="cellIs" dxfId="8977" priority="2156" operator="equal">
      <formula>"非該当"</formula>
    </cfRule>
    <cfRule type="cellIs" dxfId="8976" priority="2157" operator="equal">
      <formula>"不適切"</formula>
    </cfRule>
    <cfRule type="cellIs" dxfId="8975" priority="2158" operator="equal">
      <formula>"適切"</formula>
    </cfRule>
    <cfRule type="containsText" dxfId="8974" priority="2159" operator="containsText" text="要入力">
      <formula>NOT(ISERROR(SEARCH("要入力",T338)))</formula>
    </cfRule>
    <cfRule type="cellIs" dxfId="8973" priority="2160" operator="equal">
      <formula>"非該当"</formula>
    </cfRule>
    <cfRule type="cellIs" dxfId="8972" priority="2161" operator="equal">
      <formula>"不適切"</formula>
    </cfRule>
    <cfRule type="cellIs" dxfId="8971" priority="2162" operator="equal">
      <formula>"適切"</formula>
    </cfRule>
    <cfRule type="containsText" dxfId="8970" priority="2163" operator="containsText" text="要入力">
      <formula>NOT(ISERROR(SEARCH("要入力",T338)))</formula>
    </cfRule>
    <cfRule type="cellIs" dxfId="8969" priority="2164" operator="equal">
      <formula>"非該当"</formula>
    </cfRule>
    <cfRule type="cellIs" dxfId="8968" priority="2165" operator="equal">
      <formula>"不適切"</formula>
    </cfRule>
    <cfRule type="cellIs" dxfId="8967" priority="2166" operator="equal">
      <formula>"適切"</formula>
    </cfRule>
    <cfRule type="containsText" dxfId="8966" priority="2167" operator="containsText" text="要入力">
      <formula>NOT(ISERROR(SEARCH("要入力",T338)))</formula>
    </cfRule>
    <cfRule type="cellIs" dxfId="8965" priority="2168" operator="equal">
      <formula>"非該当"</formula>
    </cfRule>
    <cfRule type="cellIs" dxfId="8964" priority="2169" operator="equal">
      <formula>"不適切"</formula>
    </cfRule>
    <cfRule type="cellIs" dxfId="8963" priority="2170" operator="equal">
      <formula>"適切"</formula>
    </cfRule>
    <cfRule type="containsText" dxfId="8962" priority="2171" operator="containsText" text="要入力">
      <formula>NOT(ISERROR(SEARCH("要入力",T338)))</formula>
    </cfRule>
    <cfRule type="cellIs" dxfId="8961" priority="2172" operator="equal">
      <formula>"要確認"</formula>
    </cfRule>
    <cfRule type="cellIs" dxfId="8960" priority="2173" operator="equal">
      <formula>"不適切"</formula>
    </cfRule>
    <cfRule type="containsText" dxfId="8959" priority="2174" operator="containsText" text="適切">
      <formula>NOT(ISERROR(SEARCH("適切",T338)))</formula>
    </cfRule>
    <cfRule type="cellIs" dxfId="8958" priority="2175" operator="equal">
      <formula>"要入力"</formula>
    </cfRule>
    <cfRule type="containsText" dxfId="8957" priority="2176" operator="containsText" text="要入力">
      <formula>NOT(ISERROR(SEARCH("要入力",T338)))</formula>
    </cfRule>
    <cfRule type="containsText" dxfId="8956" priority="2177" operator="containsText" text="要入力">
      <formula>NOT(ISERROR(SEARCH("要入力",T338)))</formula>
    </cfRule>
    <cfRule type="containsText" dxfId="8955" priority="2178" operator="containsText" text="要入力">
      <formula>NOT(ISERROR(SEARCH("要入力",T338)))</formula>
    </cfRule>
    <cfRule type="cellIs" dxfId="8954" priority="2188" operator="equal">
      <formula>"要確認"</formula>
    </cfRule>
    <cfRule type="cellIs" dxfId="8953" priority="2189" operator="equal">
      <formula>"適切"</formula>
    </cfRule>
    <cfRule type="cellIs" dxfId="8952" priority="2190" operator="equal">
      <formula>"不適切"</formula>
    </cfRule>
    <cfRule type="cellIs" dxfId="8951" priority="2191" operator="equal">
      <formula>"要入力"</formula>
    </cfRule>
    <cfRule type="containsText" dxfId="8950" priority="2192" operator="containsText" text="要入力">
      <formula>NOT(ISERROR(SEARCH("要入力",T338)))</formula>
    </cfRule>
    <cfRule type="cellIs" dxfId="8949" priority="2196" operator="equal">
      <formula>"不適切"</formula>
    </cfRule>
    <cfRule type="cellIs" dxfId="8948" priority="2197" operator="equal">
      <formula>"適切"</formula>
    </cfRule>
    <cfRule type="cellIs" dxfId="8947" priority="2198" operator="equal">
      <formula>"適切"</formula>
    </cfRule>
    <cfRule type="cellIs" dxfId="8946" priority="2199" operator="equal">
      <formula>"不適切"</formula>
    </cfRule>
    <cfRule type="cellIs" dxfId="8945" priority="2200" operator="equal">
      <formula>"要確認"</formula>
    </cfRule>
    <cfRule type="cellIs" dxfId="8944" priority="2201" operator="equal">
      <formula>"要入力"</formula>
    </cfRule>
    <cfRule type="cellIs" dxfId="8943" priority="2202" operator="equal">
      <formula>"適切"</formula>
    </cfRule>
    <cfRule type="cellIs" dxfId="8942" priority="2203" operator="equal">
      <formula>"不適切"</formula>
    </cfRule>
    <cfRule type="cellIs" dxfId="8941" priority="2204" operator="equal">
      <formula>"要確認"</formula>
    </cfRule>
    <cfRule type="cellIs" dxfId="8940" priority="2205" operator="equal">
      <formula>"要入力"</formula>
    </cfRule>
    <cfRule type="cellIs" dxfId="8939" priority="2206" operator="equal">
      <formula>"適切"</formula>
    </cfRule>
    <cfRule type="cellIs" dxfId="8938" priority="2207" operator="equal">
      <formula>"不適切"</formula>
    </cfRule>
    <cfRule type="cellIs" dxfId="8937" priority="2208" operator="equal">
      <formula>"要確認"</formula>
    </cfRule>
    <cfRule type="cellIs" dxfId="8936" priority="2209" operator="equal">
      <formula>"要入力"</formula>
    </cfRule>
    <cfRule type="cellIs" dxfId="8935" priority="2210" operator="equal">
      <formula>"要確認"</formula>
    </cfRule>
    <cfRule type="cellIs" dxfId="8934" priority="2211" operator="equal">
      <formula>"適切"</formula>
    </cfRule>
    <cfRule type="cellIs" dxfId="8933" priority="2212" operator="equal">
      <formula>"不適切"</formula>
    </cfRule>
    <cfRule type="cellIs" dxfId="8932" priority="2213" operator="equal">
      <formula>"要入力"</formula>
    </cfRule>
    <cfRule type="cellIs" dxfId="8931" priority="2214" operator="equal">
      <formula>"適切"</formula>
    </cfRule>
    <cfRule type="containsText" dxfId="8930" priority="2215" operator="containsText" text="非該当">
      <formula>NOT(ISERROR(SEARCH("非該当",T338)))</formula>
    </cfRule>
    <cfRule type="containsText" dxfId="8929" priority="2216" operator="containsText" text="要入力">
      <formula>NOT(ISERROR(SEARCH("要入力",T338)))</formula>
    </cfRule>
    <cfRule type="containsText" dxfId="8928" priority="2217" operator="containsText" text="要入力">
      <formula>NOT(ISERROR(SEARCH("要入力",T338)))</formula>
    </cfRule>
    <cfRule type="containsText" dxfId="8927" priority="2218" operator="containsText" text="要入力">
      <formula>NOT(ISERROR(SEARCH("要入力",T338)))</formula>
    </cfRule>
    <cfRule type="containsText" dxfId="8926" priority="2219" operator="containsText" text="要入力">
      <formula>NOT(ISERROR(SEARCH("要入力",T338)))</formula>
    </cfRule>
    <cfRule type="containsText" dxfId="8925" priority="2220" operator="containsText" text="要入力">
      <formula>NOT(ISERROR(SEARCH("要入力",T338)))</formula>
    </cfRule>
    <cfRule type="containsText" dxfId="8924" priority="2221" operator="containsText" text="要入力">
      <formula>NOT(ISERROR(SEARCH("要入力",T338)))</formula>
    </cfRule>
    <cfRule type="containsText" dxfId="8923" priority="2222" operator="containsText" text="要入力">
      <formula>NOT(ISERROR(SEARCH("要入力",T338)))</formula>
    </cfRule>
    <cfRule type="containsText" dxfId="8922" priority="2223" operator="containsText" text="要確認">
      <formula>NOT(ISERROR(SEARCH("要確認",T338)))</formula>
    </cfRule>
    <cfRule type="containsText" dxfId="8921" priority="2224" operator="containsText" text="不適切">
      <formula>NOT(ISERROR(SEARCH("不適切",T338)))</formula>
    </cfRule>
    <cfRule type="containsText" dxfId="8920" priority="2225" operator="containsText" text="適切">
      <formula>NOT(ISERROR(SEARCH("適切",T338)))</formula>
    </cfRule>
    <cfRule type="containsText" dxfId="8919" priority="2226" operator="containsText" text="要入力">
      <formula>NOT(ISERROR(SEARCH("要入力",T338)))</formula>
    </cfRule>
    <cfRule type="containsText" dxfId="8918" priority="2227" operator="containsText" text="要確認">
      <formula>NOT(ISERROR(SEARCH("要確認",T338)))</formula>
    </cfRule>
    <cfRule type="containsText" dxfId="8917" priority="2228" operator="containsText" text="不適切">
      <formula>NOT(ISERROR(SEARCH("不適切",T338)))</formula>
    </cfRule>
    <cfRule type="containsText" dxfId="8916" priority="2229" operator="containsText" text="適切">
      <formula>NOT(ISERROR(SEARCH("適切",T338)))</formula>
    </cfRule>
    <cfRule type="containsText" dxfId="8915" priority="2230" operator="containsText" text="要入力">
      <formula>NOT(ISERROR(SEARCH("要入力",T338)))</formula>
    </cfRule>
    <cfRule type="containsText" dxfId="8914" priority="2231" operator="containsText" text="不適切">
      <formula>NOT(ISERROR(SEARCH("不適切",T338)))</formula>
    </cfRule>
    <cfRule type="containsText" dxfId="8913" priority="2232" operator="containsText" text="適切">
      <formula>NOT(ISERROR(SEARCH("適切",T338)))</formula>
    </cfRule>
    <cfRule type="containsText" dxfId="8912" priority="2233" operator="containsText" text="要確認">
      <formula>NOT(ISERROR(SEARCH("要確認",T338)))</formula>
    </cfRule>
    <cfRule type="containsText" dxfId="8911" priority="2234" operator="containsText" text="要入力">
      <formula>NOT(ISERROR(SEARCH("要入力",T338)))</formula>
    </cfRule>
    <cfRule type="containsText" dxfId="8910" priority="2235" operator="containsText" text="不適切">
      <formula>NOT(ISERROR(SEARCH("不適切",T338)))</formula>
    </cfRule>
    <cfRule type="containsText" dxfId="8909" priority="2236" operator="containsText" text="適切">
      <formula>NOT(ISERROR(SEARCH("適切",T338)))</formula>
    </cfRule>
    <cfRule type="containsText" dxfId="8908" priority="2237" operator="containsText" text="要確認">
      <formula>NOT(ISERROR(SEARCH("要確認",T338)))</formula>
    </cfRule>
    <cfRule type="containsText" dxfId="8907" priority="2238" operator="containsText" text="要入力">
      <formula>NOT(ISERROR(SEARCH("要入力",T338)))</formula>
    </cfRule>
    <cfRule type="cellIs" dxfId="8906" priority="2239" operator="equal">
      <formula>"要確認"</formula>
    </cfRule>
    <cfRule type="cellIs" dxfId="8905" priority="2240" operator="equal">
      <formula>"適切"</formula>
    </cfRule>
    <cfRule type="cellIs" dxfId="8904" priority="2241" operator="equal">
      <formula>"不適切"</formula>
    </cfRule>
    <cfRule type="cellIs" dxfId="8903" priority="2242" operator="equal">
      <formula>"要入力"</formula>
    </cfRule>
    <cfRule type="cellIs" dxfId="8902" priority="2243" operator="equal">
      <formula>"要確認"</formula>
    </cfRule>
    <cfRule type="cellIs" dxfId="8901" priority="2244" operator="equal">
      <formula>"適切"</formula>
    </cfRule>
    <cfRule type="cellIs" dxfId="8900" priority="2245" operator="equal">
      <formula>"不適切"</formula>
    </cfRule>
    <cfRule type="cellIs" dxfId="8899" priority="2246" operator="equal">
      <formula>"要入力"</formula>
    </cfRule>
    <cfRule type="cellIs" dxfId="8898" priority="2247" operator="equal">
      <formula>"要確認"</formula>
    </cfRule>
    <cfRule type="cellIs" dxfId="8897" priority="2248" operator="equal">
      <formula>"適切"</formula>
    </cfRule>
    <cfRule type="cellIs" dxfId="8896" priority="2249" operator="equal">
      <formula>"不適切"</formula>
    </cfRule>
    <cfRule type="cellIs" dxfId="8895" priority="2250" operator="equal">
      <formula>"要入力"</formula>
    </cfRule>
    <cfRule type="cellIs" dxfId="8894" priority="2251" operator="equal">
      <formula>"要確認"</formula>
    </cfRule>
    <cfRule type="cellIs" dxfId="8893" priority="2252" operator="equal">
      <formula>"適切"</formula>
    </cfRule>
    <cfRule type="cellIs" dxfId="8892" priority="2253" operator="equal">
      <formula>"不適切"</formula>
    </cfRule>
    <cfRule type="cellIs" dxfId="8891" priority="2254" operator="equal">
      <formula>"要入力"</formula>
    </cfRule>
    <cfRule type="cellIs" dxfId="8890" priority="2255" operator="equal">
      <formula>"要確認"</formula>
    </cfRule>
    <cfRule type="cellIs" dxfId="8889" priority="2256" operator="equal">
      <formula>"適切"</formula>
    </cfRule>
    <cfRule type="cellIs" dxfId="8888" priority="2257" operator="equal">
      <formula>"不適切"</formula>
    </cfRule>
    <cfRule type="cellIs" dxfId="8887" priority="2258" operator="equal">
      <formula>"要入力"</formula>
    </cfRule>
    <cfRule type="cellIs" dxfId="8886" priority="2259" operator="equal">
      <formula>"要確認"</formula>
    </cfRule>
    <cfRule type="cellIs" dxfId="8885" priority="2260" operator="equal">
      <formula>"適切"</formula>
    </cfRule>
    <cfRule type="cellIs" dxfId="8884" priority="2261" operator="equal">
      <formula>"不適切"</formula>
    </cfRule>
    <cfRule type="cellIs" dxfId="8883" priority="2262" operator="equal">
      <formula>"要入力"</formula>
    </cfRule>
    <cfRule type="cellIs" dxfId="8882" priority="2263" operator="equal">
      <formula>"要確認"</formula>
    </cfRule>
    <cfRule type="cellIs" dxfId="8881" priority="2264" operator="equal">
      <formula>"適切"</formula>
    </cfRule>
    <cfRule type="cellIs" dxfId="8880" priority="2265" operator="equal">
      <formula>"不適切"</formula>
    </cfRule>
    <cfRule type="cellIs" dxfId="8879" priority="2266" operator="equal">
      <formula>"要入力"</formula>
    </cfRule>
    <cfRule type="cellIs" dxfId="8878" priority="2267" operator="equal">
      <formula>"要確認"</formula>
    </cfRule>
    <cfRule type="cellIs" dxfId="8877" priority="2268" operator="equal">
      <formula>"適切"</formula>
    </cfRule>
    <cfRule type="cellIs" dxfId="8876" priority="2269" operator="equal">
      <formula>"不適切"</formula>
    </cfRule>
    <cfRule type="cellIs" dxfId="8875" priority="2270" operator="equal">
      <formula>"要入力"</formula>
    </cfRule>
    <cfRule type="cellIs" dxfId="8874" priority="2271" operator="equal">
      <formula>"要確認"</formula>
    </cfRule>
    <cfRule type="cellIs" dxfId="8873" priority="2272" operator="equal">
      <formula>"適切"</formula>
    </cfRule>
    <cfRule type="cellIs" dxfId="8872" priority="2273" operator="equal">
      <formula>"不適切"</formula>
    </cfRule>
    <cfRule type="cellIs" dxfId="8871" priority="2274" operator="equal">
      <formula>"要入力"</formula>
    </cfRule>
    <cfRule type="cellIs" dxfId="8870" priority="2275" operator="equal">
      <formula>"要確認"</formula>
    </cfRule>
    <cfRule type="cellIs" dxfId="8869" priority="2276" operator="equal">
      <formula>"適切"</formula>
    </cfRule>
    <cfRule type="cellIs" dxfId="8868" priority="2277" operator="equal">
      <formula>"不適切"</formula>
    </cfRule>
    <cfRule type="cellIs" dxfId="8867" priority="2278" operator="equal">
      <formula>"要入力"</formula>
    </cfRule>
    <cfRule type="cellIs" dxfId="8866" priority="2279" operator="equal">
      <formula>"要確認"</formula>
    </cfRule>
    <cfRule type="cellIs" dxfId="8865" priority="2280" operator="equal">
      <formula>"適切"</formula>
    </cfRule>
    <cfRule type="cellIs" dxfId="8864" priority="2281" operator="equal">
      <formula>"不適切"</formula>
    </cfRule>
    <cfRule type="cellIs" dxfId="8863" priority="2282" operator="equal">
      <formula>"要入力"</formula>
    </cfRule>
    <cfRule type="cellIs" dxfId="8862" priority="2283" operator="equal">
      <formula>"要確認"</formula>
    </cfRule>
    <cfRule type="cellIs" dxfId="8861" priority="2284" operator="equal">
      <formula>"適切"</formula>
    </cfRule>
    <cfRule type="cellIs" dxfId="8860" priority="2285" operator="equal">
      <formula>"不適切"</formula>
    </cfRule>
    <cfRule type="cellIs" dxfId="8859" priority="2286" operator="equal">
      <formula>"要入力"</formula>
    </cfRule>
    <cfRule type="cellIs" dxfId="8858" priority="2287" operator="equal">
      <formula>"要確認"</formula>
    </cfRule>
    <cfRule type="cellIs" dxfId="8857" priority="2288" operator="equal">
      <formula>"適切"</formula>
    </cfRule>
    <cfRule type="cellIs" dxfId="8856" priority="2289" operator="equal">
      <formula>"不適切"</formula>
    </cfRule>
    <cfRule type="cellIs" dxfId="8855" priority="2290" operator="equal">
      <formula>"要入力"</formula>
    </cfRule>
    <cfRule type="cellIs" dxfId="8854" priority="2291" operator="equal">
      <formula>"要確認"</formula>
    </cfRule>
    <cfRule type="cellIs" dxfId="8853" priority="2292" operator="equal">
      <formula>"適切"</formula>
    </cfRule>
    <cfRule type="cellIs" dxfId="8852" priority="2293" operator="equal">
      <formula>"不適切"</formula>
    </cfRule>
    <cfRule type="cellIs" dxfId="8851" priority="2294" operator="equal">
      <formula>"要入力"</formula>
    </cfRule>
    <cfRule type="cellIs" dxfId="8850" priority="2295" operator="equal">
      <formula>"要確認"</formula>
    </cfRule>
    <cfRule type="cellIs" dxfId="8849" priority="2296" operator="equal">
      <formula>"適切"</formula>
    </cfRule>
    <cfRule type="cellIs" dxfId="8848" priority="2297" operator="equal">
      <formula>"不適切"</formula>
    </cfRule>
    <cfRule type="cellIs" dxfId="8847" priority="2298" operator="equal">
      <formula>"要入力"</formula>
    </cfRule>
    <cfRule type="cellIs" dxfId="8846" priority="2299" operator="equal">
      <formula>"要確認"</formula>
    </cfRule>
    <cfRule type="cellIs" dxfId="8845" priority="2300" operator="equal">
      <formula>"適切"</formula>
    </cfRule>
    <cfRule type="cellIs" dxfId="8844" priority="2301" operator="equal">
      <formula>"不適切"</formula>
    </cfRule>
    <cfRule type="cellIs" dxfId="8843" priority="2302" operator="equal">
      <formula>"要入力"</formula>
    </cfRule>
    <cfRule type="cellIs" dxfId="8842" priority="2303" operator="equal">
      <formula>"要確認"</formula>
    </cfRule>
    <cfRule type="cellIs" dxfId="8841" priority="2304" operator="equal">
      <formula>"適切"</formula>
    </cfRule>
    <cfRule type="cellIs" dxfId="8840" priority="2305" operator="equal">
      <formula>"不適切"</formula>
    </cfRule>
    <cfRule type="cellIs" dxfId="8839" priority="2306" operator="equal">
      <formula>"要入力"</formula>
    </cfRule>
    <cfRule type="cellIs" dxfId="8838" priority="2307" operator="equal">
      <formula>"要確認"</formula>
    </cfRule>
    <cfRule type="cellIs" dxfId="8837" priority="2308" operator="equal">
      <formula>"適切"</formula>
    </cfRule>
    <cfRule type="cellIs" dxfId="8836" priority="2309" operator="equal">
      <formula>"不適切"</formula>
    </cfRule>
    <cfRule type="cellIs" dxfId="8835" priority="2310" operator="equal">
      <formula>"要入力"</formula>
    </cfRule>
    <cfRule type="cellIs" dxfId="8834" priority="2311" operator="equal">
      <formula>"適切"</formula>
    </cfRule>
    <cfRule type="cellIs" dxfId="8833" priority="2312" operator="equal">
      <formula>"不適切"</formula>
    </cfRule>
    <cfRule type="cellIs" dxfId="8832" priority="2313" operator="equal">
      <formula>"要入力"</formula>
    </cfRule>
    <cfRule type="cellIs" dxfId="8831" priority="2314" operator="equal">
      <formula>"要確認"</formula>
    </cfRule>
    <cfRule type="cellIs" dxfId="8830" priority="2315" operator="equal">
      <formula>"適切"</formula>
    </cfRule>
    <cfRule type="cellIs" dxfId="8829" priority="2316" operator="equal">
      <formula>"不適切"</formula>
    </cfRule>
    <cfRule type="cellIs" dxfId="8828" priority="2317" operator="equal">
      <formula>"要入力"</formula>
    </cfRule>
    <cfRule type="cellIs" dxfId="8827" priority="2318" operator="equal">
      <formula>"要確認"</formula>
    </cfRule>
    <cfRule type="cellIs" dxfId="8826" priority="2319" operator="equal">
      <formula>"適切"</formula>
    </cfRule>
    <cfRule type="cellIs" dxfId="8825" priority="2320" operator="equal">
      <formula>"不適切"</formula>
    </cfRule>
    <cfRule type="cellIs" dxfId="8824" priority="2321" operator="equal">
      <formula>"要入力"</formula>
    </cfRule>
    <cfRule type="cellIs" dxfId="8823" priority="2322" operator="equal">
      <formula>"要確認"</formula>
    </cfRule>
    <cfRule type="cellIs" dxfId="8822" priority="2323" operator="equal">
      <formula>"適切"</formula>
    </cfRule>
    <cfRule type="cellIs" dxfId="8821" priority="2324" operator="equal">
      <formula>"不適切"</formula>
    </cfRule>
    <cfRule type="cellIs" dxfId="8820" priority="2325" operator="equal">
      <formula>"要入力"</formula>
    </cfRule>
  </conditionalFormatting>
  <conditionalFormatting sqref="U325">
    <cfRule type="cellIs" dxfId="8819" priority="2016" operator="equal">
      <formula>0</formula>
    </cfRule>
    <cfRule type="containsErrors" dxfId="8818" priority="2017">
      <formula>ISERROR(U325)</formula>
    </cfRule>
    <cfRule type="containsBlanks" dxfId="8817" priority="2018">
      <formula>LEN(TRIM(U325))=0</formula>
    </cfRule>
  </conditionalFormatting>
  <conditionalFormatting sqref="R325">
    <cfRule type="containsText" dxfId="8816" priority="2010" operator="containsText" text="いる・いない">
      <formula>NOT(ISERROR(SEARCH("いる・いない",R325)))</formula>
    </cfRule>
  </conditionalFormatting>
  <conditionalFormatting sqref="R325">
    <cfRule type="containsText" dxfId="8815" priority="1974" operator="containsText" text="該当・非該当">
      <formula>NOT(ISERROR(SEARCH("該当・非該当",R325)))</formula>
    </cfRule>
    <cfRule type="cellIs" dxfId="8814" priority="2005" operator="equal">
      <formula>"ある・ない"</formula>
    </cfRule>
    <cfRule type="cellIs" dxfId="8813" priority="2006" operator="equal">
      <formula>"ない・ある"</formula>
    </cfRule>
    <cfRule type="cellIs" dxfId="8812" priority="2007" operator="equal">
      <formula>"いない・いる"</formula>
    </cfRule>
    <cfRule type="cellIs" dxfId="8811" priority="2008" operator="equal">
      <formula>"実施済・未実施"</formula>
    </cfRule>
    <cfRule type="cellIs" dxfId="8810" priority="2009" operator="equal">
      <formula>"策定済・未策定"</formula>
    </cfRule>
  </conditionalFormatting>
  <conditionalFormatting sqref="P325">
    <cfRule type="cellIs" dxfId="8809" priority="2002" operator="equal">
      <formula>"▲"</formula>
    </cfRule>
    <cfRule type="cellIs" dxfId="8808" priority="2003" operator="equal">
      <formula>"？"</formula>
    </cfRule>
    <cfRule type="cellIs" dxfId="8807" priority="2004" operator="equal">
      <formula>"★"</formula>
    </cfRule>
  </conditionalFormatting>
  <conditionalFormatting sqref="R325">
    <cfRule type="cellIs" dxfId="8806" priority="1972" operator="equal">
      <formula>"管理宿直の形態"</formula>
    </cfRule>
    <cfRule type="cellIs" dxfId="8805" priority="1973" operator="equal">
      <formula>"有・無"</formula>
    </cfRule>
  </conditionalFormatting>
  <conditionalFormatting sqref="T325">
    <cfRule type="cellIs" dxfId="8804" priority="1975" operator="equal">
      <formula>"要確認"</formula>
    </cfRule>
    <cfRule type="cellIs" dxfId="8803" priority="1976" operator="equal">
      <formula>"適切"</formula>
    </cfRule>
    <cfRule type="cellIs" dxfId="8802" priority="1977" operator="equal">
      <formula>"不適切"</formula>
    </cfRule>
    <cfRule type="cellIs" dxfId="8801" priority="1978" operator="equal">
      <formula>"要入力"</formula>
    </cfRule>
    <cfRule type="cellIs" dxfId="8800" priority="1979" operator="equal">
      <formula>"非該当"</formula>
    </cfRule>
    <cfRule type="cellIs" dxfId="8799" priority="1980" operator="equal">
      <formula>"不適切"</formula>
    </cfRule>
    <cfRule type="cellIs" dxfId="8798" priority="1981" operator="equal">
      <formula>"適切"</formula>
    </cfRule>
    <cfRule type="containsText" dxfId="8797" priority="1982" operator="containsText" text="要入力">
      <formula>NOT(ISERROR(SEARCH("要入力",T325)))</formula>
    </cfRule>
    <cfRule type="cellIs" dxfId="8796" priority="1983" operator="equal">
      <formula>"非該当"</formula>
    </cfRule>
    <cfRule type="cellIs" dxfId="8795" priority="1984" operator="equal">
      <formula>"不適切"</formula>
    </cfRule>
    <cfRule type="cellIs" dxfId="8794" priority="1985" operator="equal">
      <formula>"適切"</formula>
    </cfRule>
    <cfRule type="containsText" dxfId="8793" priority="1986" operator="containsText" text="要入力">
      <formula>NOT(ISERROR(SEARCH("要入力",T325)))</formula>
    </cfRule>
    <cfRule type="cellIs" dxfId="8792" priority="1987" operator="equal">
      <formula>"非該当"</formula>
    </cfRule>
    <cfRule type="cellIs" dxfId="8791" priority="1988" operator="equal">
      <formula>"不適切"</formula>
    </cfRule>
    <cfRule type="cellIs" dxfId="8790" priority="1989" operator="equal">
      <formula>"適切"</formula>
    </cfRule>
    <cfRule type="containsText" dxfId="8789" priority="1990" operator="containsText" text="要入力">
      <formula>NOT(ISERROR(SEARCH("要入力",T325)))</formula>
    </cfRule>
    <cfRule type="cellIs" dxfId="8788" priority="1991" operator="equal">
      <formula>"非該当"</formula>
    </cfRule>
    <cfRule type="cellIs" dxfId="8787" priority="1992" operator="equal">
      <formula>"不適切"</formula>
    </cfRule>
    <cfRule type="cellIs" dxfId="8786" priority="1993" operator="equal">
      <formula>"適切"</formula>
    </cfRule>
    <cfRule type="containsText" dxfId="8785" priority="1994" operator="containsText" text="要入力">
      <formula>NOT(ISERROR(SEARCH("要入力",T325)))</formula>
    </cfRule>
    <cfRule type="cellIs" dxfId="8784" priority="1995" operator="equal">
      <formula>"要確認"</formula>
    </cfRule>
    <cfRule type="cellIs" dxfId="8783" priority="1996" operator="equal">
      <formula>"不適切"</formula>
    </cfRule>
    <cfRule type="containsText" dxfId="8782" priority="1997" operator="containsText" text="適切">
      <formula>NOT(ISERROR(SEARCH("適切",T325)))</formula>
    </cfRule>
    <cfRule type="cellIs" dxfId="8781" priority="1998" operator="equal">
      <formula>"要入力"</formula>
    </cfRule>
    <cfRule type="containsText" dxfId="8780" priority="1999" operator="containsText" text="要入力">
      <formula>NOT(ISERROR(SEARCH("要入力",T325)))</formula>
    </cfRule>
    <cfRule type="containsText" dxfId="8779" priority="2000" operator="containsText" text="要入力">
      <formula>NOT(ISERROR(SEARCH("要入力",T325)))</formula>
    </cfRule>
    <cfRule type="containsText" dxfId="8778" priority="2001" operator="containsText" text="要入力">
      <formula>NOT(ISERROR(SEARCH("要入力",T325)))</formula>
    </cfRule>
    <cfRule type="cellIs" dxfId="8777" priority="2011" operator="equal">
      <formula>"要確認"</formula>
    </cfRule>
    <cfRule type="cellIs" dxfId="8776" priority="2012" operator="equal">
      <formula>"適切"</formula>
    </cfRule>
    <cfRule type="cellIs" dxfId="8775" priority="2013" operator="equal">
      <formula>"不適切"</formula>
    </cfRule>
    <cfRule type="cellIs" dxfId="8774" priority="2014" operator="equal">
      <formula>"要入力"</formula>
    </cfRule>
    <cfRule type="containsText" dxfId="8773" priority="2015" operator="containsText" text="要入力">
      <formula>NOT(ISERROR(SEARCH("要入力",T325)))</formula>
    </cfRule>
    <cfRule type="cellIs" dxfId="8772" priority="2019" operator="equal">
      <formula>"不適切"</formula>
    </cfRule>
    <cfRule type="cellIs" dxfId="8771" priority="2020" operator="equal">
      <formula>"適切"</formula>
    </cfRule>
    <cfRule type="cellIs" dxfId="8770" priority="2021" operator="equal">
      <formula>"適切"</formula>
    </cfRule>
    <cfRule type="cellIs" dxfId="8769" priority="2022" operator="equal">
      <formula>"不適切"</formula>
    </cfRule>
    <cfRule type="cellIs" dxfId="8768" priority="2023" operator="equal">
      <formula>"要確認"</formula>
    </cfRule>
    <cfRule type="cellIs" dxfId="8767" priority="2024" operator="equal">
      <formula>"要入力"</formula>
    </cfRule>
    <cfRule type="cellIs" dxfId="8766" priority="2025" operator="equal">
      <formula>"適切"</formula>
    </cfRule>
    <cfRule type="cellIs" dxfId="8765" priority="2026" operator="equal">
      <formula>"不適切"</formula>
    </cfRule>
    <cfRule type="cellIs" dxfId="8764" priority="2027" operator="equal">
      <formula>"要確認"</formula>
    </cfRule>
    <cfRule type="cellIs" dxfId="8763" priority="2028" operator="equal">
      <formula>"要入力"</formula>
    </cfRule>
    <cfRule type="cellIs" dxfId="8762" priority="2029" operator="equal">
      <formula>"適切"</formula>
    </cfRule>
    <cfRule type="cellIs" dxfId="8761" priority="2030" operator="equal">
      <formula>"不適切"</formula>
    </cfRule>
    <cfRule type="cellIs" dxfId="8760" priority="2031" operator="equal">
      <formula>"要確認"</formula>
    </cfRule>
    <cfRule type="cellIs" dxfId="8759" priority="2032" operator="equal">
      <formula>"要入力"</formula>
    </cfRule>
    <cfRule type="cellIs" dxfId="8758" priority="2033" operator="equal">
      <formula>"要確認"</formula>
    </cfRule>
    <cfRule type="cellIs" dxfId="8757" priority="2034" operator="equal">
      <formula>"適切"</formula>
    </cfRule>
    <cfRule type="cellIs" dxfId="8756" priority="2035" operator="equal">
      <formula>"不適切"</formula>
    </cfRule>
    <cfRule type="cellIs" dxfId="8755" priority="2036" operator="equal">
      <formula>"要入力"</formula>
    </cfRule>
    <cfRule type="cellIs" dxfId="8754" priority="2037" operator="equal">
      <formula>"適切"</formula>
    </cfRule>
    <cfRule type="containsText" dxfId="8753" priority="2038" operator="containsText" text="非該当">
      <formula>NOT(ISERROR(SEARCH("非該当",T325)))</formula>
    </cfRule>
    <cfRule type="containsText" dxfId="8752" priority="2039" operator="containsText" text="要入力">
      <formula>NOT(ISERROR(SEARCH("要入力",T325)))</formula>
    </cfRule>
    <cfRule type="containsText" dxfId="8751" priority="2040" operator="containsText" text="要入力">
      <formula>NOT(ISERROR(SEARCH("要入力",T325)))</formula>
    </cfRule>
    <cfRule type="containsText" dxfId="8750" priority="2041" operator="containsText" text="要入力">
      <formula>NOT(ISERROR(SEARCH("要入力",T325)))</formula>
    </cfRule>
    <cfRule type="containsText" dxfId="8749" priority="2042" operator="containsText" text="要入力">
      <formula>NOT(ISERROR(SEARCH("要入力",T325)))</formula>
    </cfRule>
    <cfRule type="containsText" dxfId="8748" priority="2043" operator="containsText" text="要入力">
      <formula>NOT(ISERROR(SEARCH("要入力",T325)))</formula>
    </cfRule>
    <cfRule type="containsText" dxfId="8747" priority="2044" operator="containsText" text="要入力">
      <formula>NOT(ISERROR(SEARCH("要入力",T325)))</formula>
    </cfRule>
    <cfRule type="containsText" dxfId="8746" priority="2045" operator="containsText" text="要入力">
      <formula>NOT(ISERROR(SEARCH("要入力",T325)))</formula>
    </cfRule>
    <cfRule type="containsText" dxfId="8745" priority="2046" operator="containsText" text="要確認">
      <formula>NOT(ISERROR(SEARCH("要確認",T325)))</formula>
    </cfRule>
    <cfRule type="containsText" dxfId="8744" priority="2047" operator="containsText" text="不適切">
      <formula>NOT(ISERROR(SEARCH("不適切",T325)))</formula>
    </cfRule>
    <cfRule type="containsText" dxfId="8743" priority="2048" operator="containsText" text="適切">
      <formula>NOT(ISERROR(SEARCH("適切",T325)))</formula>
    </cfRule>
    <cfRule type="containsText" dxfId="8742" priority="2049" operator="containsText" text="要入力">
      <formula>NOT(ISERROR(SEARCH("要入力",T325)))</formula>
    </cfRule>
    <cfRule type="containsText" dxfId="8741" priority="2050" operator="containsText" text="要確認">
      <formula>NOT(ISERROR(SEARCH("要確認",T325)))</formula>
    </cfRule>
    <cfRule type="containsText" dxfId="8740" priority="2051" operator="containsText" text="不適切">
      <formula>NOT(ISERROR(SEARCH("不適切",T325)))</formula>
    </cfRule>
    <cfRule type="containsText" dxfId="8739" priority="2052" operator="containsText" text="適切">
      <formula>NOT(ISERROR(SEARCH("適切",T325)))</formula>
    </cfRule>
    <cfRule type="containsText" dxfId="8738" priority="2053" operator="containsText" text="要入力">
      <formula>NOT(ISERROR(SEARCH("要入力",T325)))</formula>
    </cfRule>
    <cfRule type="containsText" dxfId="8737" priority="2054" operator="containsText" text="不適切">
      <formula>NOT(ISERROR(SEARCH("不適切",T325)))</formula>
    </cfRule>
    <cfRule type="containsText" dxfId="8736" priority="2055" operator="containsText" text="適切">
      <formula>NOT(ISERROR(SEARCH("適切",T325)))</formula>
    </cfRule>
    <cfRule type="containsText" dxfId="8735" priority="2056" operator="containsText" text="要確認">
      <formula>NOT(ISERROR(SEARCH("要確認",T325)))</formula>
    </cfRule>
    <cfRule type="containsText" dxfId="8734" priority="2057" operator="containsText" text="要入力">
      <formula>NOT(ISERROR(SEARCH("要入力",T325)))</formula>
    </cfRule>
    <cfRule type="containsText" dxfId="8733" priority="2058" operator="containsText" text="不適切">
      <formula>NOT(ISERROR(SEARCH("不適切",T325)))</formula>
    </cfRule>
    <cfRule type="containsText" dxfId="8732" priority="2059" operator="containsText" text="適切">
      <formula>NOT(ISERROR(SEARCH("適切",T325)))</formula>
    </cfRule>
    <cfRule type="containsText" dxfId="8731" priority="2060" operator="containsText" text="要確認">
      <formula>NOT(ISERROR(SEARCH("要確認",T325)))</formula>
    </cfRule>
    <cfRule type="containsText" dxfId="8730" priority="2061" operator="containsText" text="要入力">
      <formula>NOT(ISERROR(SEARCH("要入力",T325)))</formula>
    </cfRule>
    <cfRule type="cellIs" dxfId="8729" priority="2062" operator="equal">
      <formula>"要確認"</formula>
    </cfRule>
    <cfRule type="cellIs" dxfId="8728" priority="2063" operator="equal">
      <formula>"適切"</formula>
    </cfRule>
    <cfRule type="cellIs" dxfId="8727" priority="2064" operator="equal">
      <formula>"不適切"</formula>
    </cfRule>
    <cfRule type="cellIs" dxfId="8726" priority="2065" operator="equal">
      <formula>"要入力"</formula>
    </cfRule>
    <cfRule type="cellIs" dxfId="8725" priority="2066" operator="equal">
      <formula>"要確認"</formula>
    </cfRule>
    <cfRule type="cellIs" dxfId="8724" priority="2067" operator="equal">
      <formula>"適切"</formula>
    </cfRule>
    <cfRule type="cellIs" dxfId="8723" priority="2068" operator="equal">
      <formula>"不適切"</formula>
    </cfRule>
    <cfRule type="cellIs" dxfId="8722" priority="2069" operator="equal">
      <formula>"要入力"</formula>
    </cfRule>
    <cfRule type="cellIs" dxfId="8721" priority="2070" operator="equal">
      <formula>"要確認"</formula>
    </cfRule>
    <cfRule type="cellIs" dxfId="8720" priority="2071" operator="equal">
      <formula>"適切"</formula>
    </cfRule>
    <cfRule type="cellIs" dxfId="8719" priority="2072" operator="equal">
      <formula>"不適切"</formula>
    </cfRule>
    <cfRule type="cellIs" dxfId="8718" priority="2073" operator="equal">
      <formula>"要入力"</formula>
    </cfRule>
    <cfRule type="cellIs" dxfId="8717" priority="2074" operator="equal">
      <formula>"要確認"</formula>
    </cfRule>
    <cfRule type="cellIs" dxfId="8716" priority="2075" operator="equal">
      <formula>"適切"</formula>
    </cfRule>
    <cfRule type="cellIs" dxfId="8715" priority="2076" operator="equal">
      <formula>"不適切"</formula>
    </cfRule>
    <cfRule type="cellIs" dxfId="8714" priority="2077" operator="equal">
      <formula>"要入力"</formula>
    </cfRule>
    <cfRule type="cellIs" dxfId="8713" priority="2078" operator="equal">
      <formula>"要確認"</formula>
    </cfRule>
    <cfRule type="cellIs" dxfId="8712" priority="2079" operator="equal">
      <formula>"適切"</formula>
    </cfRule>
    <cfRule type="cellIs" dxfId="8711" priority="2080" operator="equal">
      <formula>"不適切"</formula>
    </cfRule>
    <cfRule type="cellIs" dxfId="8710" priority="2081" operator="equal">
      <formula>"要入力"</formula>
    </cfRule>
    <cfRule type="cellIs" dxfId="8709" priority="2082" operator="equal">
      <formula>"要確認"</formula>
    </cfRule>
    <cfRule type="cellIs" dxfId="8708" priority="2083" operator="equal">
      <formula>"適切"</formula>
    </cfRule>
    <cfRule type="cellIs" dxfId="8707" priority="2084" operator="equal">
      <formula>"不適切"</formula>
    </cfRule>
    <cfRule type="cellIs" dxfId="8706" priority="2085" operator="equal">
      <formula>"要入力"</formula>
    </cfRule>
    <cfRule type="cellIs" dxfId="8705" priority="2086" operator="equal">
      <formula>"要確認"</formula>
    </cfRule>
    <cfRule type="cellIs" dxfId="8704" priority="2087" operator="equal">
      <formula>"適切"</formula>
    </cfRule>
    <cfRule type="cellIs" dxfId="8703" priority="2088" operator="equal">
      <formula>"不適切"</formula>
    </cfRule>
    <cfRule type="cellIs" dxfId="8702" priority="2089" operator="equal">
      <formula>"要入力"</formula>
    </cfRule>
    <cfRule type="cellIs" dxfId="8701" priority="2090" operator="equal">
      <formula>"要確認"</formula>
    </cfRule>
    <cfRule type="cellIs" dxfId="8700" priority="2091" operator="equal">
      <formula>"適切"</formula>
    </cfRule>
    <cfRule type="cellIs" dxfId="8699" priority="2092" operator="equal">
      <formula>"不適切"</formula>
    </cfRule>
    <cfRule type="cellIs" dxfId="8698" priority="2093" operator="equal">
      <formula>"要入力"</formula>
    </cfRule>
    <cfRule type="cellIs" dxfId="8697" priority="2094" operator="equal">
      <formula>"要確認"</formula>
    </cfRule>
    <cfRule type="cellIs" dxfId="8696" priority="2095" operator="equal">
      <formula>"適切"</formula>
    </cfRule>
    <cfRule type="cellIs" dxfId="8695" priority="2096" operator="equal">
      <formula>"不適切"</formula>
    </cfRule>
    <cfRule type="cellIs" dxfId="8694" priority="2097" operator="equal">
      <formula>"要入力"</formula>
    </cfRule>
    <cfRule type="cellIs" dxfId="8693" priority="2098" operator="equal">
      <formula>"要確認"</formula>
    </cfRule>
    <cfRule type="cellIs" dxfId="8692" priority="2099" operator="equal">
      <formula>"適切"</formula>
    </cfRule>
    <cfRule type="cellIs" dxfId="8691" priority="2100" operator="equal">
      <formula>"不適切"</formula>
    </cfRule>
    <cfRule type="cellIs" dxfId="8690" priority="2101" operator="equal">
      <formula>"要入力"</formula>
    </cfRule>
    <cfRule type="cellIs" dxfId="8689" priority="2102" operator="equal">
      <formula>"要確認"</formula>
    </cfRule>
    <cfRule type="cellIs" dxfId="8688" priority="2103" operator="equal">
      <formula>"適切"</formula>
    </cfRule>
    <cfRule type="cellIs" dxfId="8687" priority="2104" operator="equal">
      <formula>"不適切"</formula>
    </cfRule>
    <cfRule type="cellIs" dxfId="8686" priority="2105" operator="equal">
      <formula>"要入力"</formula>
    </cfRule>
    <cfRule type="cellIs" dxfId="8685" priority="2106" operator="equal">
      <formula>"要確認"</formula>
    </cfRule>
    <cfRule type="cellIs" dxfId="8684" priority="2107" operator="equal">
      <formula>"適切"</formula>
    </cfRule>
    <cfRule type="cellIs" dxfId="8683" priority="2108" operator="equal">
      <formula>"不適切"</formula>
    </cfRule>
    <cfRule type="cellIs" dxfId="8682" priority="2109" operator="equal">
      <formula>"要入力"</formula>
    </cfRule>
    <cfRule type="cellIs" dxfId="8681" priority="2110" operator="equal">
      <formula>"要確認"</formula>
    </cfRule>
    <cfRule type="cellIs" dxfId="8680" priority="2111" operator="equal">
      <formula>"適切"</formula>
    </cfRule>
    <cfRule type="cellIs" dxfId="8679" priority="2112" operator="equal">
      <formula>"不適切"</formula>
    </cfRule>
    <cfRule type="cellIs" dxfId="8678" priority="2113" operator="equal">
      <formula>"要入力"</formula>
    </cfRule>
    <cfRule type="cellIs" dxfId="8677" priority="2114" operator="equal">
      <formula>"要確認"</formula>
    </cfRule>
    <cfRule type="cellIs" dxfId="8676" priority="2115" operator="equal">
      <formula>"適切"</formula>
    </cfRule>
    <cfRule type="cellIs" dxfId="8675" priority="2116" operator="equal">
      <formula>"不適切"</formula>
    </cfRule>
    <cfRule type="cellIs" dxfId="8674" priority="2117" operator="equal">
      <formula>"要入力"</formula>
    </cfRule>
    <cfRule type="cellIs" dxfId="8673" priority="2118" operator="equal">
      <formula>"要確認"</formula>
    </cfRule>
    <cfRule type="cellIs" dxfId="8672" priority="2119" operator="equal">
      <formula>"適切"</formula>
    </cfRule>
    <cfRule type="cellIs" dxfId="8671" priority="2120" operator="equal">
      <formula>"不適切"</formula>
    </cfRule>
    <cfRule type="cellIs" dxfId="8670" priority="2121" operator="equal">
      <formula>"要入力"</formula>
    </cfRule>
    <cfRule type="cellIs" dxfId="8669" priority="2122" operator="equal">
      <formula>"要確認"</formula>
    </cfRule>
    <cfRule type="cellIs" dxfId="8668" priority="2123" operator="equal">
      <formula>"適切"</formula>
    </cfRule>
    <cfRule type="cellIs" dxfId="8667" priority="2124" operator="equal">
      <formula>"不適切"</formula>
    </cfRule>
    <cfRule type="cellIs" dxfId="8666" priority="2125" operator="equal">
      <formula>"要入力"</formula>
    </cfRule>
    <cfRule type="cellIs" dxfId="8665" priority="2126" operator="equal">
      <formula>"要確認"</formula>
    </cfRule>
    <cfRule type="cellIs" dxfId="8664" priority="2127" operator="equal">
      <formula>"適切"</formula>
    </cfRule>
    <cfRule type="cellIs" dxfId="8663" priority="2128" operator="equal">
      <formula>"不適切"</formula>
    </cfRule>
    <cfRule type="cellIs" dxfId="8662" priority="2129" operator="equal">
      <formula>"要入力"</formula>
    </cfRule>
    <cfRule type="cellIs" dxfId="8661" priority="2130" operator="equal">
      <formula>"要確認"</formula>
    </cfRule>
    <cfRule type="cellIs" dxfId="8660" priority="2131" operator="equal">
      <formula>"適切"</formula>
    </cfRule>
    <cfRule type="cellIs" dxfId="8659" priority="2132" operator="equal">
      <formula>"不適切"</formula>
    </cfRule>
    <cfRule type="cellIs" dxfId="8658" priority="2133" operator="equal">
      <formula>"要入力"</formula>
    </cfRule>
    <cfRule type="cellIs" dxfId="8657" priority="2134" operator="equal">
      <formula>"適切"</formula>
    </cfRule>
    <cfRule type="cellIs" dxfId="8656" priority="2135" operator="equal">
      <formula>"不適切"</formula>
    </cfRule>
    <cfRule type="cellIs" dxfId="8655" priority="2136" operator="equal">
      <formula>"要入力"</formula>
    </cfRule>
    <cfRule type="cellIs" dxfId="8654" priority="2137" operator="equal">
      <formula>"要確認"</formula>
    </cfRule>
    <cfRule type="cellIs" dxfId="8653" priority="2138" operator="equal">
      <formula>"適切"</formula>
    </cfRule>
    <cfRule type="cellIs" dxfId="8652" priority="2139" operator="equal">
      <formula>"不適切"</formula>
    </cfRule>
    <cfRule type="cellIs" dxfId="8651" priority="2140" operator="equal">
      <formula>"要入力"</formula>
    </cfRule>
    <cfRule type="cellIs" dxfId="8650" priority="2141" operator="equal">
      <formula>"要確認"</formula>
    </cfRule>
    <cfRule type="cellIs" dxfId="8649" priority="2142" operator="equal">
      <formula>"適切"</formula>
    </cfRule>
    <cfRule type="cellIs" dxfId="8648" priority="2143" operator="equal">
      <formula>"不適切"</formula>
    </cfRule>
    <cfRule type="cellIs" dxfId="8647" priority="2144" operator="equal">
      <formula>"要入力"</formula>
    </cfRule>
    <cfRule type="cellIs" dxfId="8646" priority="2145" operator="equal">
      <formula>"要確認"</formula>
    </cfRule>
    <cfRule type="cellIs" dxfId="8645" priority="2146" operator="equal">
      <formula>"適切"</formula>
    </cfRule>
    <cfRule type="cellIs" dxfId="8644" priority="2147" operator="equal">
      <formula>"不適切"</formula>
    </cfRule>
    <cfRule type="cellIs" dxfId="8643" priority="2148" operator="equal">
      <formula>"要入力"</formula>
    </cfRule>
  </conditionalFormatting>
  <conditionalFormatting sqref="U326">
    <cfRule type="cellIs" dxfId="8642" priority="1839" operator="equal">
      <formula>0</formula>
    </cfRule>
    <cfRule type="containsErrors" dxfId="8641" priority="1840">
      <formula>ISERROR(U326)</formula>
    </cfRule>
    <cfRule type="containsBlanks" dxfId="8640" priority="1841">
      <formula>LEN(TRIM(U326))=0</formula>
    </cfRule>
  </conditionalFormatting>
  <conditionalFormatting sqref="R326">
    <cfRule type="containsText" dxfId="8639" priority="1833" operator="containsText" text="いる・いない">
      <formula>NOT(ISERROR(SEARCH("いる・いない",R326)))</formula>
    </cfRule>
  </conditionalFormatting>
  <conditionalFormatting sqref="R326">
    <cfRule type="containsText" dxfId="8638" priority="1797" operator="containsText" text="該当・非該当">
      <formula>NOT(ISERROR(SEARCH("該当・非該当",R326)))</formula>
    </cfRule>
    <cfRule type="cellIs" dxfId="8637" priority="1828" operator="equal">
      <formula>"ある・ない"</formula>
    </cfRule>
    <cfRule type="cellIs" dxfId="8636" priority="1829" operator="equal">
      <formula>"ない・ある"</formula>
    </cfRule>
    <cfRule type="cellIs" dxfId="8635" priority="1830" operator="equal">
      <formula>"いない・いる"</formula>
    </cfRule>
    <cfRule type="cellIs" dxfId="8634" priority="1831" operator="equal">
      <formula>"実施済・未実施"</formula>
    </cfRule>
    <cfRule type="cellIs" dxfId="8633" priority="1832" operator="equal">
      <formula>"策定済・未策定"</formula>
    </cfRule>
  </conditionalFormatting>
  <conditionalFormatting sqref="P326">
    <cfRule type="cellIs" dxfId="8632" priority="1825" operator="equal">
      <formula>"▲"</formula>
    </cfRule>
    <cfRule type="cellIs" dxfId="8631" priority="1826" operator="equal">
      <formula>"？"</formula>
    </cfRule>
    <cfRule type="cellIs" dxfId="8630" priority="1827" operator="equal">
      <formula>"★"</formula>
    </cfRule>
  </conditionalFormatting>
  <conditionalFormatting sqref="R326">
    <cfRule type="cellIs" dxfId="8629" priority="1795" operator="equal">
      <formula>"管理宿直の形態"</formula>
    </cfRule>
    <cfRule type="cellIs" dxfId="8628" priority="1796" operator="equal">
      <formula>"有・無"</formula>
    </cfRule>
  </conditionalFormatting>
  <conditionalFormatting sqref="T326">
    <cfRule type="cellIs" dxfId="8627" priority="1798" operator="equal">
      <formula>"要確認"</formula>
    </cfRule>
    <cfRule type="cellIs" dxfId="8626" priority="1799" operator="equal">
      <formula>"適切"</formula>
    </cfRule>
    <cfRule type="cellIs" dxfId="8625" priority="1800" operator="equal">
      <formula>"不適切"</formula>
    </cfRule>
    <cfRule type="cellIs" dxfId="8624" priority="1801" operator="equal">
      <formula>"要入力"</formula>
    </cfRule>
    <cfRule type="cellIs" dxfId="8623" priority="1802" operator="equal">
      <formula>"非該当"</formula>
    </cfRule>
    <cfRule type="cellIs" dxfId="8622" priority="1803" operator="equal">
      <formula>"不適切"</formula>
    </cfRule>
    <cfRule type="cellIs" dxfId="8621" priority="1804" operator="equal">
      <formula>"適切"</formula>
    </cfRule>
    <cfRule type="containsText" dxfId="8620" priority="1805" operator="containsText" text="要入力">
      <formula>NOT(ISERROR(SEARCH("要入力",T326)))</formula>
    </cfRule>
    <cfRule type="cellIs" dxfId="8619" priority="1806" operator="equal">
      <formula>"非該当"</formula>
    </cfRule>
    <cfRule type="cellIs" dxfId="8618" priority="1807" operator="equal">
      <formula>"不適切"</formula>
    </cfRule>
    <cfRule type="cellIs" dxfId="8617" priority="1808" operator="equal">
      <formula>"適切"</formula>
    </cfRule>
    <cfRule type="containsText" dxfId="8616" priority="1809" operator="containsText" text="要入力">
      <formula>NOT(ISERROR(SEARCH("要入力",T326)))</formula>
    </cfRule>
    <cfRule type="cellIs" dxfId="8615" priority="1810" operator="equal">
      <formula>"非該当"</formula>
    </cfRule>
    <cfRule type="cellIs" dxfId="8614" priority="1811" operator="equal">
      <formula>"不適切"</formula>
    </cfRule>
    <cfRule type="cellIs" dxfId="8613" priority="1812" operator="equal">
      <formula>"適切"</formula>
    </cfRule>
    <cfRule type="containsText" dxfId="8612" priority="1813" operator="containsText" text="要入力">
      <formula>NOT(ISERROR(SEARCH("要入力",T326)))</formula>
    </cfRule>
    <cfRule type="cellIs" dxfId="8611" priority="1814" operator="equal">
      <formula>"非該当"</formula>
    </cfRule>
    <cfRule type="cellIs" dxfId="8610" priority="1815" operator="equal">
      <formula>"不適切"</formula>
    </cfRule>
    <cfRule type="cellIs" dxfId="8609" priority="1816" operator="equal">
      <formula>"適切"</formula>
    </cfRule>
    <cfRule type="containsText" dxfId="8608" priority="1817" operator="containsText" text="要入力">
      <formula>NOT(ISERROR(SEARCH("要入力",T326)))</formula>
    </cfRule>
    <cfRule type="cellIs" dxfId="8607" priority="1818" operator="equal">
      <formula>"要確認"</formula>
    </cfRule>
    <cfRule type="cellIs" dxfId="8606" priority="1819" operator="equal">
      <formula>"不適切"</formula>
    </cfRule>
    <cfRule type="containsText" dxfId="8605" priority="1820" operator="containsText" text="適切">
      <formula>NOT(ISERROR(SEARCH("適切",T326)))</formula>
    </cfRule>
    <cfRule type="cellIs" dxfId="8604" priority="1821" operator="equal">
      <formula>"要入力"</formula>
    </cfRule>
    <cfRule type="containsText" dxfId="8603" priority="1822" operator="containsText" text="要入力">
      <formula>NOT(ISERROR(SEARCH("要入力",T326)))</formula>
    </cfRule>
    <cfRule type="containsText" dxfId="8602" priority="1823" operator="containsText" text="要入力">
      <formula>NOT(ISERROR(SEARCH("要入力",T326)))</formula>
    </cfRule>
    <cfRule type="containsText" dxfId="8601" priority="1824" operator="containsText" text="要入力">
      <formula>NOT(ISERROR(SEARCH("要入力",T326)))</formula>
    </cfRule>
    <cfRule type="cellIs" dxfId="8600" priority="1834" operator="equal">
      <formula>"要確認"</formula>
    </cfRule>
    <cfRule type="cellIs" dxfId="8599" priority="1835" operator="equal">
      <formula>"適切"</formula>
    </cfRule>
    <cfRule type="cellIs" dxfId="8598" priority="1836" operator="equal">
      <formula>"不適切"</formula>
    </cfRule>
    <cfRule type="cellIs" dxfId="8597" priority="1837" operator="equal">
      <formula>"要入力"</formula>
    </cfRule>
    <cfRule type="containsText" dxfId="8596" priority="1838" operator="containsText" text="要入力">
      <formula>NOT(ISERROR(SEARCH("要入力",T326)))</formula>
    </cfRule>
    <cfRule type="cellIs" dxfId="8595" priority="1842" operator="equal">
      <formula>"不適切"</formula>
    </cfRule>
    <cfRule type="cellIs" dxfId="8594" priority="1843" operator="equal">
      <formula>"適切"</formula>
    </cfRule>
    <cfRule type="cellIs" dxfId="8593" priority="1844" operator="equal">
      <formula>"適切"</formula>
    </cfRule>
    <cfRule type="cellIs" dxfId="8592" priority="1845" operator="equal">
      <formula>"不適切"</formula>
    </cfRule>
    <cfRule type="cellIs" dxfId="8591" priority="1846" operator="equal">
      <formula>"要確認"</formula>
    </cfRule>
    <cfRule type="cellIs" dxfId="8590" priority="1847" operator="equal">
      <formula>"要入力"</formula>
    </cfRule>
    <cfRule type="cellIs" dxfId="8589" priority="1848" operator="equal">
      <formula>"適切"</formula>
    </cfRule>
    <cfRule type="cellIs" dxfId="8588" priority="1849" operator="equal">
      <formula>"不適切"</formula>
    </cfRule>
    <cfRule type="cellIs" dxfId="8587" priority="1850" operator="equal">
      <formula>"要確認"</formula>
    </cfRule>
    <cfRule type="cellIs" dxfId="8586" priority="1851" operator="equal">
      <formula>"要入力"</formula>
    </cfRule>
    <cfRule type="cellIs" dxfId="8585" priority="1852" operator="equal">
      <formula>"適切"</formula>
    </cfRule>
    <cfRule type="cellIs" dxfId="8584" priority="1853" operator="equal">
      <formula>"不適切"</formula>
    </cfRule>
    <cfRule type="cellIs" dxfId="8583" priority="1854" operator="equal">
      <formula>"要確認"</formula>
    </cfRule>
    <cfRule type="cellIs" dxfId="8582" priority="1855" operator="equal">
      <formula>"要入力"</formula>
    </cfRule>
    <cfRule type="cellIs" dxfId="8581" priority="1856" operator="equal">
      <formula>"要確認"</formula>
    </cfRule>
    <cfRule type="cellIs" dxfId="8580" priority="1857" operator="equal">
      <formula>"適切"</formula>
    </cfRule>
    <cfRule type="cellIs" dxfId="8579" priority="1858" operator="equal">
      <formula>"不適切"</formula>
    </cfRule>
    <cfRule type="cellIs" dxfId="8578" priority="1859" operator="equal">
      <formula>"要入力"</formula>
    </cfRule>
    <cfRule type="cellIs" dxfId="8577" priority="1860" operator="equal">
      <formula>"適切"</formula>
    </cfRule>
    <cfRule type="containsText" dxfId="8576" priority="1861" operator="containsText" text="非該当">
      <formula>NOT(ISERROR(SEARCH("非該当",T326)))</formula>
    </cfRule>
    <cfRule type="containsText" dxfId="8575" priority="1862" operator="containsText" text="要入力">
      <formula>NOT(ISERROR(SEARCH("要入力",T326)))</formula>
    </cfRule>
    <cfRule type="containsText" dxfId="8574" priority="1863" operator="containsText" text="要入力">
      <formula>NOT(ISERROR(SEARCH("要入力",T326)))</formula>
    </cfRule>
    <cfRule type="containsText" dxfId="8573" priority="1864" operator="containsText" text="要入力">
      <formula>NOT(ISERROR(SEARCH("要入力",T326)))</formula>
    </cfRule>
    <cfRule type="containsText" dxfId="8572" priority="1865" operator="containsText" text="要入力">
      <formula>NOT(ISERROR(SEARCH("要入力",T326)))</formula>
    </cfRule>
    <cfRule type="containsText" dxfId="8571" priority="1866" operator="containsText" text="要入力">
      <formula>NOT(ISERROR(SEARCH("要入力",T326)))</formula>
    </cfRule>
    <cfRule type="containsText" dxfId="8570" priority="1867" operator="containsText" text="要入力">
      <formula>NOT(ISERROR(SEARCH("要入力",T326)))</formula>
    </cfRule>
    <cfRule type="containsText" dxfId="8569" priority="1868" operator="containsText" text="要入力">
      <formula>NOT(ISERROR(SEARCH("要入力",T326)))</formula>
    </cfRule>
    <cfRule type="containsText" dxfId="8568" priority="1869" operator="containsText" text="要確認">
      <formula>NOT(ISERROR(SEARCH("要確認",T326)))</formula>
    </cfRule>
    <cfRule type="containsText" dxfId="8567" priority="1870" operator="containsText" text="不適切">
      <formula>NOT(ISERROR(SEARCH("不適切",T326)))</formula>
    </cfRule>
    <cfRule type="containsText" dxfId="8566" priority="1871" operator="containsText" text="適切">
      <formula>NOT(ISERROR(SEARCH("適切",T326)))</formula>
    </cfRule>
    <cfRule type="containsText" dxfId="8565" priority="1872" operator="containsText" text="要入力">
      <formula>NOT(ISERROR(SEARCH("要入力",T326)))</formula>
    </cfRule>
    <cfRule type="containsText" dxfId="8564" priority="1873" operator="containsText" text="要確認">
      <formula>NOT(ISERROR(SEARCH("要確認",T326)))</formula>
    </cfRule>
    <cfRule type="containsText" dxfId="8563" priority="1874" operator="containsText" text="不適切">
      <formula>NOT(ISERROR(SEARCH("不適切",T326)))</formula>
    </cfRule>
    <cfRule type="containsText" dxfId="8562" priority="1875" operator="containsText" text="適切">
      <formula>NOT(ISERROR(SEARCH("適切",T326)))</formula>
    </cfRule>
    <cfRule type="containsText" dxfId="8561" priority="1876" operator="containsText" text="要入力">
      <formula>NOT(ISERROR(SEARCH("要入力",T326)))</formula>
    </cfRule>
    <cfRule type="containsText" dxfId="8560" priority="1877" operator="containsText" text="不適切">
      <formula>NOT(ISERROR(SEARCH("不適切",T326)))</formula>
    </cfRule>
    <cfRule type="containsText" dxfId="8559" priority="1878" operator="containsText" text="適切">
      <formula>NOT(ISERROR(SEARCH("適切",T326)))</formula>
    </cfRule>
    <cfRule type="containsText" dxfId="8558" priority="1879" operator="containsText" text="要確認">
      <formula>NOT(ISERROR(SEARCH("要確認",T326)))</formula>
    </cfRule>
    <cfRule type="containsText" dxfId="8557" priority="1880" operator="containsText" text="要入力">
      <formula>NOT(ISERROR(SEARCH("要入力",T326)))</formula>
    </cfRule>
    <cfRule type="containsText" dxfId="8556" priority="1881" operator="containsText" text="不適切">
      <formula>NOT(ISERROR(SEARCH("不適切",T326)))</formula>
    </cfRule>
    <cfRule type="containsText" dxfId="8555" priority="1882" operator="containsText" text="適切">
      <formula>NOT(ISERROR(SEARCH("適切",T326)))</formula>
    </cfRule>
    <cfRule type="containsText" dxfId="8554" priority="1883" operator="containsText" text="要確認">
      <formula>NOT(ISERROR(SEARCH("要確認",T326)))</formula>
    </cfRule>
    <cfRule type="containsText" dxfId="8553" priority="1884" operator="containsText" text="要入力">
      <formula>NOT(ISERROR(SEARCH("要入力",T326)))</formula>
    </cfRule>
    <cfRule type="cellIs" dxfId="8552" priority="1885" operator="equal">
      <formula>"要確認"</formula>
    </cfRule>
    <cfRule type="cellIs" dxfId="8551" priority="1886" operator="equal">
      <formula>"適切"</formula>
    </cfRule>
    <cfRule type="cellIs" dxfId="8550" priority="1887" operator="equal">
      <formula>"不適切"</formula>
    </cfRule>
    <cfRule type="cellIs" dxfId="8549" priority="1888" operator="equal">
      <formula>"要入力"</formula>
    </cfRule>
    <cfRule type="cellIs" dxfId="8548" priority="1889" operator="equal">
      <formula>"要確認"</formula>
    </cfRule>
    <cfRule type="cellIs" dxfId="8547" priority="1890" operator="equal">
      <formula>"適切"</formula>
    </cfRule>
    <cfRule type="cellIs" dxfId="8546" priority="1891" operator="equal">
      <formula>"不適切"</formula>
    </cfRule>
    <cfRule type="cellIs" dxfId="8545" priority="1892" operator="equal">
      <formula>"要入力"</formula>
    </cfRule>
    <cfRule type="cellIs" dxfId="8544" priority="1893" operator="equal">
      <formula>"要確認"</formula>
    </cfRule>
    <cfRule type="cellIs" dxfId="8543" priority="1894" operator="equal">
      <formula>"適切"</formula>
    </cfRule>
    <cfRule type="cellIs" dxfId="8542" priority="1895" operator="equal">
      <formula>"不適切"</formula>
    </cfRule>
    <cfRule type="cellIs" dxfId="8541" priority="1896" operator="equal">
      <formula>"要入力"</formula>
    </cfRule>
    <cfRule type="cellIs" dxfId="8540" priority="1897" operator="equal">
      <formula>"要確認"</formula>
    </cfRule>
    <cfRule type="cellIs" dxfId="8539" priority="1898" operator="equal">
      <formula>"適切"</formula>
    </cfRule>
    <cfRule type="cellIs" dxfId="8538" priority="1899" operator="equal">
      <formula>"不適切"</formula>
    </cfRule>
    <cfRule type="cellIs" dxfId="8537" priority="1900" operator="equal">
      <formula>"要入力"</formula>
    </cfRule>
    <cfRule type="cellIs" dxfId="8536" priority="1901" operator="equal">
      <formula>"要確認"</formula>
    </cfRule>
    <cfRule type="cellIs" dxfId="8535" priority="1902" operator="equal">
      <formula>"適切"</formula>
    </cfRule>
    <cfRule type="cellIs" dxfId="8534" priority="1903" operator="equal">
      <formula>"不適切"</formula>
    </cfRule>
    <cfRule type="cellIs" dxfId="8533" priority="1904" operator="equal">
      <formula>"要入力"</formula>
    </cfRule>
    <cfRule type="cellIs" dxfId="8532" priority="1905" operator="equal">
      <formula>"要確認"</formula>
    </cfRule>
    <cfRule type="cellIs" dxfId="8531" priority="1906" operator="equal">
      <formula>"適切"</formula>
    </cfRule>
    <cfRule type="cellIs" dxfId="8530" priority="1907" operator="equal">
      <formula>"不適切"</formula>
    </cfRule>
    <cfRule type="cellIs" dxfId="8529" priority="1908" operator="equal">
      <formula>"要入力"</formula>
    </cfRule>
    <cfRule type="cellIs" dxfId="8528" priority="1909" operator="equal">
      <formula>"要確認"</formula>
    </cfRule>
    <cfRule type="cellIs" dxfId="8527" priority="1910" operator="equal">
      <formula>"適切"</formula>
    </cfRule>
    <cfRule type="cellIs" dxfId="8526" priority="1911" operator="equal">
      <formula>"不適切"</formula>
    </cfRule>
    <cfRule type="cellIs" dxfId="8525" priority="1912" operator="equal">
      <formula>"要入力"</formula>
    </cfRule>
    <cfRule type="cellIs" dxfId="8524" priority="1913" operator="equal">
      <formula>"要確認"</formula>
    </cfRule>
    <cfRule type="cellIs" dxfId="8523" priority="1914" operator="equal">
      <formula>"適切"</formula>
    </cfRule>
    <cfRule type="cellIs" dxfId="8522" priority="1915" operator="equal">
      <formula>"不適切"</formula>
    </cfRule>
    <cfRule type="cellIs" dxfId="8521" priority="1916" operator="equal">
      <formula>"要入力"</formula>
    </cfRule>
    <cfRule type="cellIs" dxfId="8520" priority="1917" operator="equal">
      <formula>"要確認"</formula>
    </cfRule>
    <cfRule type="cellIs" dxfId="8519" priority="1918" operator="equal">
      <formula>"適切"</formula>
    </cfRule>
    <cfRule type="cellIs" dxfId="8518" priority="1919" operator="equal">
      <formula>"不適切"</formula>
    </cfRule>
    <cfRule type="cellIs" dxfId="8517" priority="1920" operator="equal">
      <formula>"要入力"</formula>
    </cfRule>
    <cfRule type="cellIs" dxfId="8516" priority="1921" operator="equal">
      <formula>"要確認"</formula>
    </cfRule>
    <cfRule type="cellIs" dxfId="8515" priority="1922" operator="equal">
      <formula>"適切"</formula>
    </cfRule>
    <cfRule type="cellIs" dxfId="8514" priority="1923" operator="equal">
      <formula>"不適切"</formula>
    </cfRule>
    <cfRule type="cellIs" dxfId="8513" priority="1924" operator="equal">
      <formula>"要入力"</formula>
    </cfRule>
    <cfRule type="cellIs" dxfId="8512" priority="1925" operator="equal">
      <formula>"要確認"</formula>
    </cfRule>
    <cfRule type="cellIs" dxfId="8511" priority="1926" operator="equal">
      <formula>"適切"</formula>
    </cfRule>
    <cfRule type="cellIs" dxfId="8510" priority="1927" operator="equal">
      <formula>"不適切"</formula>
    </cfRule>
    <cfRule type="cellIs" dxfId="8509" priority="1928" operator="equal">
      <formula>"要入力"</formula>
    </cfRule>
    <cfRule type="cellIs" dxfId="8508" priority="1929" operator="equal">
      <formula>"要確認"</formula>
    </cfRule>
    <cfRule type="cellIs" dxfId="8507" priority="1930" operator="equal">
      <formula>"適切"</formula>
    </cfRule>
    <cfRule type="cellIs" dxfId="8506" priority="1931" operator="equal">
      <formula>"不適切"</formula>
    </cfRule>
    <cfRule type="cellIs" dxfId="8505" priority="1932" operator="equal">
      <formula>"要入力"</formula>
    </cfRule>
    <cfRule type="cellIs" dxfId="8504" priority="1933" operator="equal">
      <formula>"要確認"</formula>
    </cfRule>
    <cfRule type="cellIs" dxfId="8503" priority="1934" operator="equal">
      <formula>"適切"</formula>
    </cfRule>
    <cfRule type="cellIs" dxfId="8502" priority="1935" operator="equal">
      <formula>"不適切"</formula>
    </cfRule>
    <cfRule type="cellIs" dxfId="8501" priority="1936" operator="equal">
      <formula>"要入力"</formula>
    </cfRule>
    <cfRule type="cellIs" dxfId="8500" priority="1937" operator="equal">
      <formula>"要確認"</formula>
    </cfRule>
    <cfRule type="cellIs" dxfId="8499" priority="1938" operator="equal">
      <formula>"適切"</formula>
    </cfRule>
    <cfRule type="cellIs" dxfId="8498" priority="1939" operator="equal">
      <formula>"不適切"</formula>
    </cfRule>
    <cfRule type="cellIs" dxfId="8497" priority="1940" operator="equal">
      <formula>"要入力"</formula>
    </cfRule>
    <cfRule type="cellIs" dxfId="8496" priority="1941" operator="equal">
      <formula>"要確認"</formula>
    </cfRule>
    <cfRule type="cellIs" dxfId="8495" priority="1942" operator="equal">
      <formula>"適切"</formula>
    </cfRule>
    <cfRule type="cellIs" dxfId="8494" priority="1943" operator="equal">
      <formula>"不適切"</formula>
    </cfRule>
    <cfRule type="cellIs" dxfId="8493" priority="1944" operator="equal">
      <formula>"要入力"</formula>
    </cfRule>
    <cfRule type="cellIs" dxfId="8492" priority="1945" operator="equal">
      <formula>"要確認"</formula>
    </cfRule>
    <cfRule type="cellIs" dxfId="8491" priority="1946" operator="equal">
      <formula>"適切"</formula>
    </cfRule>
    <cfRule type="cellIs" dxfId="8490" priority="1947" operator="equal">
      <formula>"不適切"</formula>
    </cfRule>
    <cfRule type="cellIs" dxfId="8489" priority="1948" operator="equal">
      <formula>"要入力"</formula>
    </cfRule>
    <cfRule type="cellIs" dxfId="8488" priority="1949" operator="equal">
      <formula>"要確認"</formula>
    </cfRule>
    <cfRule type="cellIs" dxfId="8487" priority="1950" operator="equal">
      <formula>"適切"</formula>
    </cfRule>
    <cfRule type="cellIs" dxfId="8486" priority="1951" operator="equal">
      <formula>"不適切"</formula>
    </cfRule>
    <cfRule type="cellIs" dxfId="8485" priority="1952" operator="equal">
      <formula>"要入力"</formula>
    </cfRule>
    <cfRule type="cellIs" dxfId="8484" priority="1953" operator="equal">
      <formula>"要確認"</formula>
    </cfRule>
    <cfRule type="cellIs" dxfId="8483" priority="1954" operator="equal">
      <formula>"適切"</formula>
    </cfRule>
    <cfRule type="cellIs" dxfId="8482" priority="1955" operator="equal">
      <formula>"不適切"</formula>
    </cfRule>
    <cfRule type="cellIs" dxfId="8481" priority="1956" operator="equal">
      <formula>"要入力"</formula>
    </cfRule>
    <cfRule type="cellIs" dxfId="8480" priority="1957" operator="equal">
      <formula>"適切"</formula>
    </cfRule>
    <cfRule type="cellIs" dxfId="8479" priority="1958" operator="equal">
      <formula>"不適切"</formula>
    </cfRule>
    <cfRule type="cellIs" dxfId="8478" priority="1959" operator="equal">
      <formula>"要入力"</formula>
    </cfRule>
    <cfRule type="cellIs" dxfId="8477" priority="1960" operator="equal">
      <formula>"要確認"</formula>
    </cfRule>
    <cfRule type="cellIs" dxfId="8476" priority="1961" operator="equal">
      <formula>"適切"</formula>
    </cfRule>
    <cfRule type="cellIs" dxfId="8475" priority="1962" operator="equal">
      <formula>"不適切"</formula>
    </cfRule>
    <cfRule type="cellIs" dxfId="8474" priority="1963" operator="equal">
      <formula>"要入力"</formula>
    </cfRule>
    <cfRule type="cellIs" dxfId="8473" priority="1964" operator="equal">
      <formula>"要確認"</formula>
    </cfRule>
    <cfRule type="cellIs" dxfId="8472" priority="1965" operator="equal">
      <formula>"適切"</formula>
    </cfRule>
    <cfRule type="cellIs" dxfId="8471" priority="1966" operator="equal">
      <formula>"不適切"</formula>
    </cfRule>
    <cfRule type="cellIs" dxfId="8470" priority="1967" operator="equal">
      <formula>"要入力"</formula>
    </cfRule>
    <cfRule type="cellIs" dxfId="8469" priority="1968" operator="equal">
      <formula>"要確認"</formula>
    </cfRule>
    <cfRule type="cellIs" dxfId="8468" priority="1969" operator="equal">
      <formula>"適切"</formula>
    </cfRule>
    <cfRule type="cellIs" dxfId="8467" priority="1970" operator="equal">
      <formula>"不適切"</formula>
    </cfRule>
    <cfRule type="cellIs" dxfId="8466" priority="1971" operator="equal">
      <formula>"要入力"</formula>
    </cfRule>
  </conditionalFormatting>
  <conditionalFormatting sqref="U327">
    <cfRule type="cellIs" dxfId="8465" priority="1662" operator="equal">
      <formula>0</formula>
    </cfRule>
    <cfRule type="containsErrors" dxfId="8464" priority="1663">
      <formula>ISERROR(U327)</formula>
    </cfRule>
    <cfRule type="containsBlanks" dxfId="8463" priority="1664">
      <formula>LEN(TRIM(U327))=0</formula>
    </cfRule>
  </conditionalFormatting>
  <conditionalFormatting sqref="R327">
    <cfRule type="containsText" dxfId="8462" priority="1656" operator="containsText" text="いる・いない">
      <formula>NOT(ISERROR(SEARCH("いる・いない",R327)))</formula>
    </cfRule>
  </conditionalFormatting>
  <conditionalFormatting sqref="R327">
    <cfRule type="containsText" dxfId="8461" priority="1620" operator="containsText" text="該当・非該当">
      <formula>NOT(ISERROR(SEARCH("該当・非該当",R327)))</formula>
    </cfRule>
    <cfRule type="cellIs" dxfId="8460" priority="1651" operator="equal">
      <formula>"ある・ない"</formula>
    </cfRule>
    <cfRule type="cellIs" dxfId="8459" priority="1652" operator="equal">
      <formula>"ない・ある"</formula>
    </cfRule>
    <cfRule type="cellIs" dxfId="8458" priority="1653" operator="equal">
      <formula>"いない・いる"</formula>
    </cfRule>
    <cfRule type="cellIs" dxfId="8457" priority="1654" operator="equal">
      <formula>"実施済・未実施"</formula>
    </cfRule>
    <cfRule type="cellIs" dxfId="8456" priority="1655" operator="equal">
      <formula>"策定済・未策定"</formula>
    </cfRule>
  </conditionalFormatting>
  <conditionalFormatting sqref="P327">
    <cfRule type="cellIs" dxfId="8455" priority="1648" operator="equal">
      <formula>"▲"</formula>
    </cfRule>
    <cfRule type="cellIs" dxfId="8454" priority="1649" operator="equal">
      <formula>"？"</formula>
    </cfRule>
    <cfRule type="cellIs" dxfId="8453" priority="1650" operator="equal">
      <formula>"★"</formula>
    </cfRule>
  </conditionalFormatting>
  <conditionalFormatting sqref="R327">
    <cfRule type="cellIs" dxfId="8452" priority="1618" operator="equal">
      <formula>"管理宿直の形態"</formula>
    </cfRule>
    <cfRule type="cellIs" dxfId="8451" priority="1619" operator="equal">
      <formula>"有・無"</formula>
    </cfRule>
  </conditionalFormatting>
  <conditionalFormatting sqref="T327">
    <cfRule type="cellIs" dxfId="8450" priority="1621" operator="equal">
      <formula>"要確認"</formula>
    </cfRule>
    <cfRule type="cellIs" dxfId="8449" priority="1622" operator="equal">
      <formula>"適切"</formula>
    </cfRule>
    <cfRule type="cellIs" dxfId="8448" priority="1623" operator="equal">
      <formula>"不適切"</formula>
    </cfRule>
    <cfRule type="cellIs" dxfId="8447" priority="1624" operator="equal">
      <formula>"要入力"</formula>
    </cfRule>
    <cfRule type="cellIs" dxfId="8446" priority="1625" operator="equal">
      <formula>"非該当"</formula>
    </cfRule>
    <cfRule type="cellIs" dxfId="8445" priority="1626" operator="equal">
      <formula>"不適切"</formula>
    </cfRule>
    <cfRule type="cellIs" dxfId="8444" priority="1627" operator="equal">
      <formula>"適切"</formula>
    </cfRule>
    <cfRule type="containsText" dxfId="8443" priority="1628" operator="containsText" text="要入力">
      <formula>NOT(ISERROR(SEARCH("要入力",T327)))</formula>
    </cfRule>
    <cfRule type="cellIs" dxfId="8442" priority="1629" operator="equal">
      <formula>"非該当"</formula>
    </cfRule>
    <cfRule type="cellIs" dxfId="8441" priority="1630" operator="equal">
      <formula>"不適切"</formula>
    </cfRule>
    <cfRule type="cellIs" dxfId="8440" priority="1631" operator="equal">
      <formula>"適切"</formula>
    </cfRule>
    <cfRule type="containsText" dxfId="8439" priority="1632" operator="containsText" text="要入力">
      <formula>NOT(ISERROR(SEARCH("要入力",T327)))</formula>
    </cfRule>
    <cfRule type="cellIs" dxfId="8438" priority="1633" operator="equal">
      <formula>"非該当"</formula>
    </cfRule>
    <cfRule type="cellIs" dxfId="8437" priority="1634" operator="equal">
      <formula>"不適切"</formula>
    </cfRule>
    <cfRule type="cellIs" dxfId="8436" priority="1635" operator="equal">
      <formula>"適切"</formula>
    </cfRule>
    <cfRule type="containsText" dxfId="8435" priority="1636" operator="containsText" text="要入力">
      <formula>NOT(ISERROR(SEARCH("要入力",T327)))</formula>
    </cfRule>
    <cfRule type="cellIs" dxfId="8434" priority="1637" operator="equal">
      <formula>"非該当"</formula>
    </cfRule>
    <cfRule type="cellIs" dxfId="8433" priority="1638" operator="equal">
      <formula>"不適切"</formula>
    </cfRule>
    <cfRule type="cellIs" dxfId="8432" priority="1639" operator="equal">
      <formula>"適切"</formula>
    </cfRule>
    <cfRule type="containsText" dxfId="8431" priority="1640" operator="containsText" text="要入力">
      <formula>NOT(ISERROR(SEARCH("要入力",T327)))</formula>
    </cfRule>
    <cfRule type="cellIs" dxfId="8430" priority="1641" operator="equal">
      <formula>"要確認"</formula>
    </cfRule>
    <cfRule type="cellIs" dxfId="8429" priority="1642" operator="equal">
      <formula>"不適切"</formula>
    </cfRule>
    <cfRule type="containsText" dxfId="8428" priority="1643" operator="containsText" text="適切">
      <formula>NOT(ISERROR(SEARCH("適切",T327)))</formula>
    </cfRule>
    <cfRule type="cellIs" dxfId="8427" priority="1644" operator="equal">
      <formula>"要入力"</formula>
    </cfRule>
    <cfRule type="containsText" dxfId="8426" priority="1645" operator="containsText" text="要入力">
      <formula>NOT(ISERROR(SEARCH("要入力",T327)))</formula>
    </cfRule>
    <cfRule type="containsText" dxfId="8425" priority="1646" operator="containsText" text="要入力">
      <formula>NOT(ISERROR(SEARCH("要入力",T327)))</formula>
    </cfRule>
    <cfRule type="containsText" dxfId="8424" priority="1647" operator="containsText" text="要入力">
      <formula>NOT(ISERROR(SEARCH("要入力",T327)))</formula>
    </cfRule>
    <cfRule type="cellIs" dxfId="8423" priority="1657" operator="equal">
      <formula>"要確認"</formula>
    </cfRule>
    <cfRule type="cellIs" dxfId="8422" priority="1658" operator="equal">
      <formula>"適切"</formula>
    </cfRule>
    <cfRule type="cellIs" dxfId="8421" priority="1659" operator="equal">
      <formula>"不適切"</formula>
    </cfRule>
    <cfRule type="cellIs" dxfId="8420" priority="1660" operator="equal">
      <formula>"要入力"</formula>
    </cfRule>
    <cfRule type="containsText" dxfId="8419" priority="1661" operator="containsText" text="要入力">
      <formula>NOT(ISERROR(SEARCH("要入力",T327)))</formula>
    </cfRule>
    <cfRule type="cellIs" dxfId="8418" priority="1665" operator="equal">
      <formula>"不適切"</formula>
    </cfRule>
    <cfRule type="cellIs" dxfId="8417" priority="1666" operator="equal">
      <formula>"適切"</formula>
    </cfRule>
    <cfRule type="cellIs" dxfId="8416" priority="1667" operator="equal">
      <formula>"適切"</formula>
    </cfRule>
    <cfRule type="cellIs" dxfId="8415" priority="1668" operator="equal">
      <formula>"不適切"</formula>
    </cfRule>
    <cfRule type="cellIs" dxfId="8414" priority="1669" operator="equal">
      <formula>"要確認"</formula>
    </cfRule>
    <cfRule type="cellIs" dxfId="8413" priority="1670" operator="equal">
      <formula>"要入力"</formula>
    </cfRule>
    <cfRule type="cellIs" dxfId="8412" priority="1671" operator="equal">
      <formula>"適切"</formula>
    </cfRule>
    <cfRule type="cellIs" dxfId="8411" priority="1672" operator="equal">
      <formula>"不適切"</formula>
    </cfRule>
    <cfRule type="cellIs" dxfId="8410" priority="1673" operator="equal">
      <formula>"要確認"</formula>
    </cfRule>
    <cfRule type="cellIs" dxfId="8409" priority="1674" operator="equal">
      <formula>"要入力"</formula>
    </cfRule>
    <cfRule type="cellIs" dxfId="8408" priority="1675" operator="equal">
      <formula>"適切"</formula>
    </cfRule>
    <cfRule type="cellIs" dxfId="8407" priority="1676" operator="equal">
      <formula>"不適切"</formula>
    </cfRule>
    <cfRule type="cellIs" dxfId="8406" priority="1677" operator="equal">
      <formula>"要確認"</formula>
    </cfRule>
    <cfRule type="cellIs" dxfId="8405" priority="1678" operator="equal">
      <formula>"要入力"</formula>
    </cfRule>
    <cfRule type="cellIs" dxfId="8404" priority="1679" operator="equal">
      <formula>"要確認"</formula>
    </cfRule>
    <cfRule type="cellIs" dxfId="8403" priority="1680" operator="equal">
      <formula>"適切"</formula>
    </cfRule>
    <cfRule type="cellIs" dxfId="8402" priority="1681" operator="equal">
      <formula>"不適切"</formula>
    </cfRule>
    <cfRule type="cellIs" dxfId="8401" priority="1682" operator="equal">
      <formula>"要入力"</formula>
    </cfRule>
    <cfRule type="cellIs" dxfId="8400" priority="1683" operator="equal">
      <formula>"適切"</formula>
    </cfRule>
    <cfRule type="containsText" dxfId="8399" priority="1684" operator="containsText" text="非該当">
      <formula>NOT(ISERROR(SEARCH("非該当",T327)))</formula>
    </cfRule>
    <cfRule type="containsText" dxfId="8398" priority="1685" operator="containsText" text="要入力">
      <formula>NOT(ISERROR(SEARCH("要入力",T327)))</formula>
    </cfRule>
    <cfRule type="containsText" dxfId="8397" priority="1686" operator="containsText" text="要入力">
      <formula>NOT(ISERROR(SEARCH("要入力",T327)))</formula>
    </cfRule>
    <cfRule type="containsText" dxfId="8396" priority="1687" operator="containsText" text="要入力">
      <formula>NOT(ISERROR(SEARCH("要入力",T327)))</formula>
    </cfRule>
    <cfRule type="containsText" dxfId="8395" priority="1688" operator="containsText" text="要入力">
      <formula>NOT(ISERROR(SEARCH("要入力",T327)))</formula>
    </cfRule>
    <cfRule type="containsText" dxfId="8394" priority="1689" operator="containsText" text="要入力">
      <formula>NOT(ISERROR(SEARCH("要入力",T327)))</formula>
    </cfRule>
    <cfRule type="containsText" dxfId="8393" priority="1690" operator="containsText" text="要入力">
      <formula>NOT(ISERROR(SEARCH("要入力",T327)))</formula>
    </cfRule>
    <cfRule type="containsText" dxfId="8392" priority="1691" operator="containsText" text="要入力">
      <formula>NOT(ISERROR(SEARCH("要入力",T327)))</formula>
    </cfRule>
    <cfRule type="containsText" dxfId="8391" priority="1692" operator="containsText" text="要確認">
      <formula>NOT(ISERROR(SEARCH("要確認",T327)))</formula>
    </cfRule>
    <cfRule type="containsText" dxfId="8390" priority="1693" operator="containsText" text="不適切">
      <formula>NOT(ISERROR(SEARCH("不適切",T327)))</formula>
    </cfRule>
    <cfRule type="containsText" dxfId="8389" priority="1694" operator="containsText" text="適切">
      <formula>NOT(ISERROR(SEARCH("適切",T327)))</formula>
    </cfRule>
    <cfRule type="containsText" dxfId="8388" priority="1695" operator="containsText" text="要入力">
      <formula>NOT(ISERROR(SEARCH("要入力",T327)))</formula>
    </cfRule>
    <cfRule type="containsText" dxfId="8387" priority="1696" operator="containsText" text="要確認">
      <formula>NOT(ISERROR(SEARCH("要確認",T327)))</formula>
    </cfRule>
    <cfRule type="containsText" dxfId="8386" priority="1697" operator="containsText" text="不適切">
      <formula>NOT(ISERROR(SEARCH("不適切",T327)))</formula>
    </cfRule>
    <cfRule type="containsText" dxfId="8385" priority="1698" operator="containsText" text="適切">
      <formula>NOT(ISERROR(SEARCH("適切",T327)))</formula>
    </cfRule>
    <cfRule type="containsText" dxfId="8384" priority="1699" operator="containsText" text="要入力">
      <formula>NOT(ISERROR(SEARCH("要入力",T327)))</formula>
    </cfRule>
    <cfRule type="containsText" dxfId="8383" priority="1700" operator="containsText" text="不適切">
      <formula>NOT(ISERROR(SEARCH("不適切",T327)))</formula>
    </cfRule>
    <cfRule type="containsText" dxfId="8382" priority="1701" operator="containsText" text="適切">
      <formula>NOT(ISERROR(SEARCH("適切",T327)))</formula>
    </cfRule>
    <cfRule type="containsText" dxfId="8381" priority="1702" operator="containsText" text="要確認">
      <formula>NOT(ISERROR(SEARCH("要確認",T327)))</formula>
    </cfRule>
    <cfRule type="containsText" dxfId="8380" priority="1703" operator="containsText" text="要入力">
      <formula>NOT(ISERROR(SEARCH("要入力",T327)))</formula>
    </cfRule>
    <cfRule type="containsText" dxfId="8379" priority="1704" operator="containsText" text="不適切">
      <formula>NOT(ISERROR(SEARCH("不適切",T327)))</formula>
    </cfRule>
    <cfRule type="containsText" dxfId="8378" priority="1705" operator="containsText" text="適切">
      <formula>NOT(ISERROR(SEARCH("適切",T327)))</formula>
    </cfRule>
    <cfRule type="containsText" dxfId="8377" priority="1706" operator="containsText" text="要確認">
      <formula>NOT(ISERROR(SEARCH("要確認",T327)))</formula>
    </cfRule>
    <cfRule type="containsText" dxfId="8376" priority="1707" operator="containsText" text="要入力">
      <formula>NOT(ISERROR(SEARCH("要入力",T327)))</formula>
    </cfRule>
    <cfRule type="cellIs" dxfId="8375" priority="1708" operator="equal">
      <formula>"要確認"</formula>
    </cfRule>
    <cfRule type="cellIs" dxfId="8374" priority="1709" operator="equal">
      <formula>"適切"</formula>
    </cfRule>
    <cfRule type="cellIs" dxfId="8373" priority="1710" operator="equal">
      <formula>"不適切"</formula>
    </cfRule>
    <cfRule type="cellIs" dxfId="8372" priority="1711" operator="equal">
      <formula>"要入力"</formula>
    </cfRule>
    <cfRule type="cellIs" dxfId="8371" priority="1712" operator="equal">
      <formula>"要確認"</formula>
    </cfRule>
    <cfRule type="cellIs" dxfId="8370" priority="1713" operator="equal">
      <formula>"適切"</formula>
    </cfRule>
    <cfRule type="cellIs" dxfId="8369" priority="1714" operator="equal">
      <formula>"不適切"</formula>
    </cfRule>
    <cfRule type="cellIs" dxfId="8368" priority="1715" operator="equal">
      <formula>"要入力"</formula>
    </cfRule>
    <cfRule type="cellIs" dxfId="8367" priority="1716" operator="equal">
      <formula>"要確認"</formula>
    </cfRule>
    <cfRule type="cellIs" dxfId="8366" priority="1717" operator="equal">
      <formula>"適切"</formula>
    </cfRule>
    <cfRule type="cellIs" dxfId="8365" priority="1718" operator="equal">
      <formula>"不適切"</formula>
    </cfRule>
    <cfRule type="cellIs" dxfId="8364" priority="1719" operator="equal">
      <formula>"要入力"</formula>
    </cfRule>
    <cfRule type="cellIs" dxfId="8363" priority="1720" operator="equal">
      <formula>"要確認"</formula>
    </cfRule>
    <cfRule type="cellIs" dxfId="8362" priority="1721" operator="equal">
      <formula>"適切"</formula>
    </cfRule>
    <cfRule type="cellIs" dxfId="8361" priority="1722" operator="equal">
      <formula>"不適切"</formula>
    </cfRule>
    <cfRule type="cellIs" dxfId="8360" priority="1723" operator="equal">
      <formula>"要入力"</formula>
    </cfRule>
    <cfRule type="cellIs" dxfId="8359" priority="1724" operator="equal">
      <formula>"要確認"</formula>
    </cfRule>
    <cfRule type="cellIs" dxfId="8358" priority="1725" operator="equal">
      <formula>"適切"</formula>
    </cfRule>
    <cfRule type="cellIs" dxfId="8357" priority="1726" operator="equal">
      <formula>"不適切"</formula>
    </cfRule>
    <cfRule type="cellIs" dxfId="8356" priority="1727" operator="equal">
      <formula>"要入力"</formula>
    </cfRule>
    <cfRule type="cellIs" dxfId="8355" priority="1728" operator="equal">
      <formula>"要確認"</formula>
    </cfRule>
    <cfRule type="cellIs" dxfId="8354" priority="1729" operator="equal">
      <formula>"適切"</formula>
    </cfRule>
    <cfRule type="cellIs" dxfId="8353" priority="1730" operator="equal">
      <formula>"不適切"</formula>
    </cfRule>
    <cfRule type="cellIs" dxfId="8352" priority="1731" operator="equal">
      <formula>"要入力"</formula>
    </cfRule>
    <cfRule type="cellIs" dxfId="8351" priority="1732" operator="equal">
      <formula>"要確認"</formula>
    </cfRule>
    <cfRule type="cellIs" dxfId="8350" priority="1733" operator="equal">
      <formula>"適切"</formula>
    </cfRule>
    <cfRule type="cellIs" dxfId="8349" priority="1734" operator="equal">
      <formula>"不適切"</formula>
    </cfRule>
    <cfRule type="cellIs" dxfId="8348" priority="1735" operator="equal">
      <formula>"要入力"</formula>
    </cfRule>
    <cfRule type="cellIs" dxfId="8347" priority="1736" operator="equal">
      <formula>"要確認"</formula>
    </cfRule>
    <cfRule type="cellIs" dxfId="8346" priority="1737" operator="equal">
      <formula>"適切"</formula>
    </cfRule>
    <cfRule type="cellIs" dxfId="8345" priority="1738" operator="equal">
      <formula>"不適切"</formula>
    </cfRule>
    <cfRule type="cellIs" dxfId="8344" priority="1739" operator="equal">
      <formula>"要入力"</formula>
    </cfRule>
    <cfRule type="cellIs" dxfId="8343" priority="1740" operator="equal">
      <formula>"要確認"</formula>
    </cfRule>
    <cfRule type="cellIs" dxfId="8342" priority="1741" operator="equal">
      <formula>"適切"</formula>
    </cfRule>
    <cfRule type="cellIs" dxfId="8341" priority="1742" operator="equal">
      <formula>"不適切"</formula>
    </cfRule>
    <cfRule type="cellIs" dxfId="8340" priority="1743" operator="equal">
      <formula>"要入力"</formula>
    </cfRule>
    <cfRule type="cellIs" dxfId="8339" priority="1744" operator="equal">
      <formula>"要確認"</formula>
    </cfRule>
    <cfRule type="cellIs" dxfId="8338" priority="1745" operator="equal">
      <formula>"適切"</formula>
    </cfRule>
    <cfRule type="cellIs" dxfId="8337" priority="1746" operator="equal">
      <formula>"不適切"</formula>
    </cfRule>
    <cfRule type="cellIs" dxfId="8336" priority="1747" operator="equal">
      <formula>"要入力"</formula>
    </cfRule>
    <cfRule type="cellIs" dxfId="8335" priority="1748" operator="equal">
      <formula>"要確認"</formula>
    </cfRule>
    <cfRule type="cellIs" dxfId="8334" priority="1749" operator="equal">
      <formula>"適切"</formula>
    </cfRule>
    <cfRule type="cellIs" dxfId="8333" priority="1750" operator="equal">
      <formula>"不適切"</formula>
    </cfRule>
    <cfRule type="cellIs" dxfId="8332" priority="1751" operator="equal">
      <formula>"要入力"</formula>
    </cfRule>
    <cfRule type="cellIs" dxfId="8331" priority="1752" operator="equal">
      <formula>"要確認"</formula>
    </cfRule>
    <cfRule type="cellIs" dxfId="8330" priority="1753" operator="equal">
      <formula>"適切"</formula>
    </cfRule>
    <cfRule type="cellIs" dxfId="8329" priority="1754" operator="equal">
      <formula>"不適切"</formula>
    </cfRule>
    <cfRule type="cellIs" dxfId="8328" priority="1755" operator="equal">
      <formula>"要入力"</formula>
    </cfRule>
    <cfRule type="cellIs" dxfId="8327" priority="1756" operator="equal">
      <formula>"要確認"</formula>
    </cfRule>
    <cfRule type="cellIs" dxfId="8326" priority="1757" operator="equal">
      <formula>"適切"</formula>
    </cfRule>
    <cfRule type="cellIs" dxfId="8325" priority="1758" operator="equal">
      <formula>"不適切"</formula>
    </cfRule>
    <cfRule type="cellIs" dxfId="8324" priority="1759" operator="equal">
      <formula>"要入力"</formula>
    </cfRule>
    <cfRule type="cellIs" dxfId="8323" priority="1760" operator="equal">
      <formula>"要確認"</formula>
    </cfRule>
    <cfRule type="cellIs" dxfId="8322" priority="1761" operator="equal">
      <formula>"適切"</formula>
    </cfRule>
    <cfRule type="cellIs" dxfId="8321" priority="1762" operator="equal">
      <formula>"不適切"</formula>
    </cfRule>
    <cfRule type="cellIs" dxfId="8320" priority="1763" operator="equal">
      <formula>"要入力"</formula>
    </cfRule>
    <cfRule type="cellIs" dxfId="8319" priority="1764" operator="equal">
      <formula>"要確認"</formula>
    </cfRule>
    <cfRule type="cellIs" dxfId="8318" priority="1765" operator="equal">
      <formula>"適切"</formula>
    </cfRule>
    <cfRule type="cellIs" dxfId="8317" priority="1766" operator="equal">
      <formula>"不適切"</formula>
    </cfRule>
    <cfRule type="cellIs" dxfId="8316" priority="1767" operator="equal">
      <formula>"要入力"</formula>
    </cfRule>
    <cfRule type="cellIs" dxfId="8315" priority="1768" operator="equal">
      <formula>"要確認"</formula>
    </cfRule>
    <cfRule type="cellIs" dxfId="8314" priority="1769" operator="equal">
      <formula>"適切"</formula>
    </cfRule>
    <cfRule type="cellIs" dxfId="8313" priority="1770" operator="equal">
      <formula>"不適切"</formula>
    </cfRule>
    <cfRule type="cellIs" dxfId="8312" priority="1771" operator="equal">
      <formula>"要入力"</formula>
    </cfRule>
    <cfRule type="cellIs" dxfId="8311" priority="1772" operator="equal">
      <formula>"要確認"</formula>
    </cfRule>
    <cfRule type="cellIs" dxfId="8310" priority="1773" operator="equal">
      <formula>"適切"</formula>
    </cfRule>
    <cfRule type="cellIs" dxfId="8309" priority="1774" operator="equal">
      <formula>"不適切"</formula>
    </cfRule>
    <cfRule type="cellIs" dxfId="8308" priority="1775" operator="equal">
      <formula>"要入力"</formula>
    </cfRule>
    <cfRule type="cellIs" dxfId="8307" priority="1776" operator="equal">
      <formula>"要確認"</formula>
    </cfRule>
    <cfRule type="cellIs" dxfId="8306" priority="1777" operator="equal">
      <formula>"適切"</formula>
    </cfRule>
    <cfRule type="cellIs" dxfId="8305" priority="1778" operator="equal">
      <formula>"不適切"</formula>
    </cfRule>
    <cfRule type="cellIs" dxfId="8304" priority="1779" operator="equal">
      <formula>"要入力"</formula>
    </cfRule>
    <cfRule type="cellIs" dxfId="8303" priority="1780" operator="equal">
      <formula>"適切"</formula>
    </cfRule>
    <cfRule type="cellIs" dxfId="8302" priority="1781" operator="equal">
      <formula>"不適切"</formula>
    </cfRule>
    <cfRule type="cellIs" dxfId="8301" priority="1782" operator="equal">
      <formula>"要入力"</formula>
    </cfRule>
    <cfRule type="cellIs" dxfId="8300" priority="1783" operator="equal">
      <formula>"要確認"</formula>
    </cfRule>
    <cfRule type="cellIs" dxfId="8299" priority="1784" operator="equal">
      <formula>"適切"</formula>
    </cfRule>
    <cfRule type="cellIs" dxfId="8298" priority="1785" operator="equal">
      <formula>"不適切"</formula>
    </cfRule>
    <cfRule type="cellIs" dxfId="8297" priority="1786" operator="equal">
      <formula>"要入力"</formula>
    </cfRule>
    <cfRule type="cellIs" dxfId="8296" priority="1787" operator="equal">
      <formula>"要確認"</formula>
    </cfRule>
    <cfRule type="cellIs" dxfId="8295" priority="1788" operator="equal">
      <formula>"適切"</formula>
    </cfRule>
    <cfRule type="cellIs" dxfId="8294" priority="1789" operator="equal">
      <formula>"不適切"</formula>
    </cfRule>
    <cfRule type="cellIs" dxfId="8293" priority="1790" operator="equal">
      <formula>"要入力"</formula>
    </cfRule>
    <cfRule type="cellIs" dxfId="8292" priority="1791" operator="equal">
      <formula>"要確認"</formula>
    </cfRule>
    <cfRule type="cellIs" dxfId="8291" priority="1792" operator="equal">
      <formula>"適切"</formula>
    </cfRule>
    <cfRule type="cellIs" dxfId="8290" priority="1793" operator="equal">
      <formula>"不適切"</formula>
    </cfRule>
    <cfRule type="cellIs" dxfId="8289" priority="1794" operator="equal">
      <formula>"要入力"</formula>
    </cfRule>
  </conditionalFormatting>
  <conditionalFormatting sqref="U364">
    <cfRule type="cellIs" dxfId="8288" priority="1485" operator="equal">
      <formula>0</formula>
    </cfRule>
    <cfRule type="containsErrors" dxfId="8287" priority="1486">
      <formula>ISERROR(U364)</formula>
    </cfRule>
    <cfRule type="containsBlanks" dxfId="8286" priority="1487">
      <formula>LEN(TRIM(U364))=0</formula>
    </cfRule>
  </conditionalFormatting>
  <conditionalFormatting sqref="R364">
    <cfRule type="containsText" dxfId="8285" priority="1479" operator="containsText" text="いる・いない">
      <formula>NOT(ISERROR(SEARCH("いる・いない",R364)))</formula>
    </cfRule>
  </conditionalFormatting>
  <conditionalFormatting sqref="R364">
    <cfRule type="containsText" dxfId="8284" priority="1443" operator="containsText" text="該当・非該当">
      <formula>NOT(ISERROR(SEARCH("該当・非該当",R364)))</formula>
    </cfRule>
    <cfRule type="cellIs" dxfId="8283" priority="1474" operator="equal">
      <formula>"ある・ない"</formula>
    </cfRule>
    <cfRule type="cellIs" dxfId="8282" priority="1475" operator="equal">
      <formula>"ない・ある"</formula>
    </cfRule>
    <cfRule type="cellIs" dxfId="8281" priority="1476" operator="equal">
      <formula>"いない・いる"</formula>
    </cfRule>
    <cfRule type="cellIs" dxfId="8280" priority="1477" operator="equal">
      <formula>"実施済・未実施"</formula>
    </cfRule>
    <cfRule type="cellIs" dxfId="8279" priority="1478" operator="equal">
      <formula>"策定済・未策定"</formula>
    </cfRule>
  </conditionalFormatting>
  <conditionalFormatting sqref="P364">
    <cfRule type="cellIs" dxfId="8278" priority="1471" operator="equal">
      <formula>"▲"</formula>
    </cfRule>
    <cfRule type="cellIs" dxfId="8277" priority="1472" operator="equal">
      <formula>"？"</formula>
    </cfRule>
    <cfRule type="cellIs" dxfId="8276" priority="1473" operator="equal">
      <formula>"★"</formula>
    </cfRule>
  </conditionalFormatting>
  <conditionalFormatting sqref="R364">
    <cfRule type="cellIs" dxfId="8275" priority="1441" operator="equal">
      <formula>"管理宿直の形態"</formula>
    </cfRule>
    <cfRule type="cellIs" dxfId="8274" priority="1442" operator="equal">
      <formula>"有・無"</formula>
    </cfRule>
  </conditionalFormatting>
  <conditionalFormatting sqref="T364">
    <cfRule type="cellIs" dxfId="8273" priority="1444" operator="equal">
      <formula>"要確認"</formula>
    </cfRule>
    <cfRule type="cellIs" dxfId="8272" priority="1445" operator="equal">
      <formula>"適切"</formula>
    </cfRule>
    <cfRule type="cellIs" dxfId="8271" priority="1446" operator="equal">
      <formula>"不適切"</formula>
    </cfRule>
    <cfRule type="cellIs" dxfId="8270" priority="1447" operator="equal">
      <formula>"要入力"</formula>
    </cfRule>
    <cfRule type="cellIs" dxfId="8269" priority="1448" operator="equal">
      <formula>"非該当"</formula>
    </cfRule>
    <cfRule type="cellIs" dxfId="8268" priority="1449" operator="equal">
      <formula>"不適切"</formula>
    </cfRule>
    <cfRule type="cellIs" dxfId="8267" priority="1450" operator="equal">
      <formula>"適切"</formula>
    </cfRule>
    <cfRule type="containsText" dxfId="8266" priority="1451" operator="containsText" text="要入力">
      <formula>NOT(ISERROR(SEARCH("要入力",T364)))</formula>
    </cfRule>
    <cfRule type="cellIs" dxfId="8265" priority="1452" operator="equal">
      <formula>"非該当"</formula>
    </cfRule>
    <cfRule type="cellIs" dxfId="8264" priority="1453" operator="equal">
      <formula>"不適切"</formula>
    </cfRule>
    <cfRule type="cellIs" dxfId="8263" priority="1454" operator="equal">
      <formula>"適切"</formula>
    </cfRule>
    <cfRule type="containsText" dxfId="8262" priority="1455" operator="containsText" text="要入力">
      <formula>NOT(ISERROR(SEARCH("要入力",T364)))</formula>
    </cfRule>
    <cfRule type="cellIs" dxfId="8261" priority="1456" operator="equal">
      <formula>"非該当"</formula>
    </cfRule>
    <cfRule type="cellIs" dxfId="8260" priority="1457" operator="equal">
      <formula>"不適切"</formula>
    </cfRule>
    <cfRule type="cellIs" dxfId="8259" priority="1458" operator="equal">
      <formula>"適切"</formula>
    </cfRule>
    <cfRule type="containsText" dxfId="8258" priority="1459" operator="containsText" text="要入力">
      <formula>NOT(ISERROR(SEARCH("要入力",T364)))</formula>
    </cfRule>
    <cfRule type="cellIs" dxfId="8257" priority="1460" operator="equal">
      <formula>"非該当"</formula>
    </cfRule>
    <cfRule type="cellIs" dxfId="8256" priority="1461" operator="equal">
      <formula>"不適切"</formula>
    </cfRule>
    <cfRule type="cellIs" dxfId="8255" priority="1462" operator="equal">
      <formula>"適切"</formula>
    </cfRule>
    <cfRule type="containsText" dxfId="8254" priority="1463" operator="containsText" text="要入力">
      <formula>NOT(ISERROR(SEARCH("要入力",T364)))</formula>
    </cfRule>
    <cfRule type="cellIs" dxfId="8253" priority="1464" operator="equal">
      <formula>"要確認"</formula>
    </cfRule>
    <cfRule type="cellIs" dxfId="8252" priority="1465" operator="equal">
      <formula>"不適切"</formula>
    </cfRule>
    <cfRule type="containsText" dxfId="8251" priority="1466" operator="containsText" text="適切">
      <formula>NOT(ISERROR(SEARCH("適切",T364)))</formula>
    </cfRule>
    <cfRule type="cellIs" dxfId="8250" priority="1467" operator="equal">
      <formula>"要入力"</formula>
    </cfRule>
    <cfRule type="containsText" dxfId="8249" priority="1468" operator="containsText" text="要入力">
      <formula>NOT(ISERROR(SEARCH("要入力",T364)))</formula>
    </cfRule>
    <cfRule type="containsText" dxfId="8248" priority="1469" operator="containsText" text="要入力">
      <formula>NOT(ISERROR(SEARCH("要入力",T364)))</formula>
    </cfRule>
    <cfRule type="containsText" dxfId="8247" priority="1470" operator="containsText" text="要入力">
      <formula>NOT(ISERROR(SEARCH("要入力",T364)))</formula>
    </cfRule>
    <cfRule type="cellIs" dxfId="8246" priority="1480" operator="equal">
      <formula>"要確認"</formula>
    </cfRule>
    <cfRule type="cellIs" dxfId="8245" priority="1481" operator="equal">
      <formula>"適切"</formula>
    </cfRule>
    <cfRule type="cellIs" dxfId="8244" priority="1482" operator="equal">
      <formula>"不適切"</formula>
    </cfRule>
    <cfRule type="cellIs" dxfId="8243" priority="1483" operator="equal">
      <formula>"要入力"</formula>
    </cfRule>
    <cfRule type="containsText" dxfId="8242" priority="1484" operator="containsText" text="要入力">
      <formula>NOT(ISERROR(SEARCH("要入力",T364)))</formula>
    </cfRule>
    <cfRule type="cellIs" dxfId="8241" priority="1488" operator="equal">
      <formula>"不適切"</formula>
    </cfRule>
    <cfRule type="cellIs" dxfId="8240" priority="1489" operator="equal">
      <formula>"適切"</formula>
    </cfRule>
    <cfRule type="cellIs" dxfId="8239" priority="1490" operator="equal">
      <formula>"適切"</formula>
    </cfRule>
    <cfRule type="cellIs" dxfId="8238" priority="1491" operator="equal">
      <formula>"不適切"</formula>
    </cfRule>
    <cfRule type="cellIs" dxfId="8237" priority="1492" operator="equal">
      <formula>"要確認"</formula>
    </cfRule>
    <cfRule type="cellIs" dxfId="8236" priority="1493" operator="equal">
      <formula>"要入力"</formula>
    </cfRule>
    <cfRule type="cellIs" dxfId="8235" priority="1494" operator="equal">
      <formula>"適切"</formula>
    </cfRule>
    <cfRule type="cellIs" dxfId="8234" priority="1495" operator="equal">
      <formula>"不適切"</formula>
    </cfRule>
    <cfRule type="cellIs" dxfId="8233" priority="1496" operator="equal">
      <formula>"要確認"</formula>
    </cfRule>
    <cfRule type="cellIs" dxfId="8232" priority="1497" operator="equal">
      <formula>"要入力"</formula>
    </cfRule>
    <cfRule type="cellIs" dxfId="8231" priority="1498" operator="equal">
      <formula>"適切"</formula>
    </cfRule>
    <cfRule type="cellIs" dxfId="8230" priority="1499" operator="equal">
      <formula>"不適切"</formula>
    </cfRule>
    <cfRule type="cellIs" dxfId="8229" priority="1500" operator="equal">
      <formula>"要確認"</formula>
    </cfRule>
    <cfRule type="cellIs" dxfId="8228" priority="1501" operator="equal">
      <formula>"要入力"</formula>
    </cfRule>
    <cfRule type="cellIs" dxfId="8227" priority="1502" operator="equal">
      <formula>"要確認"</formula>
    </cfRule>
    <cfRule type="cellIs" dxfId="8226" priority="1503" operator="equal">
      <formula>"適切"</formula>
    </cfRule>
    <cfRule type="cellIs" dxfId="8225" priority="1504" operator="equal">
      <formula>"不適切"</formula>
    </cfRule>
    <cfRule type="cellIs" dxfId="8224" priority="1505" operator="equal">
      <formula>"要入力"</formula>
    </cfRule>
    <cfRule type="cellIs" dxfId="8223" priority="1506" operator="equal">
      <formula>"適切"</formula>
    </cfRule>
    <cfRule type="containsText" dxfId="8222" priority="1507" operator="containsText" text="非該当">
      <formula>NOT(ISERROR(SEARCH("非該当",T364)))</formula>
    </cfRule>
    <cfRule type="containsText" dxfId="8221" priority="1508" operator="containsText" text="要入力">
      <formula>NOT(ISERROR(SEARCH("要入力",T364)))</formula>
    </cfRule>
    <cfRule type="containsText" dxfId="8220" priority="1509" operator="containsText" text="要入力">
      <formula>NOT(ISERROR(SEARCH("要入力",T364)))</formula>
    </cfRule>
    <cfRule type="containsText" dxfId="8219" priority="1510" operator="containsText" text="要入力">
      <formula>NOT(ISERROR(SEARCH("要入力",T364)))</formula>
    </cfRule>
    <cfRule type="containsText" dxfId="8218" priority="1511" operator="containsText" text="要入力">
      <formula>NOT(ISERROR(SEARCH("要入力",T364)))</formula>
    </cfRule>
    <cfRule type="containsText" dxfId="8217" priority="1512" operator="containsText" text="要入力">
      <formula>NOT(ISERROR(SEARCH("要入力",T364)))</formula>
    </cfRule>
    <cfRule type="containsText" dxfId="8216" priority="1513" operator="containsText" text="要入力">
      <formula>NOT(ISERROR(SEARCH("要入力",T364)))</formula>
    </cfRule>
    <cfRule type="containsText" dxfId="8215" priority="1514" operator="containsText" text="要入力">
      <formula>NOT(ISERROR(SEARCH("要入力",T364)))</formula>
    </cfRule>
    <cfRule type="containsText" dxfId="8214" priority="1515" operator="containsText" text="要確認">
      <formula>NOT(ISERROR(SEARCH("要確認",T364)))</formula>
    </cfRule>
    <cfRule type="containsText" dxfId="8213" priority="1516" operator="containsText" text="不適切">
      <formula>NOT(ISERROR(SEARCH("不適切",T364)))</formula>
    </cfRule>
    <cfRule type="containsText" dxfId="8212" priority="1517" operator="containsText" text="適切">
      <formula>NOT(ISERROR(SEARCH("適切",T364)))</formula>
    </cfRule>
    <cfRule type="containsText" dxfId="8211" priority="1518" operator="containsText" text="要入力">
      <formula>NOT(ISERROR(SEARCH("要入力",T364)))</formula>
    </cfRule>
    <cfRule type="containsText" dxfId="8210" priority="1519" operator="containsText" text="要確認">
      <formula>NOT(ISERROR(SEARCH("要確認",T364)))</formula>
    </cfRule>
    <cfRule type="containsText" dxfId="8209" priority="1520" operator="containsText" text="不適切">
      <formula>NOT(ISERROR(SEARCH("不適切",T364)))</formula>
    </cfRule>
    <cfRule type="containsText" dxfId="8208" priority="1521" operator="containsText" text="適切">
      <formula>NOT(ISERROR(SEARCH("適切",T364)))</formula>
    </cfRule>
    <cfRule type="containsText" dxfId="8207" priority="1522" operator="containsText" text="要入力">
      <formula>NOT(ISERROR(SEARCH("要入力",T364)))</formula>
    </cfRule>
    <cfRule type="containsText" dxfId="8206" priority="1523" operator="containsText" text="不適切">
      <formula>NOT(ISERROR(SEARCH("不適切",T364)))</formula>
    </cfRule>
    <cfRule type="containsText" dxfId="8205" priority="1524" operator="containsText" text="適切">
      <formula>NOT(ISERROR(SEARCH("適切",T364)))</formula>
    </cfRule>
    <cfRule type="containsText" dxfId="8204" priority="1525" operator="containsText" text="要確認">
      <formula>NOT(ISERROR(SEARCH("要確認",T364)))</formula>
    </cfRule>
    <cfRule type="containsText" dxfId="8203" priority="1526" operator="containsText" text="要入力">
      <formula>NOT(ISERROR(SEARCH("要入力",T364)))</formula>
    </cfRule>
    <cfRule type="containsText" dxfId="8202" priority="1527" operator="containsText" text="不適切">
      <formula>NOT(ISERROR(SEARCH("不適切",T364)))</formula>
    </cfRule>
    <cfRule type="containsText" dxfId="8201" priority="1528" operator="containsText" text="適切">
      <formula>NOT(ISERROR(SEARCH("適切",T364)))</formula>
    </cfRule>
    <cfRule type="containsText" dxfId="8200" priority="1529" operator="containsText" text="要確認">
      <formula>NOT(ISERROR(SEARCH("要確認",T364)))</formula>
    </cfRule>
    <cfRule type="containsText" dxfId="8199" priority="1530" operator="containsText" text="要入力">
      <formula>NOT(ISERROR(SEARCH("要入力",T364)))</formula>
    </cfRule>
    <cfRule type="cellIs" dxfId="8198" priority="1531" operator="equal">
      <formula>"要確認"</formula>
    </cfRule>
    <cfRule type="cellIs" dxfId="8197" priority="1532" operator="equal">
      <formula>"適切"</formula>
    </cfRule>
    <cfRule type="cellIs" dxfId="8196" priority="1533" operator="equal">
      <formula>"不適切"</formula>
    </cfRule>
    <cfRule type="cellIs" dxfId="8195" priority="1534" operator="equal">
      <formula>"要入力"</formula>
    </cfRule>
    <cfRule type="cellIs" dxfId="8194" priority="1535" operator="equal">
      <formula>"要確認"</formula>
    </cfRule>
    <cfRule type="cellIs" dxfId="8193" priority="1536" operator="equal">
      <formula>"適切"</formula>
    </cfRule>
    <cfRule type="cellIs" dxfId="8192" priority="1537" operator="equal">
      <formula>"不適切"</formula>
    </cfRule>
    <cfRule type="cellIs" dxfId="8191" priority="1538" operator="equal">
      <formula>"要入力"</formula>
    </cfRule>
    <cfRule type="cellIs" dxfId="8190" priority="1539" operator="equal">
      <formula>"要確認"</formula>
    </cfRule>
    <cfRule type="cellIs" dxfId="8189" priority="1540" operator="equal">
      <formula>"適切"</formula>
    </cfRule>
    <cfRule type="cellIs" dxfId="8188" priority="1541" operator="equal">
      <formula>"不適切"</formula>
    </cfRule>
    <cfRule type="cellIs" dxfId="8187" priority="1542" operator="equal">
      <formula>"要入力"</formula>
    </cfRule>
    <cfRule type="cellIs" dxfId="8186" priority="1543" operator="equal">
      <formula>"要確認"</formula>
    </cfRule>
    <cfRule type="cellIs" dxfId="8185" priority="1544" operator="equal">
      <formula>"適切"</formula>
    </cfRule>
    <cfRule type="cellIs" dxfId="8184" priority="1545" operator="equal">
      <formula>"不適切"</formula>
    </cfRule>
    <cfRule type="cellIs" dxfId="8183" priority="1546" operator="equal">
      <formula>"要入力"</formula>
    </cfRule>
    <cfRule type="cellIs" dxfId="8182" priority="1547" operator="equal">
      <formula>"要確認"</formula>
    </cfRule>
    <cfRule type="cellIs" dxfId="8181" priority="1548" operator="equal">
      <formula>"適切"</formula>
    </cfRule>
    <cfRule type="cellIs" dxfId="8180" priority="1549" operator="equal">
      <formula>"不適切"</formula>
    </cfRule>
    <cfRule type="cellIs" dxfId="8179" priority="1550" operator="equal">
      <formula>"要入力"</formula>
    </cfRule>
    <cfRule type="cellIs" dxfId="8178" priority="1551" operator="equal">
      <formula>"要確認"</formula>
    </cfRule>
    <cfRule type="cellIs" dxfId="8177" priority="1552" operator="equal">
      <formula>"適切"</formula>
    </cfRule>
    <cfRule type="cellIs" dxfId="8176" priority="1553" operator="equal">
      <formula>"不適切"</formula>
    </cfRule>
    <cfRule type="cellIs" dxfId="8175" priority="1554" operator="equal">
      <formula>"要入力"</formula>
    </cfRule>
    <cfRule type="cellIs" dxfId="8174" priority="1555" operator="equal">
      <formula>"要確認"</formula>
    </cfRule>
    <cfRule type="cellIs" dxfId="8173" priority="1556" operator="equal">
      <formula>"適切"</formula>
    </cfRule>
    <cfRule type="cellIs" dxfId="8172" priority="1557" operator="equal">
      <formula>"不適切"</formula>
    </cfRule>
    <cfRule type="cellIs" dxfId="8171" priority="1558" operator="equal">
      <formula>"要入力"</formula>
    </cfRule>
    <cfRule type="cellIs" dxfId="8170" priority="1559" operator="equal">
      <formula>"要確認"</formula>
    </cfRule>
    <cfRule type="cellIs" dxfId="8169" priority="1560" operator="equal">
      <formula>"適切"</formula>
    </cfRule>
    <cfRule type="cellIs" dxfId="8168" priority="1561" operator="equal">
      <formula>"不適切"</formula>
    </cfRule>
    <cfRule type="cellIs" dxfId="8167" priority="1562" operator="equal">
      <formula>"要入力"</formula>
    </cfRule>
    <cfRule type="cellIs" dxfId="8166" priority="1563" operator="equal">
      <formula>"要確認"</formula>
    </cfRule>
    <cfRule type="cellIs" dxfId="8165" priority="1564" operator="equal">
      <formula>"適切"</formula>
    </cfRule>
    <cfRule type="cellIs" dxfId="8164" priority="1565" operator="equal">
      <formula>"不適切"</formula>
    </cfRule>
    <cfRule type="cellIs" dxfId="8163" priority="1566" operator="equal">
      <formula>"要入力"</formula>
    </cfRule>
    <cfRule type="cellIs" dxfId="8162" priority="1567" operator="equal">
      <formula>"要確認"</formula>
    </cfRule>
    <cfRule type="cellIs" dxfId="8161" priority="1568" operator="equal">
      <formula>"適切"</formula>
    </cfRule>
    <cfRule type="cellIs" dxfId="8160" priority="1569" operator="equal">
      <formula>"不適切"</formula>
    </cfRule>
    <cfRule type="cellIs" dxfId="8159" priority="1570" operator="equal">
      <formula>"要入力"</formula>
    </cfRule>
    <cfRule type="cellIs" dxfId="8158" priority="1571" operator="equal">
      <formula>"要確認"</formula>
    </cfRule>
    <cfRule type="cellIs" dxfId="8157" priority="1572" operator="equal">
      <formula>"適切"</formula>
    </cfRule>
    <cfRule type="cellIs" dxfId="8156" priority="1573" operator="equal">
      <formula>"不適切"</formula>
    </cfRule>
    <cfRule type="cellIs" dxfId="8155" priority="1574" operator="equal">
      <formula>"要入力"</formula>
    </cfRule>
    <cfRule type="cellIs" dxfId="8154" priority="1575" operator="equal">
      <formula>"要確認"</formula>
    </cfRule>
    <cfRule type="cellIs" dxfId="8153" priority="1576" operator="equal">
      <formula>"適切"</formula>
    </cfRule>
    <cfRule type="cellIs" dxfId="8152" priority="1577" operator="equal">
      <formula>"不適切"</formula>
    </cfRule>
    <cfRule type="cellIs" dxfId="8151" priority="1578" operator="equal">
      <formula>"要入力"</formula>
    </cfRule>
    <cfRule type="cellIs" dxfId="8150" priority="1579" operator="equal">
      <formula>"要確認"</formula>
    </cfRule>
    <cfRule type="cellIs" dxfId="8149" priority="1580" operator="equal">
      <formula>"適切"</formula>
    </cfRule>
    <cfRule type="cellIs" dxfId="8148" priority="1581" operator="equal">
      <formula>"不適切"</formula>
    </cfRule>
    <cfRule type="cellIs" dxfId="8147" priority="1582" operator="equal">
      <formula>"要入力"</formula>
    </cfRule>
    <cfRule type="cellIs" dxfId="8146" priority="1583" operator="equal">
      <formula>"要確認"</formula>
    </cfRule>
    <cfRule type="cellIs" dxfId="8145" priority="1584" operator="equal">
      <formula>"適切"</formula>
    </cfRule>
    <cfRule type="cellIs" dxfId="8144" priority="1585" operator="equal">
      <formula>"不適切"</formula>
    </cfRule>
    <cfRule type="cellIs" dxfId="8143" priority="1586" operator="equal">
      <formula>"要入力"</formula>
    </cfRule>
    <cfRule type="cellIs" dxfId="8142" priority="1587" operator="equal">
      <formula>"要確認"</formula>
    </cfRule>
    <cfRule type="cellIs" dxfId="8141" priority="1588" operator="equal">
      <formula>"適切"</formula>
    </cfRule>
    <cfRule type="cellIs" dxfId="8140" priority="1589" operator="equal">
      <formula>"不適切"</formula>
    </cfRule>
    <cfRule type="cellIs" dxfId="8139" priority="1590" operator="equal">
      <formula>"要入力"</formula>
    </cfRule>
    <cfRule type="cellIs" dxfId="8138" priority="1591" operator="equal">
      <formula>"要確認"</formula>
    </cfRule>
    <cfRule type="cellIs" dxfId="8137" priority="1592" operator="equal">
      <formula>"適切"</formula>
    </cfRule>
    <cfRule type="cellIs" dxfId="8136" priority="1593" operator="equal">
      <formula>"不適切"</formula>
    </cfRule>
    <cfRule type="cellIs" dxfId="8135" priority="1594" operator="equal">
      <formula>"要入力"</formula>
    </cfRule>
    <cfRule type="cellIs" dxfId="8134" priority="1595" operator="equal">
      <formula>"要確認"</formula>
    </cfRule>
    <cfRule type="cellIs" dxfId="8133" priority="1596" operator="equal">
      <formula>"適切"</formula>
    </cfRule>
    <cfRule type="cellIs" dxfId="8132" priority="1597" operator="equal">
      <formula>"不適切"</formula>
    </cfRule>
    <cfRule type="cellIs" dxfId="8131" priority="1598" operator="equal">
      <formula>"要入力"</formula>
    </cfRule>
    <cfRule type="cellIs" dxfId="8130" priority="1599" operator="equal">
      <formula>"要確認"</formula>
    </cfRule>
    <cfRule type="cellIs" dxfId="8129" priority="1600" operator="equal">
      <formula>"適切"</formula>
    </cfRule>
    <cfRule type="cellIs" dxfId="8128" priority="1601" operator="equal">
      <formula>"不適切"</formula>
    </cfRule>
    <cfRule type="cellIs" dxfId="8127" priority="1602" operator="equal">
      <formula>"要入力"</formula>
    </cfRule>
    <cfRule type="cellIs" dxfId="8126" priority="1603" operator="equal">
      <formula>"適切"</formula>
    </cfRule>
    <cfRule type="cellIs" dxfId="8125" priority="1604" operator="equal">
      <formula>"不適切"</formula>
    </cfRule>
    <cfRule type="cellIs" dxfId="8124" priority="1605" operator="equal">
      <formula>"要入力"</formula>
    </cfRule>
    <cfRule type="cellIs" dxfId="8123" priority="1606" operator="equal">
      <formula>"要確認"</formula>
    </cfRule>
    <cfRule type="cellIs" dxfId="8122" priority="1607" operator="equal">
      <formula>"適切"</formula>
    </cfRule>
    <cfRule type="cellIs" dxfId="8121" priority="1608" operator="equal">
      <formula>"不適切"</formula>
    </cfRule>
    <cfRule type="cellIs" dxfId="8120" priority="1609" operator="equal">
      <formula>"要入力"</formula>
    </cfRule>
    <cfRule type="cellIs" dxfId="8119" priority="1610" operator="equal">
      <formula>"要確認"</formula>
    </cfRule>
    <cfRule type="cellIs" dxfId="8118" priority="1611" operator="equal">
      <formula>"適切"</formula>
    </cfRule>
    <cfRule type="cellIs" dxfId="8117" priority="1612" operator="equal">
      <formula>"不適切"</formula>
    </cfRule>
    <cfRule type="cellIs" dxfId="8116" priority="1613" operator="equal">
      <formula>"要入力"</formula>
    </cfRule>
    <cfRule type="cellIs" dxfId="8115" priority="1614" operator="equal">
      <formula>"要確認"</formula>
    </cfRule>
    <cfRule type="cellIs" dxfId="8114" priority="1615" operator="equal">
      <formula>"適切"</formula>
    </cfRule>
    <cfRule type="cellIs" dxfId="8113" priority="1616" operator="equal">
      <formula>"不適切"</formula>
    </cfRule>
    <cfRule type="cellIs" dxfId="8112" priority="1617" operator="equal">
      <formula>"要入力"</formula>
    </cfRule>
  </conditionalFormatting>
  <conditionalFormatting sqref="U365">
    <cfRule type="cellIs" dxfId="8111" priority="1308" operator="equal">
      <formula>0</formula>
    </cfRule>
    <cfRule type="containsErrors" dxfId="8110" priority="1309">
      <formula>ISERROR(U365)</formula>
    </cfRule>
    <cfRule type="containsBlanks" dxfId="8109" priority="1310">
      <formula>LEN(TRIM(U365))=0</formula>
    </cfRule>
  </conditionalFormatting>
  <conditionalFormatting sqref="R365">
    <cfRule type="containsText" dxfId="8108" priority="1302" operator="containsText" text="いる・いない">
      <formula>NOT(ISERROR(SEARCH("いる・いない",R365)))</formula>
    </cfRule>
  </conditionalFormatting>
  <conditionalFormatting sqref="R365">
    <cfRule type="containsText" dxfId="8107" priority="1266" operator="containsText" text="該当・非該当">
      <formula>NOT(ISERROR(SEARCH("該当・非該当",R365)))</formula>
    </cfRule>
    <cfRule type="cellIs" dxfId="8106" priority="1297" operator="equal">
      <formula>"ある・ない"</formula>
    </cfRule>
    <cfRule type="cellIs" dxfId="8105" priority="1298" operator="equal">
      <formula>"ない・ある"</formula>
    </cfRule>
    <cfRule type="cellIs" dxfId="8104" priority="1299" operator="equal">
      <formula>"いない・いる"</formula>
    </cfRule>
    <cfRule type="cellIs" dxfId="8103" priority="1300" operator="equal">
      <formula>"実施済・未実施"</formula>
    </cfRule>
    <cfRule type="cellIs" dxfId="8102" priority="1301" operator="equal">
      <formula>"策定済・未策定"</formula>
    </cfRule>
  </conditionalFormatting>
  <conditionalFormatting sqref="P365">
    <cfRule type="cellIs" dxfId="8101" priority="1294" operator="equal">
      <formula>"▲"</formula>
    </cfRule>
    <cfRule type="cellIs" dxfId="8100" priority="1295" operator="equal">
      <formula>"？"</formula>
    </cfRule>
    <cfRule type="cellIs" dxfId="8099" priority="1296" operator="equal">
      <formula>"★"</formula>
    </cfRule>
  </conditionalFormatting>
  <conditionalFormatting sqref="R365">
    <cfRule type="cellIs" dxfId="8098" priority="1264" operator="equal">
      <formula>"管理宿直の形態"</formula>
    </cfRule>
    <cfRule type="cellIs" dxfId="8097" priority="1265" operator="equal">
      <formula>"有・無"</formula>
    </cfRule>
  </conditionalFormatting>
  <conditionalFormatting sqref="T365">
    <cfRule type="cellIs" dxfId="8096" priority="1267" operator="equal">
      <formula>"要確認"</formula>
    </cfRule>
    <cfRule type="cellIs" dxfId="8095" priority="1268" operator="equal">
      <formula>"適切"</formula>
    </cfRule>
    <cfRule type="cellIs" dxfId="8094" priority="1269" operator="equal">
      <formula>"不適切"</formula>
    </cfRule>
    <cfRule type="cellIs" dxfId="8093" priority="1270" operator="equal">
      <formula>"要入力"</formula>
    </cfRule>
    <cfRule type="cellIs" dxfId="8092" priority="1271" operator="equal">
      <formula>"非該当"</formula>
    </cfRule>
    <cfRule type="cellIs" dxfId="8091" priority="1272" operator="equal">
      <formula>"不適切"</formula>
    </cfRule>
    <cfRule type="cellIs" dxfId="8090" priority="1273" operator="equal">
      <formula>"適切"</formula>
    </cfRule>
    <cfRule type="containsText" dxfId="8089" priority="1274" operator="containsText" text="要入力">
      <formula>NOT(ISERROR(SEARCH("要入力",T365)))</formula>
    </cfRule>
    <cfRule type="cellIs" dxfId="8088" priority="1275" operator="equal">
      <formula>"非該当"</formula>
    </cfRule>
    <cfRule type="cellIs" dxfId="8087" priority="1276" operator="equal">
      <formula>"不適切"</formula>
    </cfRule>
    <cfRule type="cellIs" dxfId="8086" priority="1277" operator="equal">
      <formula>"適切"</formula>
    </cfRule>
    <cfRule type="containsText" dxfId="8085" priority="1278" operator="containsText" text="要入力">
      <formula>NOT(ISERROR(SEARCH("要入力",T365)))</formula>
    </cfRule>
    <cfRule type="cellIs" dxfId="8084" priority="1279" operator="equal">
      <formula>"非該当"</formula>
    </cfRule>
    <cfRule type="cellIs" dxfId="8083" priority="1280" operator="equal">
      <formula>"不適切"</formula>
    </cfRule>
    <cfRule type="cellIs" dxfId="8082" priority="1281" operator="equal">
      <formula>"適切"</formula>
    </cfRule>
    <cfRule type="containsText" dxfId="8081" priority="1282" operator="containsText" text="要入力">
      <formula>NOT(ISERROR(SEARCH("要入力",T365)))</formula>
    </cfRule>
    <cfRule type="cellIs" dxfId="8080" priority="1283" operator="equal">
      <formula>"非該当"</formula>
    </cfRule>
    <cfRule type="cellIs" dxfId="8079" priority="1284" operator="equal">
      <formula>"不適切"</formula>
    </cfRule>
    <cfRule type="cellIs" dxfId="8078" priority="1285" operator="equal">
      <formula>"適切"</formula>
    </cfRule>
    <cfRule type="containsText" dxfId="8077" priority="1286" operator="containsText" text="要入力">
      <formula>NOT(ISERROR(SEARCH("要入力",T365)))</formula>
    </cfRule>
    <cfRule type="cellIs" dxfId="8076" priority="1287" operator="equal">
      <formula>"要確認"</formula>
    </cfRule>
    <cfRule type="cellIs" dxfId="8075" priority="1288" operator="equal">
      <formula>"不適切"</formula>
    </cfRule>
    <cfRule type="containsText" dxfId="8074" priority="1289" operator="containsText" text="適切">
      <formula>NOT(ISERROR(SEARCH("適切",T365)))</formula>
    </cfRule>
    <cfRule type="cellIs" dxfId="8073" priority="1290" operator="equal">
      <formula>"要入力"</formula>
    </cfRule>
    <cfRule type="containsText" dxfId="8072" priority="1291" operator="containsText" text="要入力">
      <formula>NOT(ISERROR(SEARCH("要入力",T365)))</formula>
    </cfRule>
    <cfRule type="containsText" dxfId="8071" priority="1292" operator="containsText" text="要入力">
      <formula>NOT(ISERROR(SEARCH("要入力",T365)))</formula>
    </cfRule>
    <cfRule type="containsText" dxfId="8070" priority="1293" operator="containsText" text="要入力">
      <formula>NOT(ISERROR(SEARCH("要入力",T365)))</formula>
    </cfRule>
    <cfRule type="cellIs" dxfId="8069" priority="1303" operator="equal">
      <formula>"要確認"</formula>
    </cfRule>
    <cfRule type="cellIs" dxfId="8068" priority="1304" operator="equal">
      <formula>"適切"</formula>
    </cfRule>
    <cfRule type="cellIs" dxfId="8067" priority="1305" operator="equal">
      <formula>"不適切"</formula>
    </cfRule>
    <cfRule type="cellIs" dxfId="8066" priority="1306" operator="equal">
      <formula>"要入力"</formula>
    </cfRule>
    <cfRule type="containsText" dxfId="8065" priority="1307" operator="containsText" text="要入力">
      <formula>NOT(ISERROR(SEARCH("要入力",T365)))</formula>
    </cfRule>
    <cfRule type="cellIs" dxfId="8064" priority="1311" operator="equal">
      <formula>"不適切"</formula>
    </cfRule>
    <cfRule type="cellIs" dxfId="8063" priority="1312" operator="equal">
      <formula>"適切"</formula>
    </cfRule>
    <cfRule type="cellIs" dxfId="8062" priority="1313" operator="equal">
      <formula>"適切"</formula>
    </cfRule>
    <cfRule type="cellIs" dxfId="8061" priority="1314" operator="equal">
      <formula>"不適切"</formula>
    </cfRule>
    <cfRule type="cellIs" dxfId="8060" priority="1315" operator="equal">
      <formula>"要確認"</formula>
    </cfRule>
    <cfRule type="cellIs" dxfId="8059" priority="1316" operator="equal">
      <formula>"要入力"</formula>
    </cfRule>
    <cfRule type="cellIs" dxfId="8058" priority="1317" operator="equal">
      <formula>"適切"</formula>
    </cfRule>
    <cfRule type="cellIs" dxfId="8057" priority="1318" operator="equal">
      <formula>"不適切"</formula>
    </cfRule>
    <cfRule type="cellIs" dxfId="8056" priority="1319" operator="equal">
      <formula>"要確認"</formula>
    </cfRule>
    <cfRule type="cellIs" dxfId="8055" priority="1320" operator="equal">
      <formula>"要入力"</formula>
    </cfRule>
    <cfRule type="cellIs" dxfId="8054" priority="1321" operator="equal">
      <formula>"適切"</formula>
    </cfRule>
    <cfRule type="cellIs" dxfId="8053" priority="1322" operator="equal">
      <formula>"不適切"</formula>
    </cfRule>
    <cfRule type="cellIs" dxfId="8052" priority="1323" operator="equal">
      <formula>"要確認"</formula>
    </cfRule>
    <cfRule type="cellIs" dxfId="8051" priority="1324" operator="equal">
      <formula>"要入力"</formula>
    </cfRule>
    <cfRule type="cellIs" dxfId="8050" priority="1325" operator="equal">
      <formula>"要確認"</formula>
    </cfRule>
    <cfRule type="cellIs" dxfId="8049" priority="1326" operator="equal">
      <formula>"適切"</formula>
    </cfRule>
    <cfRule type="cellIs" dxfId="8048" priority="1327" operator="equal">
      <formula>"不適切"</formula>
    </cfRule>
    <cfRule type="cellIs" dxfId="8047" priority="1328" operator="equal">
      <formula>"要入力"</formula>
    </cfRule>
    <cfRule type="cellIs" dxfId="8046" priority="1329" operator="equal">
      <formula>"適切"</formula>
    </cfRule>
    <cfRule type="containsText" dxfId="8045" priority="1330" operator="containsText" text="非該当">
      <formula>NOT(ISERROR(SEARCH("非該当",T365)))</formula>
    </cfRule>
    <cfRule type="containsText" dxfId="8044" priority="1331" operator="containsText" text="要入力">
      <formula>NOT(ISERROR(SEARCH("要入力",T365)))</formula>
    </cfRule>
    <cfRule type="containsText" dxfId="8043" priority="1332" operator="containsText" text="要入力">
      <formula>NOT(ISERROR(SEARCH("要入力",T365)))</formula>
    </cfRule>
    <cfRule type="containsText" dxfId="8042" priority="1333" operator="containsText" text="要入力">
      <formula>NOT(ISERROR(SEARCH("要入力",T365)))</formula>
    </cfRule>
    <cfRule type="containsText" dxfId="8041" priority="1334" operator="containsText" text="要入力">
      <formula>NOT(ISERROR(SEARCH("要入力",T365)))</formula>
    </cfRule>
    <cfRule type="containsText" dxfId="8040" priority="1335" operator="containsText" text="要入力">
      <formula>NOT(ISERROR(SEARCH("要入力",T365)))</formula>
    </cfRule>
    <cfRule type="containsText" dxfId="8039" priority="1336" operator="containsText" text="要入力">
      <formula>NOT(ISERROR(SEARCH("要入力",T365)))</formula>
    </cfRule>
    <cfRule type="containsText" dxfId="8038" priority="1337" operator="containsText" text="要入力">
      <formula>NOT(ISERROR(SEARCH("要入力",T365)))</formula>
    </cfRule>
    <cfRule type="containsText" dxfId="8037" priority="1338" operator="containsText" text="要確認">
      <formula>NOT(ISERROR(SEARCH("要確認",T365)))</formula>
    </cfRule>
    <cfRule type="containsText" dxfId="8036" priority="1339" operator="containsText" text="不適切">
      <formula>NOT(ISERROR(SEARCH("不適切",T365)))</formula>
    </cfRule>
    <cfRule type="containsText" dxfId="8035" priority="1340" operator="containsText" text="適切">
      <formula>NOT(ISERROR(SEARCH("適切",T365)))</formula>
    </cfRule>
    <cfRule type="containsText" dxfId="8034" priority="1341" operator="containsText" text="要入力">
      <formula>NOT(ISERROR(SEARCH("要入力",T365)))</formula>
    </cfRule>
    <cfRule type="containsText" dxfId="8033" priority="1342" operator="containsText" text="要確認">
      <formula>NOT(ISERROR(SEARCH("要確認",T365)))</formula>
    </cfRule>
    <cfRule type="containsText" dxfId="8032" priority="1343" operator="containsText" text="不適切">
      <formula>NOT(ISERROR(SEARCH("不適切",T365)))</formula>
    </cfRule>
    <cfRule type="containsText" dxfId="8031" priority="1344" operator="containsText" text="適切">
      <formula>NOT(ISERROR(SEARCH("適切",T365)))</formula>
    </cfRule>
    <cfRule type="containsText" dxfId="8030" priority="1345" operator="containsText" text="要入力">
      <formula>NOT(ISERROR(SEARCH("要入力",T365)))</formula>
    </cfRule>
    <cfRule type="containsText" dxfId="8029" priority="1346" operator="containsText" text="不適切">
      <formula>NOT(ISERROR(SEARCH("不適切",T365)))</formula>
    </cfRule>
    <cfRule type="containsText" dxfId="8028" priority="1347" operator="containsText" text="適切">
      <formula>NOT(ISERROR(SEARCH("適切",T365)))</formula>
    </cfRule>
    <cfRule type="containsText" dxfId="8027" priority="1348" operator="containsText" text="要確認">
      <formula>NOT(ISERROR(SEARCH("要確認",T365)))</formula>
    </cfRule>
    <cfRule type="containsText" dxfId="8026" priority="1349" operator="containsText" text="要入力">
      <formula>NOT(ISERROR(SEARCH("要入力",T365)))</formula>
    </cfRule>
    <cfRule type="containsText" dxfId="8025" priority="1350" operator="containsText" text="不適切">
      <formula>NOT(ISERROR(SEARCH("不適切",T365)))</formula>
    </cfRule>
    <cfRule type="containsText" dxfId="8024" priority="1351" operator="containsText" text="適切">
      <formula>NOT(ISERROR(SEARCH("適切",T365)))</formula>
    </cfRule>
    <cfRule type="containsText" dxfId="8023" priority="1352" operator="containsText" text="要確認">
      <formula>NOT(ISERROR(SEARCH("要確認",T365)))</formula>
    </cfRule>
    <cfRule type="containsText" dxfId="8022" priority="1353" operator="containsText" text="要入力">
      <formula>NOT(ISERROR(SEARCH("要入力",T365)))</formula>
    </cfRule>
    <cfRule type="cellIs" dxfId="8021" priority="1354" operator="equal">
      <formula>"要確認"</formula>
    </cfRule>
    <cfRule type="cellIs" dxfId="8020" priority="1355" operator="equal">
      <formula>"適切"</formula>
    </cfRule>
    <cfRule type="cellIs" dxfId="8019" priority="1356" operator="equal">
      <formula>"不適切"</formula>
    </cfRule>
    <cfRule type="cellIs" dxfId="8018" priority="1357" operator="equal">
      <formula>"要入力"</formula>
    </cfRule>
    <cfRule type="cellIs" dxfId="8017" priority="1358" operator="equal">
      <formula>"要確認"</formula>
    </cfRule>
    <cfRule type="cellIs" dxfId="8016" priority="1359" operator="equal">
      <formula>"適切"</formula>
    </cfRule>
    <cfRule type="cellIs" dxfId="8015" priority="1360" operator="equal">
      <formula>"不適切"</formula>
    </cfRule>
    <cfRule type="cellIs" dxfId="8014" priority="1361" operator="equal">
      <formula>"要入力"</formula>
    </cfRule>
    <cfRule type="cellIs" dxfId="8013" priority="1362" operator="equal">
      <formula>"要確認"</formula>
    </cfRule>
    <cfRule type="cellIs" dxfId="8012" priority="1363" operator="equal">
      <formula>"適切"</formula>
    </cfRule>
    <cfRule type="cellIs" dxfId="8011" priority="1364" operator="equal">
      <formula>"不適切"</formula>
    </cfRule>
    <cfRule type="cellIs" dxfId="8010" priority="1365" operator="equal">
      <formula>"要入力"</formula>
    </cfRule>
    <cfRule type="cellIs" dxfId="8009" priority="1366" operator="equal">
      <formula>"要確認"</formula>
    </cfRule>
    <cfRule type="cellIs" dxfId="8008" priority="1367" operator="equal">
      <formula>"適切"</formula>
    </cfRule>
    <cfRule type="cellIs" dxfId="8007" priority="1368" operator="equal">
      <formula>"不適切"</formula>
    </cfRule>
    <cfRule type="cellIs" dxfId="8006" priority="1369" operator="equal">
      <formula>"要入力"</formula>
    </cfRule>
    <cfRule type="cellIs" dxfId="8005" priority="1370" operator="equal">
      <formula>"要確認"</formula>
    </cfRule>
    <cfRule type="cellIs" dxfId="8004" priority="1371" operator="equal">
      <formula>"適切"</formula>
    </cfRule>
    <cfRule type="cellIs" dxfId="8003" priority="1372" operator="equal">
      <formula>"不適切"</formula>
    </cfRule>
    <cfRule type="cellIs" dxfId="8002" priority="1373" operator="equal">
      <formula>"要入力"</formula>
    </cfRule>
    <cfRule type="cellIs" dxfId="8001" priority="1374" operator="equal">
      <formula>"要確認"</formula>
    </cfRule>
    <cfRule type="cellIs" dxfId="8000" priority="1375" operator="equal">
      <formula>"適切"</formula>
    </cfRule>
    <cfRule type="cellIs" dxfId="7999" priority="1376" operator="equal">
      <formula>"不適切"</formula>
    </cfRule>
    <cfRule type="cellIs" dxfId="7998" priority="1377" operator="equal">
      <formula>"要入力"</formula>
    </cfRule>
    <cfRule type="cellIs" dxfId="7997" priority="1378" operator="equal">
      <formula>"要確認"</formula>
    </cfRule>
    <cfRule type="cellIs" dxfId="7996" priority="1379" operator="equal">
      <formula>"適切"</formula>
    </cfRule>
    <cfRule type="cellIs" dxfId="7995" priority="1380" operator="equal">
      <formula>"不適切"</formula>
    </cfRule>
    <cfRule type="cellIs" dxfId="7994" priority="1381" operator="equal">
      <formula>"要入力"</formula>
    </cfRule>
    <cfRule type="cellIs" dxfId="7993" priority="1382" operator="equal">
      <formula>"要確認"</formula>
    </cfRule>
    <cfRule type="cellIs" dxfId="7992" priority="1383" operator="equal">
      <formula>"適切"</formula>
    </cfRule>
    <cfRule type="cellIs" dxfId="7991" priority="1384" operator="equal">
      <formula>"不適切"</formula>
    </cfRule>
    <cfRule type="cellIs" dxfId="7990" priority="1385" operator="equal">
      <formula>"要入力"</formula>
    </cfRule>
    <cfRule type="cellIs" dxfId="7989" priority="1386" operator="equal">
      <formula>"要確認"</formula>
    </cfRule>
    <cfRule type="cellIs" dxfId="7988" priority="1387" operator="equal">
      <formula>"適切"</formula>
    </cfRule>
    <cfRule type="cellIs" dxfId="7987" priority="1388" operator="equal">
      <formula>"不適切"</formula>
    </cfRule>
    <cfRule type="cellIs" dxfId="7986" priority="1389" operator="equal">
      <formula>"要入力"</formula>
    </cfRule>
    <cfRule type="cellIs" dxfId="7985" priority="1390" operator="equal">
      <formula>"要確認"</formula>
    </cfRule>
    <cfRule type="cellIs" dxfId="7984" priority="1391" operator="equal">
      <formula>"適切"</formula>
    </cfRule>
    <cfRule type="cellIs" dxfId="7983" priority="1392" operator="equal">
      <formula>"不適切"</formula>
    </cfRule>
    <cfRule type="cellIs" dxfId="7982" priority="1393" operator="equal">
      <formula>"要入力"</formula>
    </cfRule>
    <cfRule type="cellIs" dxfId="7981" priority="1394" operator="equal">
      <formula>"要確認"</formula>
    </cfRule>
    <cfRule type="cellIs" dxfId="7980" priority="1395" operator="equal">
      <formula>"適切"</formula>
    </cfRule>
    <cfRule type="cellIs" dxfId="7979" priority="1396" operator="equal">
      <formula>"不適切"</formula>
    </cfRule>
    <cfRule type="cellIs" dxfId="7978" priority="1397" operator="equal">
      <formula>"要入力"</formula>
    </cfRule>
    <cfRule type="cellIs" dxfId="7977" priority="1398" operator="equal">
      <formula>"要確認"</formula>
    </cfRule>
    <cfRule type="cellIs" dxfId="7976" priority="1399" operator="equal">
      <formula>"適切"</formula>
    </cfRule>
    <cfRule type="cellIs" dxfId="7975" priority="1400" operator="equal">
      <formula>"不適切"</formula>
    </cfRule>
    <cfRule type="cellIs" dxfId="7974" priority="1401" operator="equal">
      <formula>"要入力"</formula>
    </cfRule>
    <cfRule type="cellIs" dxfId="7973" priority="1402" operator="equal">
      <formula>"要確認"</formula>
    </cfRule>
    <cfRule type="cellIs" dxfId="7972" priority="1403" operator="equal">
      <formula>"適切"</formula>
    </cfRule>
    <cfRule type="cellIs" dxfId="7971" priority="1404" operator="equal">
      <formula>"不適切"</formula>
    </cfRule>
    <cfRule type="cellIs" dxfId="7970" priority="1405" operator="equal">
      <formula>"要入力"</formula>
    </cfRule>
    <cfRule type="cellIs" dxfId="7969" priority="1406" operator="equal">
      <formula>"要確認"</formula>
    </cfRule>
    <cfRule type="cellIs" dxfId="7968" priority="1407" operator="equal">
      <formula>"適切"</formula>
    </cfRule>
    <cfRule type="cellIs" dxfId="7967" priority="1408" operator="equal">
      <formula>"不適切"</formula>
    </cfRule>
    <cfRule type="cellIs" dxfId="7966" priority="1409" operator="equal">
      <formula>"要入力"</formula>
    </cfRule>
    <cfRule type="cellIs" dxfId="7965" priority="1410" operator="equal">
      <formula>"要確認"</formula>
    </cfRule>
    <cfRule type="cellIs" dxfId="7964" priority="1411" operator="equal">
      <formula>"適切"</formula>
    </cfRule>
    <cfRule type="cellIs" dxfId="7963" priority="1412" operator="equal">
      <formula>"不適切"</formula>
    </cfRule>
    <cfRule type="cellIs" dxfId="7962" priority="1413" operator="equal">
      <formula>"要入力"</formula>
    </cfRule>
    <cfRule type="cellIs" dxfId="7961" priority="1414" operator="equal">
      <formula>"要確認"</formula>
    </cfRule>
    <cfRule type="cellIs" dxfId="7960" priority="1415" operator="equal">
      <formula>"適切"</formula>
    </cfRule>
    <cfRule type="cellIs" dxfId="7959" priority="1416" operator="equal">
      <formula>"不適切"</formula>
    </cfRule>
    <cfRule type="cellIs" dxfId="7958" priority="1417" operator="equal">
      <formula>"要入力"</formula>
    </cfRule>
    <cfRule type="cellIs" dxfId="7957" priority="1418" operator="equal">
      <formula>"要確認"</formula>
    </cfRule>
    <cfRule type="cellIs" dxfId="7956" priority="1419" operator="equal">
      <formula>"適切"</formula>
    </cfRule>
    <cfRule type="cellIs" dxfId="7955" priority="1420" operator="equal">
      <formula>"不適切"</formula>
    </cfRule>
    <cfRule type="cellIs" dxfId="7954" priority="1421" operator="equal">
      <formula>"要入力"</formula>
    </cfRule>
    <cfRule type="cellIs" dxfId="7953" priority="1422" operator="equal">
      <formula>"要確認"</formula>
    </cfRule>
    <cfRule type="cellIs" dxfId="7952" priority="1423" operator="equal">
      <formula>"適切"</formula>
    </cfRule>
    <cfRule type="cellIs" dxfId="7951" priority="1424" operator="equal">
      <formula>"不適切"</formula>
    </cfRule>
    <cfRule type="cellIs" dxfId="7950" priority="1425" operator="equal">
      <formula>"要入力"</formula>
    </cfRule>
    <cfRule type="cellIs" dxfId="7949" priority="1426" operator="equal">
      <formula>"適切"</formula>
    </cfRule>
    <cfRule type="cellIs" dxfId="7948" priority="1427" operator="equal">
      <formula>"不適切"</formula>
    </cfRule>
    <cfRule type="cellIs" dxfId="7947" priority="1428" operator="equal">
      <formula>"要入力"</formula>
    </cfRule>
    <cfRule type="cellIs" dxfId="7946" priority="1429" operator="equal">
      <formula>"要確認"</formula>
    </cfRule>
    <cfRule type="cellIs" dxfId="7945" priority="1430" operator="equal">
      <formula>"適切"</formula>
    </cfRule>
    <cfRule type="cellIs" dxfId="7944" priority="1431" operator="equal">
      <formula>"不適切"</formula>
    </cfRule>
    <cfRule type="cellIs" dxfId="7943" priority="1432" operator="equal">
      <formula>"要入力"</formula>
    </cfRule>
    <cfRule type="cellIs" dxfId="7942" priority="1433" operator="equal">
      <formula>"要確認"</formula>
    </cfRule>
    <cfRule type="cellIs" dxfId="7941" priority="1434" operator="equal">
      <formula>"適切"</formula>
    </cfRule>
    <cfRule type="cellIs" dxfId="7940" priority="1435" operator="equal">
      <formula>"不適切"</formula>
    </cfRule>
    <cfRule type="cellIs" dxfId="7939" priority="1436" operator="equal">
      <formula>"要入力"</formula>
    </cfRule>
    <cfRule type="cellIs" dxfId="7938" priority="1437" operator="equal">
      <formula>"要確認"</formula>
    </cfRule>
    <cfRule type="cellIs" dxfId="7937" priority="1438" operator="equal">
      <formula>"適切"</formula>
    </cfRule>
    <cfRule type="cellIs" dxfId="7936" priority="1439" operator="equal">
      <formula>"不適切"</formula>
    </cfRule>
    <cfRule type="cellIs" dxfId="7935" priority="1440" operator="equal">
      <formula>"要入力"</formula>
    </cfRule>
  </conditionalFormatting>
  <conditionalFormatting sqref="U366">
    <cfRule type="cellIs" dxfId="7934" priority="1131" operator="equal">
      <formula>0</formula>
    </cfRule>
    <cfRule type="containsErrors" dxfId="7933" priority="1132">
      <formula>ISERROR(U366)</formula>
    </cfRule>
    <cfRule type="containsBlanks" dxfId="7932" priority="1133">
      <formula>LEN(TRIM(U366))=0</formula>
    </cfRule>
  </conditionalFormatting>
  <conditionalFormatting sqref="R366">
    <cfRule type="containsText" dxfId="7931" priority="1125" operator="containsText" text="いる・いない">
      <formula>NOT(ISERROR(SEARCH("いる・いない",R366)))</formula>
    </cfRule>
  </conditionalFormatting>
  <conditionalFormatting sqref="R366">
    <cfRule type="containsText" dxfId="7930" priority="1089" operator="containsText" text="該当・非該当">
      <formula>NOT(ISERROR(SEARCH("該当・非該当",R366)))</formula>
    </cfRule>
    <cfRule type="cellIs" dxfId="7929" priority="1120" operator="equal">
      <formula>"ある・ない"</formula>
    </cfRule>
    <cfRule type="cellIs" dxfId="7928" priority="1121" operator="equal">
      <formula>"ない・ある"</formula>
    </cfRule>
    <cfRule type="cellIs" dxfId="7927" priority="1122" operator="equal">
      <formula>"いない・いる"</formula>
    </cfRule>
    <cfRule type="cellIs" dxfId="7926" priority="1123" operator="equal">
      <formula>"実施済・未実施"</formula>
    </cfRule>
    <cfRule type="cellIs" dxfId="7925" priority="1124" operator="equal">
      <formula>"策定済・未策定"</formula>
    </cfRule>
  </conditionalFormatting>
  <conditionalFormatting sqref="P366">
    <cfRule type="cellIs" dxfId="7924" priority="1117" operator="equal">
      <formula>"▲"</formula>
    </cfRule>
    <cfRule type="cellIs" dxfId="7923" priority="1118" operator="equal">
      <formula>"？"</formula>
    </cfRule>
    <cfRule type="cellIs" dxfId="7922" priority="1119" operator="equal">
      <formula>"★"</formula>
    </cfRule>
  </conditionalFormatting>
  <conditionalFormatting sqref="R366">
    <cfRule type="cellIs" dxfId="7921" priority="1087" operator="equal">
      <formula>"管理宿直の形態"</formula>
    </cfRule>
    <cfRule type="cellIs" dxfId="7920" priority="1088" operator="equal">
      <formula>"有・無"</formula>
    </cfRule>
  </conditionalFormatting>
  <conditionalFormatting sqref="T366">
    <cfRule type="cellIs" dxfId="7919" priority="1090" operator="equal">
      <formula>"要確認"</formula>
    </cfRule>
    <cfRule type="cellIs" dxfId="7918" priority="1091" operator="equal">
      <formula>"適切"</formula>
    </cfRule>
    <cfRule type="cellIs" dxfId="7917" priority="1092" operator="equal">
      <formula>"不適切"</formula>
    </cfRule>
    <cfRule type="cellIs" dxfId="7916" priority="1093" operator="equal">
      <formula>"要入力"</formula>
    </cfRule>
    <cfRule type="cellIs" dxfId="7915" priority="1094" operator="equal">
      <formula>"非該当"</formula>
    </cfRule>
    <cfRule type="cellIs" dxfId="7914" priority="1095" operator="equal">
      <formula>"不適切"</formula>
    </cfRule>
    <cfRule type="cellIs" dxfId="7913" priority="1096" operator="equal">
      <formula>"適切"</formula>
    </cfRule>
    <cfRule type="containsText" dxfId="7912" priority="1097" operator="containsText" text="要入力">
      <formula>NOT(ISERROR(SEARCH("要入力",T366)))</formula>
    </cfRule>
    <cfRule type="cellIs" dxfId="7911" priority="1098" operator="equal">
      <formula>"非該当"</formula>
    </cfRule>
    <cfRule type="cellIs" dxfId="7910" priority="1099" operator="equal">
      <formula>"不適切"</formula>
    </cfRule>
    <cfRule type="cellIs" dxfId="7909" priority="1100" operator="equal">
      <formula>"適切"</formula>
    </cfRule>
    <cfRule type="containsText" dxfId="7908" priority="1101" operator="containsText" text="要入力">
      <formula>NOT(ISERROR(SEARCH("要入力",T366)))</formula>
    </cfRule>
    <cfRule type="cellIs" dxfId="7907" priority="1102" operator="equal">
      <formula>"非該当"</formula>
    </cfRule>
    <cfRule type="cellIs" dxfId="7906" priority="1103" operator="equal">
      <formula>"不適切"</formula>
    </cfRule>
    <cfRule type="cellIs" dxfId="7905" priority="1104" operator="equal">
      <formula>"適切"</formula>
    </cfRule>
    <cfRule type="containsText" dxfId="7904" priority="1105" operator="containsText" text="要入力">
      <formula>NOT(ISERROR(SEARCH("要入力",T366)))</formula>
    </cfRule>
    <cfRule type="cellIs" dxfId="7903" priority="1106" operator="equal">
      <formula>"非該当"</formula>
    </cfRule>
    <cfRule type="cellIs" dxfId="7902" priority="1107" operator="equal">
      <formula>"不適切"</formula>
    </cfRule>
    <cfRule type="cellIs" dxfId="7901" priority="1108" operator="equal">
      <formula>"適切"</formula>
    </cfRule>
    <cfRule type="containsText" dxfId="7900" priority="1109" operator="containsText" text="要入力">
      <formula>NOT(ISERROR(SEARCH("要入力",T366)))</formula>
    </cfRule>
    <cfRule type="cellIs" dxfId="7899" priority="1110" operator="equal">
      <formula>"要確認"</formula>
    </cfRule>
    <cfRule type="cellIs" dxfId="7898" priority="1111" operator="equal">
      <formula>"不適切"</formula>
    </cfRule>
    <cfRule type="containsText" dxfId="7897" priority="1112" operator="containsText" text="適切">
      <formula>NOT(ISERROR(SEARCH("適切",T366)))</formula>
    </cfRule>
    <cfRule type="cellIs" dxfId="7896" priority="1113" operator="equal">
      <formula>"要入力"</formula>
    </cfRule>
    <cfRule type="containsText" dxfId="7895" priority="1114" operator="containsText" text="要入力">
      <formula>NOT(ISERROR(SEARCH("要入力",T366)))</formula>
    </cfRule>
    <cfRule type="containsText" dxfId="7894" priority="1115" operator="containsText" text="要入力">
      <formula>NOT(ISERROR(SEARCH("要入力",T366)))</formula>
    </cfRule>
    <cfRule type="containsText" dxfId="7893" priority="1116" operator="containsText" text="要入力">
      <formula>NOT(ISERROR(SEARCH("要入力",T366)))</formula>
    </cfRule>
    <cfRule type="cellIs" dxfId="7892" priority="1126" operator="equal">
      <formula>"要確認"</formula>
    </cfRule>
    <cfRule type="cellIs" dxfId="7891" priority="1127" operator="equal">
      <formula>"適切"</formula>
    </cfRule>
    <cfRule type="cellIs" dxfId="7890" priority="1128" operator="equal">
      <formula>"不適切"</formula>
    </cfRule>
    <cfRule type="cellIs" dxfId="7889" priority="1129" operator="equal">
      <formula>"要入力"</formula>
    </cfRule>
    <cfRule type="containsText" dxfId="7888" priority="1130" operator="containsText" text="要入力">
      <formula>NOT(ISERROR(SEARCH("要入力",T366)))</formula>
    </cfRule>
    <cfRule type="cellIs" dxfId="7887" priority="1134" operator="equal">
      <formula>"不適切"</formula>
    </cfRule>
    <cfRule type="cellIs" dxfId="7886" priority="1135" operator="equal">
      <formula>"適切"</formula>
    </cfRule>
    <cfRule type="cellIs" dxfId="7885" priority="1136" operator="equal">
      <formula>"適切"</formula>
    </cfRule>
    <cfRule type="cellIs" dxfId="7884" priority="1137" operator="equal">
      <formula>"不適切"</formula>
    </cfRule>
    <cfRule type="cellIs" dxfId="7883" priority="1138" operator="equal">
      <formula>"要確認"</formula>
    </cfRule>
    <cfRule type="cellIs" dxfId="7882" priority="1139" operator="equal">
      <formula>"要入力"</formula>
    </cfRule>
    <cfRule type="cellIs" dxfId="7881" priority="1140" operator="equal">
      <formula>"適切"</formula>
    </cfRule>
    <cfRule type="cellIs" dxfId="7880" priority="1141" operator="equal">
      <formula>"不適切"</formula>
    </cfRule>
    <cfRule type="cellIs" dxfId="7879" priority="1142" operator="equal">
      <formula>"要確認"</formula>
    </cfRule>
    <cfRule type="cellIs" dxfId="7878" priority="1143" operator="equal">
      <formula>"要入力"</formula>
    </cfRule>
    <cfRule type="cellIs" dxfId="7877" priority="1144" operator="equal">
      <formula>"適切"</formula>
    </cfRule>
    <cfRule type="cellIs" dxfId="7876" priority="1145" operator="equal">
      <formula>"不適切"</formula>
    </cfRule>
    <cfRule type="cellIs" dxfId="7875" priority="1146" operator="equal">
      <formula>"要確認"</formula>
    </cfRule>
    <cfRule type="cellIs" dxfId="7874" priority="1147" operator="equal">
      <formula>"要入力"</formula>
    </cfRule>
    <cfRule type="cellIs" dxfId="7873" priority="1148" operator="equal">
      <formula>"要確認"</formula>
    </cfRule>
    <cfRule type="cellIs" dxfId="7872" priority="1149" operator="equal">
      <formula>"適切"</formula>
    </cfRule>
    <cfRule type="cellIs" dxfId="7871" priority="1150" operator="equal">
      <formula>"不適切"</formula>
    </cfRule>
    <cfRule type="cellIs" dxfId="7870" priority="1151" operator="equal">
      <formula>"要入力"</formula>
    </cfRule>
    <cfRule type="cellIs" dxfId="7869" priority="1152" operator="equal">
      <formula>"適切"</formula>
    </cfRule>
    <cfRule type="containsText" dxfId="7868" priority="1153" operator="containsText" text="非該当">
      <formula>NOT(ISERROR(SEARCH("非該当",T366)))</formula>
    </cfRule>
    <cfRule type="containsText" dxfId="7867" priority="1154" operator="containsText" text="要入力">
      <formula>NOT(ISERROR(SEARCH("要入力",T366)))</formula>
    </cfRule>
    <cfRule type="containsText" dxfId="7866" priority="1155" operator="containsText" text="要入力">
      <formula>NOT(ISERROR(SEARCH("要入力",T366)))</formula>
    </cfRule>
    <cfRule type="containsText" dxfId="7865" priority="1156" operator="containsText" text="要入力">
      <formula>NOT(ISERROR(SEARCH("要入力",T366)))</formula>
    </cfRule>
    <cfRule type="containsText" dxfId="7864" priority="1157" operator="containsText" text="要入力">
      <formula>NOT(ISERROR(SEARCH("要入力",T366)))</formula>
    </cfRule>
    <cfRule type="containsText" dxfId="7863" priority="1158" operator="containsText" text="要入力">
      <formula>NOT(ISERROR(SEARCH("要入力",T366)))</formula>
    </cfRule>
    <cfRule type="containsText" dxfId="7862" priority="1159" operator="containsText" text="要入力">
      <formula>NOT(ISERROR(SEARCH("要入力",T366)))</formula>
    </cfRule>
    <cfRule type="containsText" dxfId="7861" priority="1160" operator="containsText" text="要入力">
      <formula>NOT(ISERROR(SEARCH("要入力",T366)))</formula>
    </cfRule>
    <cfRule type="containsText" dxfId="7860" priority="1161" operator="containsText" text="要確認">
      <formula>NOT(ISERROR(SEARCH("要確認",T366)))</formula>
    </cfRule>
    <cfRule type="containsText" dxfId="7859" priority="1162" operator="containsText" text="不適切">
      <formula>NOT(ISERROR(SEARCH("不適切",T366)))</formula>
    </cfRule>
    <cfRule type="containsText" dxfId="7858" priority="1163" operator="containsText" text="適切">
      <formula>NOT(ISERROR(SEARCH("適切",T366)))</formula>
    </cfRule>
    <cfRule type="containsText" dxfId="7857" priority="1164" operator="containsText" text="要入力">
      <formula>NOT(ISERROR(SEARCH("要入力",T366)))</formula>
    </cfRule>
    <cfRule type="containsText" dxfId="7856" priority="1165" operator="containsText" text="要確認">
      <formula>NOT(ISERROR(SEARCH("要確認",T366)))</formula>
    </cfRule>
    <cfRule type="containsText" dxfId="7855" priority="1166" operator="containsText" text="不適切">
      <formula>NOT(ISERROR(SEARCH("不適切",T366)))</formula>
    </cfRule>
    <cfRule type="containsText" dxfId="7854" priority="1167" operator="containsText" text="適切">
      <formula>NOT(ISERROR(SEARCH("適切",T366)))</formula>
    </cfRule>
    <cfRule type="containsText" dxfId="7853" priority="1168" operator="containsText" text="要入力">
      <formula>NOT(ISERROR(SEARCH("要入力",T366)))</formula>
    </cfRule>
    <cfRule type="containsText" dxfId="7852" priority="1169" operator="containsText" text="不適切">
      <formula>NOT(ISERROR(SEARCH("不適切",T366)))</formula>
    </cfRule>
    <cfRule type="containsText" dxfId="7851" priority="1170" operator="containsText" text="適切">
      <formula>NOT(ISERROR(SEARCH("適切",T366)))</formula>
    </cfRule>
    <cfRule type="containsText" dxfId="7850" priority="1171" operator="containsText" text="要確認">
      <formula>NOT(ISERROR(SEARCH("要確認",T366)))</formula>
    </cfRule>
    <cfRule type="containsText" dxfId="7849" priority="1172" operator="containsText" text="要入力">
      <formula>NOT(ISERROR(SEARCH("要入力",T366)))</formula>
    </cfRule>
    <cfRule type="containsText" dxfId="7848" priority="1173" operator="containsText" text="不適切">
      <formula>NOT(ISERROR(SEARCH("不適切",T366)))</formula>
    </cfRule>
    <cfRule type="containsText" dxfId="7847" priority="1174" operator="containsText" text="適切">
      <formula>NOT(ISERROR(SEARCH("適切",T366)))</formula>
    </cfRule>
    <cfRule type="containsText" dxfId="7846" priority="1175" operator="containsText" text="要確認">
      <formula>NOT(ISERROR(SEARCH("要確認",T366)))</formula>
    </cfRule>
    <cfRule type="containsText" dxfId="7845" priority="1176" operator="containsText" text="要入力">
      <formula>NOT(ISERROR(SEARCH("要入力",T366)))</formula>
    </cfRule>
    <cfRule type="cellIs" dxfId="7844" priority="1177" operator="equal">
      <formula>"要確認"</formula>
    </cfRule>
    <cfRule type="cellIs" dxfId="7843" priority="1178" operator="equal">
      <formula>"適切"</formula>
    </cfRule>
    <cfRule type="cellIs" dxfId="7842" priority="1179" operator="equal">
      <formula>"不適切"</formula>
    </cfRule>
    <cfRule type="cellIs" dxfId="7841" priority="1180" operator="equal">
      <formula>"要入力"</formula>
    </cfRule>
    <cfRule type="cellIs" dxfId="7840" priority="1181" operator="equal">
      <formula>"要確認"</formula>
    </cfRule>
    <cfRule type="cellIs" dxfId="7839" priority="1182" operator="equal">
      <formula>"適切"</formula>
    </cfRule>
    <cfRule type="cellIs" dxfId="7838" priority="1183" operator="equal">
      <formula>"不適切"</formula>
    </cfRule>
    <cfRule type="cellIs" dxfId="7837" priority="1184" operator="equal">
      <formula>"要入力"</formula>
    </cfRule>
    <cfRule type="cellIs" dxfId="7836" priority="1185" operator="equal">
      <formula>"要確認"</formula>
    </cfRule>
    <cfRule type="cellIs" dxfId="7835" priority="1186" operator="equal">
      <formula>"適切"</formula>
    </cfRule>
    <cfRule type="cellIs" dxfId="7834" priority="1187" operator="equal">
      <formula>"不適切"</formula>
    </cfRule>
    <cfRule type="cellIs" dxfId="7833" priority="1188" operator="equal">
      <formula>"要入力"</formula>
    </cfRule>
    <cfRule type="cellIs" dxfId="7832" priority="1189" operator="equal">
      <formula>"要確認"</formula>
    </cfRule>
    <cfRule type="cellIs" dxfId="7831" priority="1190" operator="equal">
      <formula>"適切"</formula>
    </cfRule>
    <cfRule type="cellIs" dxfId="7830" priority="1191" operator="equal">
      <formula>"不適切"</formula>
    </cfRule>
    <cfRule type="cellIs" dxfId="7829" priority="1192" operator="equal">
      <formula>"要入力"</formula>
    </cfRule>
    <cfRule type="cellIs" dxfId="7828" priority="1193" operator="equal">
      <formula>"要確認"</formula>
    </cfRule>
    <cfRule type="cellIs" dxfId="7827" priority="1194" operator="equal">
      <formula>"適切"</formula>
    </cfRule>
    <cfRule type="cellIs" dxfId="7826" priority="1195" operator="equal">
      <formula>"不適切"</formula>
    </cfRule>
    <cfRule type="cellIs" dxfId="7825" priority="1196" operator="equal">
      <formula>"要入力"</formula>
    </cfRule>
    <cfRule type="cellIs" dxfId="7824" priority="1197" operator="equal">
      <formula>"要確認"</formula>
    </cfRule>
    <cfRule type="cellIs" dxfId="7823" priority="1198" operator="equal">
      <formula>"適切"</formula>
    </cfRule>
    <cfRule type="cellIs" dxfId="7822" priority="1199" operator="equal">
      <formula>"不適切"</formula>
    </cfRule>
    <cfRule type="cellIs" dxfId="7821" priority="1200" operator="equal">
      <formula>"要入力"</formula>
    </cfRule>
    <cfRule type="cellIs" dxfId="7820" priority="1201" operator="equal">
      <formula>"要確認"</formula>
    </cfRule>
    <cfRule type="cellIs" dxfId="7819" priority="1202" operator="equal">
      <formula>"適切"</formula>
    </cfRule>
    <cfRule type="cellIs" dxfId="7818" priority="1203" operator="equal">
      <formula>"不適切"</formula>
    </cfRule>
    <cfRule type="cellIs" dxfId="7817" priority="1204" operator="equal">
      <formula>"要入力"</formula>
    </cfRule>
    <cfRule type="cellIs" dxfId="7816" priority="1205" operator="equal">
      <formula>"要確認"</formula>
    </cfRule>
    <cfRule type="cellIs" dxfId="7815" priority="1206" operator="equal">
      <formula>"適切"</formula>
    </cfRule>
    <cfRule type="cellIs" dxfId="7814" priority="1207" operator="equal">
      <formula>"不適切"</formula>
    </cfRule>
    <cfRule type="cellIs" dxfId="7813" priority="1208" operator="equal">
      <formula>"要入力"</formula>
    </cfRule>
    <cfRule type="cellIs" dxfId="7812" priority="1209" operator="equal">
      <formula>"要確認"</formula>
    </cfRule>
    <cfRule type="cellIs" dxfId="7811" priority="1210" operator="equal">
      <formula>"適切"</formula>
    </cfRule>
    <cfRule type="cellIs" dxfId="7810" priority="1211" operator="equal">
      <formula>"不適切"</formula>
    </cfRule>
    <cfRule type="cellIs" dxfId="7809" priority="1212" operator="equal">
      <formula>"要入力"</formula>
    </cfRule>
    <cfRule type="cellIs" dxfId="7808" priority="1213" operator="equal">
      <formula>"要確認"</formula>
    </cfRule>
    <cfRule type="cellIs" dxfId="7807" priority="1214" operator="equal">
      <formula>"適切"</formula>
    </cfRule>
    <cfRule type="cellIs" dxfId="7806" priority="1215" operator="equal">
      <formula>"不適切"</formula>
    </cfRule>
    <cfRule type="cellIs" dxfId="7805" priority="1216" operator="equal">
      <formula>"要入力"</formula>
    </cfRule>
    <cfRule type="cellIs" dxfId="7804" priority="1217" operator="equal">
      <formula>"要確認"</formula>
    </cfRule>
    <cfRule type="cellIs" dxfId="7803" priority="1218" operator="equal">
      <formula>"適切"</formula>
    </cfRule>
    <cfRule type="cellIs" dxfId="7802" priority="1219" operator="equal">
      <formula>"不適切"</formula>
    </cfRule>
    <cfRule type="cellIs" dxfId="7801" priority="1220" operator="equal">
      <formula>"要入力"</formula>
    </cfRule>
    <cfRule type="cellIs" dxfId="7800" priority="1221" operator="equal">
      <formula>"要確認"</formula>
    </cfRule>
    <cfRule type="cellIs" dxfId="7799" priority="1222" operator="equal">
      <formula>"適切"</formula>
    </cfRule>
    <cfRule type="cellIs" dxfId="7798" priority="1223" operator="equal">
      <formula>"不適切"</formula>
    </cfRule>
    <cfRule type="cellIs" dxfId="7797" priority="1224" operator="equal">
      <formula>"要入力"</formula>
    </cfRule>
    <cfRule type="cellIs" dxfId="7796" priority="1225" operator="equal">
      <formula>"要確認"</formula>
    </cfRule>
    <cfRule type="cellIs" dxfId="7795" priority="1226" operator="equal">
      <formula>"適切"</formula>
    </cfRule>
    <cfRule type="cellIs" dxfId="7794" priority="1227" operator="equal">
      <formula>"不適切"</formula>
    </cfRule>
    <cfRule type="cellIs" dxfId="7793" priority="1228" operator="equal">
      <formula>"要入力"</formula>
    </cfRule>
    <cfRule type="cellIs" dxfId="7792" priority="1229" operator="equal">
      <formula>"要確認"</formula>
    </cfRule>
    <cfRule type="cellIs" dxfId="7791" priority="1230" operator="equal">
      <formula>"適切"</formula>
    </cfRule>
    <cfRule type="cellIs" dxfId="7790" priority="1231" operator="equal">
      <formula>"不適切"</formula>
    </cfRule>
    <cfRule type="cellIs" dxfId="7789" priority="1232" operator="equal">
      <formula>"要入力"</formula>
    </cfRule>
    <cfRule type="cellIs" dxfId="7788" priority="1233" operator="equal">
      <formula>"要確認"</formula>
    </cfRule>
    <cfRule type="cellIs" dxfId="7787" priority="1234" operator="equal">
      <formula>"適切"</formula>
    </cfRule>
    <cfRule type="cellIs" dxfId="7786" priority="1235" operator="equal">
      <formula>"不適切"</formula>
    </cfRule>
    <cfRule type="cellIs" dxfId="7785" priority="1236" operator="equal">
      <formula>"要入力"</formula>
    </cfRule>
    <cfRule type="cellIs" dxfId="7784" priority="1237" operator="equal">
      <formula>"要確認"</formula>
    </cfRule>
    <cfRule type="cellIs" dxfId="7783" priority="1238" operator="equal">
      <formula>"適切"</formula>
    </cfRule>
    <cfRule type="cellIs" dxfId="7782" priority="1239" operator="equal">
      <formula>"不適切"</formula>
    </cfRule>
    <cfRule type="cellIs" dxfId="7781" priority="1240" operator="equal">
      <formula>"要入力"</formula>
    </cfRule>
    <cfRule type="cellIs" dxfId="7780" priority="1241" operator="equal">
      <formula>"要確認"</formula>
    </cfRule>
    <cfRule type="cellIs" dxfId="7779" priority="1242" operator="equal">
      <formula>"適切"</formula>
    </cfRule>
    <cfRule type="cellIs" dxfId="7778" priority="1243" operator="equal">
      <formula>"不適切"</formula>
    </cfRule>
    <cfRule type="cellIs" dxfId="7777" priority="1244" operator="equal">
      <formula>"要入力"</formula>
    </cfRule>
    <cfRule type="cellIs" dxfId="7776" priority="1245" operator="equal">
      <formula>"要確認"</formula>
    </cfRule>
    <cfRule type="cellIs" dxfId="7775" priority="1246" operator="equal">
      <formula>"適切"</formula>
    </cfRule>
    <cfRule type="cellIs" dxfId="7774" priority="1247" operator="equal">
      <formula>"不適切"</formula>
    </cfRule>
    <cfRule type="cellIs" dxfId="7773" priority="1248" operator="equal">
      <formula>"要入力"</formula>
    </cfRule>
    <cfRule type="cellIs" dxfId="7772" priority="1249" operator="equal">
      <formula>"適切"</formula>
    </cfRule>
    <cfRule type="cellIs" dxfId="7771" priority="1250" operator="equal">
      <formula>"不適切"</formula>
    </cfRule>
    <cfRule type="cellIs" dxfId="7770" priority="1251" operator="equal">
      <formula>"要入力"</formula>
    </cfRule>
    <cfRule type="cellIs" dxfId="7769" priority="1252" operator="equal">
      <formula>"要確認"</formula>
    </cfRule>
    <cfRule type="cellIs" dxfId="7768" priority="1253" operator="equal">
      <formula>"適切"</formula>
    </cfRule>
    <cfRule type="cellIs" dxfId="7767" priority="1254" operator="equal">
      <formula>"不適切"</formula>
    </cfRule>
    <cfRule type="cellIs" dxfId="7766" priority="1255" operator="equal">
      <formula>"要入力"</formula>
    </cfRule>
    <cfRule type="cellIs" dxfId="7765" priority="1256" operator="equal">
      <formula>"要確認"</formula>
    </cfRule>
    <cfRule type="cellIs" dxfId="7764" priority="1257" operator="equal">
      <formula>"適切"</formula>
    </cfRule>
    <cfRule type="cellIs" dxfId="7763" priority="1258" operator="equal">
      <formula>"不適切"</formula>
    </cfRule>
    <cfRule type="cellIs" dxfId="7762" priority="1259" operator="equal">
      <formula>"要入力"</formula>
    </cfRule>
    <cfRule type="cellIs" dxfId="7761" priority="1260" operator="equal">
      <formula>"要確認"</formula>
    </cfRule>
    <cfRule type="cellIs" dxfId="7760" priority="1261" operator="equal">
      <formula>"適切"</formula>
    </cfRule>
    <cfRule type="cellIs" dxfId="7759" priority="1262" operator="equal">
      <formula>"不適切"</formula>
    </cfRule>
    <cfRule type="cellIs" dxfId="7758" priority="1263" operator="equal">
      <formula>"要入力"</formula>
    </cfRule>
  </conditionalFormatting>
  <conditionalFormatting sqref="U367">
    <cfRule type="cellIs" dxfId="7757" priority="954" operator="equal">
      <formula>0</formula>
    </cfRule>
    <cfRule type="containsErrors" dxfId="7756" priority="955">
      <formula>ISERROR(U367)</formula>
    </cfRule>
    <cfRule type="containsBlanks" dxfId="7755" priority="956">
      <formula>LEN(TRIM(U367))=0</formula>
    </cfRule>
  </conditionalFormatting>
  <conditionalFormatting sqref="R367">
    <cfRule type="containsText" dxfId="7754" priority="948" operator="containsText" text="いる・いない">
      <formula>NOT(ISERROR(SEARCH("いる・いない",R367)))</formula>
    </cfRule>
  </conditionalFormatting>
  <conditionalFormatting sqref="R367">
    <cfRule type="containsText" dxfId="7753" priority="912" operator="containsText" text="該当・非該当">
      <formula>NOT(ISERROR(SEARCH("該当・非該当",R367)))</formula>
    </cfRule>
    <cfRule type="cellIs" dxfId="7752" priority="943" operator="equal">
      <formula>"ある・ない"</formula>
    </cfRule>
    <cfRule type="cellIs" dxfId="7751" priority="944" operator="equal">
      <formula>"ない・ある"</formula>
    </cfRule>
    <cfRule type="cellIs" dxfId="7750" priority="945" operator="equal">
      <formula>"いない・いる"</formula>
    </cfRule>
    <cfRule type="cellIs" dxfId="7749" priority="946" operator="equal">
      <formula>"実施済・未実施"</formula>
    </cfRule>
    <cfRule type="cellIs" dxfId="7748" priority="947" operator="equal">
      <formula>"策定済・未策定"</formula>
    </cfRule>
  </conditionalFormatting>
  <conditionalFormatting sqref="P367">
    <cfRule type="cellIs" dxfId="7747" priority="940" operator="equal">
      <formula>"▲"</formula>
    </cfRule>
    <cfRule type="cellIs" dxfId="7746" priority="941" operator="equal">
      <formula>"？"</formula>
    </cfRule>
    <cfRule type="cellIs" dxfId="7745" priority="942" operator="equal">
      <formula>"★"</formula>
    </cfRule>
  </conditionalFormatting>
  <conditionalFormatting sqref="R367">
    <cfRule type="cellIs" dxfId="7744" priority="910" operator="equal">
      <formula>"管理宿直の形態"</formula>
    </cfRule>
    <cfRule type="cellIs" dxfId="7743" priority="911" operator="equal">
      <formula>"有・無"</formula>
    </cfRule>
  </conditionalFormatting>
  <conditionalFormatting sqref="T367">
    <cfRule type="cellIs" dxfId="7742" priority="913" operator="equal">
      <formula>"要確認"</formula>
    </cfRule>
    <cfRule type="cellIs" dxfId="7741" priority="914" operator="equal">
      <formula>"適切"</formula>
    </cfRule>
    <cfRule type="cellIs" dxfId="7740" priority="915" operator="equal">
      <formula>"不適切"</formula>
    </cfRule>
    <cfRule type="cellIs" dxfId="7739" priority="916" operator="equal">
      <formula>"要入力"</formula>
    </cfRule>
    <cfRule type="cellIs" dxfId="7738" priority="917" operator="equal">
      <formula>"非該当"</formula>
    </cfRule>
    <cfRule type="cellIs" dxfId="7737" priority="918" operator="equal">
      <formula>"不適切"</formula>
    </cfRule>
    <cfRule type="cellIs" dxfId="7736" priority="919" operator="equal">
      <formula>"適切"</formula>
    </cfRule>
    <cfRule type="containsText" dxfId="7735" priority="920" operator="containsText" text="要入力">
      <formula>NOT(ISERROR(SEARCH("要入力",T367)))</formula>
    </cfRule>
    <cfRule type="cellIs" dxfId="7734" priority="921" operator="equal">
      <formula>"非該当"</formula>
    </cfRule>
    <cfRule type="cellIs" dxfId="7733" priority="922" operator="equal">
      <formula>"不適切"</formula>
    </cfRule>
    <cfRule type="cellIs" dxfId="7732" priority="923" operator="equal">
      <formula>"適切"</formula>
    </cfRule>
    <cfRule type="containsText" dxfId="7731" priority="924" operator="containsText" text="要入力">
      <formula>NOT(ISERROR(SEARCH("要入力",T367)))</formula>
    </cfRule>
    <cfRule type="cellIs" dxfId="7730" priority="925" operator="equal">
      <formula>"非該当"</formula>
    </cfRule>
    <cfRule type="cellIs" dxfId="7729" priority="926" operator="equal">
      <formula>"不適切"</formula>
    </cfRule>
    <cfRule type="cellIs" dxfId="7728" priority="927" operator="equal">
      <formula>"適切"</formula>
    </cfRule>
    <cfRule type="containsText" dxfId="7727" priority="928" operator="containsText" text="要入力">
      <formula>NOT(ISERROR(SEARCH("要入力",T367)))</formula>
    </cfRule>
    <cfRule type="cellIs" dxfId="7726" priority="929" operator="equal">
      <formula>"非該当"</formula>
    </cfRule>
    <cfRule type="cellIs" dxfId="7725" priority="930" operator="equal">
      <formula>"不適切"</formula>
    </cfRule>
    <cfRule type="cellIs" dxfId="7724" priority="931" operator="equal">
      <formula>"適切"</formula>
    </cfRule>
    <cfRule type="containsText" dxfId="7723" priority="932" operator="containsText" text="要入力">
      <formula>NOT(ISERROR(SEARCH("要入力",T367)))</formula>
    </cfRule>
    <cfRule type="cellIs" dxfId="7722" priority="933" operator="equal">
      <formula>"要確認"</formula>
    </cfRule>
    <cfRule type="cellIs" dxfId="7721" priority="934" operator="equal">
      <formula>"不適切"</formula>
    </cfRule>
    <cfRule type="containsText" dxfId="7720" priority="935" operator="containsText" text="適切">
      <formula>NOT(ISERROR(SEARCH("適切",T367)))</formula>
    </cfRule>
    <cfRule type="cellIs" dxfId="7719" priority="936" operator="equal">
      <formula>"要入力"</formula>
    </cfRule>
    <cfRule type="containsText" dxfId="7718" priority="937" operator="containsText" text="要入力">
      <formula>NOT(ISERROR(SEARCH("要入力",T367)))</formula>
    </cfRule>
    <cfRule type="containsText" dxfId="7717" priority="938" operator="containsText" text="要入力">
      <formula>NOT(ISERROR(SEARCH("要入力",T367)))</formula>
    </cfRule>
    <cfRule type="containsText" dxfId="7716" priority="939" operator="containsText" text="要入力">
      <formula>NOT(ISERROR(SEARCH("要入力",T367)))</formula>
    </cfRule>
    <cfRule type="cellIs" dxfId="7715" priority="949" operator="equal">
      <formula>"要確認"</formula>
    </cfRule>
    <cfRule type="cellIs" dxfId="7714" priority="950" operator="equal">
      <formula>"適切"</formula>
    </cfRule>
    <cfRule type="cellIs" dxfId="7713" priority="951" operator="equal">
      <formula>"不適切"</formula>
    </cfRule>
    <cfRule type="cellIs" dxfId="7712" priority="952" operator="equal">
      <formula>"要入力"</formula>
    </cfRule>
    <cfRule type="containsText" dxfId="7711" priority="953" operator="containsText" text="要入力">
      <formula>NOT(ISERROR(SEARCH("要入力",T367)))</formula>
    </cfRule>
    <cfRule type="cellIs" dxfId="7710" priority="957" operator="equal">
      <formula>"不適切"</formula>
    </cfRule>
    <cfRule type="cellIs" dxfId="7709" priority="958" operator="equal">
      <formula>"適切"</formula>
    </cfRule>
    <cfRule type="cellIs" dxfId="7708" priority="959" operator="equal">
      <formula>"適切"</formula>
    </cfRule>
    <cfRule type="cellIs" dxfId="7707" priority="960" operator="equal">
      <formula>"不適切"</formula>
    </cfRule>
    <cfRule type="cellIs" dxfId="7706" priority="961" operator="equal">
      <formula>"要確認"</formula>
    </cfRule>
    <cfRule type="cellIs" dxfId="7705" priority="962" operator="equal">
      <formula>"要入力"</formula>
    </cfRule>
    <cfRule type="cellIs" dxfId="7704" priority="963" operator="equal">
      <formula>"適切"</formula>
    </cfRule>
    <cfRule type="cellIs" dxfId="7703" priority="964" operator="equal">
      <formula>"不適切"</formula>
    </cfRule>
    <cfRule type="cellIs" dxfId="7702" priority="965" operator="equal">
      <formula>"要確認"</formula>
    </cfRule>
    <cfRule type="cellIs" dxfId="7701" priority="966" operator="equal">
      <formula>"要入力"</formula>
    </cfRule>
    <cfRule type="cellIs" dxfId="7700" priority="967" operator="equal">
      <formula>"適切"</formula>
    </cfRule>
    <cfRule type="cellIs" dxfId="7699" priority="968" operator="equal">
      <formula>"不適切"</formula>
    </cfRule>
    <cfRule type="cellIs" dxfId="7698" priority="969" operator="equal">
      <formula>"要確認"</formula>
    </cfRule>
    <cfRule type="cellIs" dxfId="7697" priority="970" operator="equal">
      <formula>"要入力"</formula>
    </cfRule>
    <cfRule type="cellIs" dxfId="7696" priority="971" operator="equal">
      <formula>"要確認"</formula>
    </cfRule>
    <cfRule type="cellIs" dxfId="7695" priority="972" operator="equal">
      <formula>"適切"</formula>
    </cfRule>
    <cfRule type="cellIs" dxfId="7694" priority="973" operator="equal">
      <formula>"不適切"</formula>
    </cfRule>
    <cfRule type="cellIs" dxfId="7693" priority="974" operator="equal">
      <formula>"要入力"</formula>
    </cfRule>
    <cfRule type="cellIs" dxfId="7692" priority="975" operator="equal">
      <formula>"適切"</formula>
    </cfRule>
    <cfRule type="containsText" dxfId="7691" priority="976" operator="containsText" text="非該当">
      <formula>NOT(ISERROR(SEARCH("非該当",T367)))</formula>
    </cfRule>
    <cfRule type="containsText" dxfId="7690" priority="977" operator="containsText" text="要入力">
      <formula>NOT(ISERROR(SEARCH("要入力",T367)))</formula>
    </cfRule>
    <cfRule type="containsText" dxfId="7689" priority="978" operator="containsText" text="要入力">
      <formula>NOT(ISERROR(SEARCH("要入力",T367)))</formula>
    </cfRule>
    <cfRule type="containsText" dxfId="7688" priority="979" operator="containsText" text="要入力">
      <formula>NOT(ISERROR(SEARCH("要入力",T367)))</formula>
    </cfRule>
    <cfRule type="containsText" dxfId="7687" priority="980" operator="containsText" text="要入力">
      <formula>NOT(ISERROR(SEARCH("要入力",T367)))</formula>
    </cfRule>
    <cfRule type="containsText" dxfId="7686" priority="981" operator="containsText" text="要入力">
      <formula>NOT(ISERROR(SEARCH("要入力",T367)))</formula>
    </cfRule>
    <cfRule type="containsText" dxfId="7685" priority="982" operator="containsText" text="要入力">
      <formula>NOT(ISERROR(SEARCH("要入力",T367)))</formula>
    </cfRule>
    <cfRule type="containsText" dxfId="7684" priority="983" operator="containsText" text="要入力">
      <formula>NOT(ISERROR(SEARCH("要入力",T367)))</formula>
    </cfRule>
    <cfRule type="containsText" dxfId="7683" priority="984" operator="containsText" text="要確認">
      <formula>NOT(ISERROR(SEARCH("要確認",T367)))</formula>
    </cfRule>
    <cfRule type="containsText" dxfId="7682" priority="985" operator="containsText" text="不適切">
      <formula>NOT(ISERROR(SEARCH("不適切",T367)))</formula>
    </cfRule>
    <cfRule type="containsText" dxfId="7681" priority="986" operator="containsText" text="適切">
      <formula>NOT(ISERROR(SEARCH("適切",T367)))</formula>
    </cfRule>
    <cfRule type="containsText" dxfId="7680" priority="987" operator="containsText" text="要入力">
      <formula>NOT(ISERROR(SEARCH("要入力",T367)))</formula>
    </cfRule>
    <cfRule type="containsText" dxfId="7679" priority="988" operator="containsText" text="要確認">
      <formula>NOT(ISERROR(SEARCH("要確認",T367)))</formula>
    </cfRule>
    <cfRule type="containsText" dxfId="7678" priority="989" operator="containsText" text="不適切">
      <formula>NOT(ISERROR(SEARCH("不適切",T367)))</formula>
    </cfRule>
    <cfRule type="containsText" dxfId="7677" priority="990" operator="containsText" text="適切">
      <formula>NOT(ISERROR(SEARCH("適切",T367)))</formula>
    </cfRule>
    <cfRule type="containsText" dxfId="7676" priority="991" operator="containsText" text="要入力">
      <formula>NOT(ISERROR(SEARCH("要入力",T367)))</formula>
    </cfRule>
    <cfRule type="containsText" dxfId="7675" priority="992" operator="containsText" text="不適切">
      <formula>NOT(ISERROR(SEARCH("不適切",T367)))</formula>
    </cfRule>
    <cfRule type="containsText" dxfId="7674" priority="993" operator="containsText" text="適切">
      <formula>NOT(ISERROR(SEARCH("適切",T367)))</formula>
    </cfRule>
    <cfRule type="containsText" dxfId="7673" priority="994" operator="containsText" text="要確認">
      <formula>NOT(ISERROR(SEARCH("要確認",T367)))</formula>
    </cfRule>
    <cfRule type="containsText" dxfId="7672" priority="995" operator="containsText" text="要入力">
      <formula>NOT(ISERROR(SEARCH("要入力",T367)))</formula>
    </cfRule>
    <cfRule type="containsText" dxfId="7671" priority="996" operator="containsText" text="不適切">
      <formula>NOT(ISERROR(SEARCH("不適切",T367)))</formula>
    </cfRule>
    <cfRule type="containsText" dxfId="7670" priority="997" operator="containsText" text="適切">
      <formula>NOT(ISERROR(SEARCH("適切",T367)))</formula>
    </cfRule>
    <cfRule type="containsText" dxfId="7669" priority="998" operator="containsText" text="要確認">
      <formula>NOT(ISERROR(SEARCH("要確認",T367)))</formula>
    </cfRule>
    <cfRule type="containsText" dxfId="7668" priority="999" operator="containsText" text="要入力">
      <formula>NOT(ISERROR(SEARCH("要入力",T367)))</formula>
    </cfRule>
    <cfRule type="cellIs" dxfId="7667" priority="1000" operator="equal">
      <formula>"要確認"</formula>
    </cfRule>
    <cfRule type="cellIs" dxfId="7666" priority="1001" operator="equal">
      <formula>"適切"</formula>
    </cfRule>
    <cfRule type="cellIs" dxfId="7665" priority="1002" operator="equal">
      <formula>"不適切"</formula>
    </cfRule>
    <cfRule type="cellIs" dxfId="7664" priority="1003" operator="equal">
      <formula>"要入力"</formula>
    </cfRule>
    <cfRule type="cellIs" dxfId="7663" priority="1004" operator="equal">
      <formula>"要確認"</formula>
    </cfRule>
    <cfRule type="cellIs" dxfId="7662" priority="1005" operator="equal">
      <formula>"適切"</formula>
    </cfRule>
    <cfRule type="cellIs" dxfId="7661" priority="1006" operator="equal">
      <formula>"不適切"</formula>
    </cfRule>
    <cfRule type="cellIs" dxfId="7660" priority="1007" operator="equal">
      <formula>"要入力"</formula>
    </cfRule>
    <cfRule type="cellIs" dxfId="7659" priority="1008" operator="equal">
      <formula>"要確認"</formula>
    </cfRule>
    <cfRule type="cellIs" dxfId="7658" priority="1009" operator="equal">
      <formula>"適切"</formula>
    </cfRule>
    <cfRule type="cellIs" dxfId="7657" priority="1010" operator="equal">
      <formula>"不適切"</formula>
    </cfRule>
    <cfRule type="cellIs" dxfId="7656" priority="1011" operator="equal">
      <formula>"要入力"</formula>
    </cfRule>
    <cfRule type="cellIs" dxfId="7655" priority="1012" operator="equal">
      <formula>"要確認"</formula>
    </cfRule>
    <cfRule type="cellIs" dxfId="7654" priority="1013" operator="equal">
      <formula>"適切"</formula>
    </cfRule>
    <cfRule type="cellIs" dxfId="7653" priority="1014" operator="equal">
      <formula>"不適切"</formula>
    </cfRule>
    <cfRule type="cellIs" dxfId="7652" priority="1015" operator="equal">
      <formula>"要入力"</formula>
    </cfRule>
    <cfRule type="cellIs" dxfId="7651" priority="1016" operator="equal">
      <formula>"要確認"</formula>
    </cfRule>
    <cfRule type="cellIs" dxfId="7650" priority="1017" operator="equal">
      <formula>"適切"</formula>
    </cfRule>
    <cfRule type="cellIs" dxfId="7649" priority="1018" operator="equal">
      <formula>"不適切"</formula>
    </cfRule>
    <cfRule type="cellIs" dxfId="7648" priority="1019" operator="equal">
      <formula>"要入力"</formula>
    </cfRule>
    <cfRule type="cellIs" dxfId="7647" priority="1020" operator="equal">
      <formula>"要確認"</formula>
    </cfRule>
    <cfRule type="cellIs" dxfId="7646" priority="1021" operator="equal">
      <formula>"適切"</formula>
    </cfRule>
    <cfRule type="cellIs" dxfId="7645" priority="1022" operator="equal">
      <formula>"不適切"</formula>
    </cfRule>
    <cfRule type="cellIs" dxfId="7644" priority="1023" operator="equal">
      <formula>"要入力"</formula>
    </cfRule>
    <cfRule type="cellIs" dxfId="7643" priority="1024" operator="equal">
      <formula>"要確認"</formula>
    </cfRule>
    <cfRule type="cellIs" dxfId="7642" priority="1025" operator="equal">
      <formula>"適切"</formula>
    </cfRule>
    <cfRule type="cellIs" dxfId="7641" priority="1026" operator="equal">
      <formula>"不適切"</formula>
    </cfRule>
    <cfRule type="cellIs" dxfId="7640" priority="1027" operator="equal">
      <formula>"要入力"</formula>
    </cfRule>
    <cfRule type="cellIs" dxfId="7639" priority="1028" operator="equal">
      <formula>"要確認"</formula>
    </cfRule>
    <cfRule type="cellIs" dxfId="7638" priority="1029" operator="equal">
      <formula>"適切"</formula>
    </cfRule>
    <cfRule type="cellIs" dxfId="7637" priority="1030" operator="equal">
      <formula>"不適切"</formula>
    </cfRule>
    <cfRule type="cellIs" dxfId="7636" priority="1031" operator="equal">
      <formula>"要入力"</formula>
    </cfRule>
    <cfRule type="cellIs" dxfId="7635" priority="1032" operator="equal">
      <formula>"要確認"</formula>
    </cfRule>
    <cfRule type="cellIs" dxfId="7634" priority="1033" operator="equal">
      <formula>"適切"</formula>
    </cfRule>
    <cfRule type="cellIs" dxfId="7633" priority="1034" operator="equal">
      <formula>"不適切"</formula>
    </cfRule>
    <cfRule type="cellIs" dxfId="7632" priority="1035" operator="equal">
      <formula>"要入力"</formula>
    </cfRule>
    <cfRule type="cellIs" dxfId="7631" priority="1036" operator="equal">
      <formula>"要確認"</formula>
    </cfRule>
    <cfRule type="cellIs" dxfId="7630" priority="1037" operator="equal">
      <formula>"適切"</formula>
    </cfRule>
    <cfRule type="cellIs" dxfId="7629" priority="1038" operator="equal">
      <formula>"不適切"</formula>
    </cfRule>
    <cfRule type="cellIs" dxfId="7628" priority="1039" operator="equal">
      <formula>"要入力"</formula>
    </cfRule>
    <cfRule type="cellIs" dxfId="7627" priority="1040" operator="equal">
      <formula>"要確認"</formula>
    </cfRule>
    <cfRule type="cellIs" dxfId="7626" priority="1041" operator="equal">
      <formula>"適切"</formula>
    </cfRule>
    <cfRule type="cellIs" dxfId="7625" priority="1042" operator="equal">
      <formula>"不適切"</formula>
    </cfRule>
    <cfRule type="cellIs" dxfId="7624" priority="1043" operator="equal">
      <formula>"要入力"</formula>
    </cfRule>
    <cfRule type="cellIs" dxfId="7623" priority="1044" operator="equal">
      <formula>"要確認"</formula>
    </cfRule>
    <cfRule type="cellIs" dxfId="7622" priority="1045" operator="equal">
      <formula>"適切"</formula>
    </cfRule>
    <cfRule type="cellIs" dxfId="7621" priority="1046" operator="equal">
      <formula>"不適切"</formula>
    </cfRule>
    <cfRule type="cellIs" dxfId="7620" priority="1047" operator="equal">
      <formula>"要入力"</formula>
    </cfRule>
    <cfRule type="cellIs" dxfId="7619" priority="1048" operator="equal">
      <formula>"要確認"</formula>
    </cfRule>
    <cfRule type="cellIs" dxfId="7618" priority="1049" operator="equal">
      <formula>"適切"</formula>
    </cfRule>
    <cfRule type="cellIs" dxfId="7617" priority="1050" operator="equal">
      <formula>"不適切"</formula>
    </cfRule>
    <cfRule type="cellIs" dxfId="7616" priority="1051" operator="equal">
      <formula>"要入力"</formula>
    </cfRule>
    <cfRule type="cellIs" dxfId="7615" priority="1052" operator="equal">
      <formula>"要確認"</formula>
    </cfRule>
    <cfRule type="cellIs" dxfId="7614" priority="1053" operator="equal">
      <formula>"適切"</formula>
    </cfRule>
    <cfRule type="cellIs" dxfId="7613" priority="1054" operator="equal">
      <formula>"不適切"</formula>
    </cfRule>
    <cfRule type="cellIs" dxfId="7612" priority="1055" operator="equal">
      <formula>"要入力"</formula>
    </cfRule>
    <cfRule type="cellIs" dxfId="7611" priority="1056" operator="equal">
      <formula>"要確認"</formula>
    </cfRule>
    <cfRule type="cellIs" dxfId="7610" priority="1057" operator="equal">
      <formula>"適切"</formula>
    </cfRule>
    <cfRule type="cellIs" dxfId="7609" priority="1058" operator="equal">
      <formula>"不適切"</formula>
    </cfRule>
    <cfRule type="cellIs" dxfId="7608" priority="1059" operator="equal">
      <formula>"要入力"</formula>
    </cfRule>
    <cfRule type="cellIs" dxfId="7607" priority="1060" operator="equal">
      <formula>"要確認"</formula>
    </cfRule>
    <cfRule type="cellIs" dxfId="7606" priority="1061" operator="equal">
      <formula>"適切"</formula>
    </cfRule>
    <cfRule type="cellIs" dxfId="7605" priority="1062" operator="equal">
      <formula>"不適切"</formula>
    </cfRule>
    <cfRule type="cellIs" dxfId="7604" priority="1063" operator="equal">
      <formula>"要入力"</formula>
    </cfRule>
    <cfRule type="cellIs" dxfId="7603" priority="1064" operator="equal">
      <formula>"要確認"</formula>
    </cfRule>
    <cfRule type="cellIs" dxfId="7602" priority="1065" operator="equal">
      <formula>"適切"</formula>
    </cfRule>
    <cfRule type="cellIs" dxfId="7601" priority="1066" operator="equal">
      <formula>"不適切"</formula>
    </cfRule>
    <cfRule type="cellIs" dxfId="7600" priority="1067" operator="equal">
      <formula>"要入力"</formula>
    </cfRule>
    <cfRule type="cellIs" dxfId="7599" priority="1068" operator="equal">
      <formula>"要確認"</formula>
    </cfRule>
    <cfRule type="cellIs" dxfId="7598" priority="1069" operator="equal">
      <formula>"適切"</formula>
    </cfRule>
    <cfRule type="cellIs" dxfId="7597" priority="1070" operator="equal">
      <formula>"不適切"</formula>
    </cfRule>
    <cfRule type="cellIs" dxfId="7596" priority="1071" operator="equal">
      <formula>"要入力"</formula>
    </cfRule>
    <cfRule type="cellIs" dxfId="7595" priority="1072" operator="equal">
      <formula>"適切"</formula>
    </cfRule>
    <cfRule type="cellIs" dxfId="7594" priority="1073" operator="equal">
      <formula>"不適切"</formula>
    </cfRule>
    <cfRule type="cellIs" dxfId="7593" priority="1074" operator="equal">
      <formula>"要入力"</formula>
    </cfRule>
    <cfRule type="cellIs" dxfId="7592" priority="1075" operator="equal">
      <formula>"要確認"</formula>
    </cfRule>
    <cfRule type="cellIs" dxfId="7591" priority="1076" operator="equal">
      <formula>"適切"</formula>
    </cfRule>
    <cfRule type="cellIs" dxfId="7590" priority="1077" operator="equal">
      <formula>"不適切"</formula>
    </cfRule>
    <cfRule type="cellIs" dxfId="7589" priority="1078" operator="equal">
      <formula>"要入力"</formula>
    </cfRule>
    <cfRule type="cellIs" dxfId="7588" priority="1079" operator="equal">
      <formula>"要確認"</formula>
    </cfRule>
    <cfRule type="cellIs" dxfId="7587" priority="1080" operator="equal">
      <formula>"適切"</formula>
    </cfRule>
    <cfRule type="cellIs" dxfId="7586" priority="1081" operator="equal">
      <formula>"不適切"</formula>
    </cfRule>
    <cfRule type="cellIs" dxfId="7585" priority="1082" operator="equal">
      <formula>"要入力"</formula>
    </cfRule>
    <cfRule type="cellIs" dxfId="7584" priority="1083" operator="equal">
      <formula>"要確認"</formula>
    </cfRule>
    <cfRule type="cellIs" dxfId="7583" priority="1084" operator="equal">
      <formula>"適切"</formula>
    </cfRule>
    <cfRule type="cellIs" dxfId="7582" priority="1085" operator="equal">
      <formula>"不適切"</formula>
    </cfRule>
    <cfRule type="cellIs" dxfId="7581" priority="1086" operator="equal">
      <formula>"要入力"</formula>
    </cfRule>
  </conditionalFormatting>
  <conditionalFormatting sqref="U368">
    <cfRule type="cellIs" dxfId="7580" priority="777" operator="equal">
      <formula>0</formula>
    </cfRule>
    <cfRule type="containsErrors" dxfId="7579" priority="778">
      <formula>ISERROR(U368)</formula>
    </cfRule>
    <cfRule type="containsBlanks" dxfId="7578" priority="779">
      <formula>LEN(TRIM(U368))=0</formula>
    </cfRule>
  </conditionalFormatting>
  <conditionalFormatting sqref="R368">
    <cfRule type="containsText" dxfId="7577" priority="771" operator="containsText" text="いる・いない">
      <formula>NOT(ISERROR(SEARCH("いる・いない",R368)))</formula>
    </cfRule>
  </conditionalFormatting>
  <conditionalFormatting sqref="R368">
    <cfRule type="containsText" dxfId="7576" priority="735" operator="containsText" text="該当・非該当">
      <formula>NOT(ISERROR(SEARCH("該当・非該当",R368)))</formula>
    </cfRule>
    <cfRule type="cellIs" dxfId="7575" priority="766" operator="equal">
      <formula>"ある・ない"</formula>
    </cfRule>
    <cfRule type="cellIs" dxfId="7574" priority="767" operator="equal">
      <formula>"ない・ある"</formula>
    </cfRule>
    <cfRule type="cellIs" dxfId="7573" priority="768" operator="equal">
      <formula>"いない・いる"</formula>
    </cfRule>
    <cfRule type="cellIs" dxfId="7572" priority="769" operator="equal">
      <formula>"実施済・未実施"</formula>
    </cfRule>
    <cfRule type="cellIs" dxfId="7571" priority="770" operator="equal">
      <formula>"策定済・未策定"</formula>
    </cfRule>
  </conditionalFormatting>
  <conditionalFormatting sqref="P368">
    <cfRule type="cellIs" dxfId="7570" priority="763" operator="equal">
      <formula>"▲"</formula>
    </cfRule>
    <cfRule type="cellIs" dxfId="7569" priority="764" operator="equal">
      <formula>"？"</formula>
    </cfRule>
    <cfRule type="cellIs" dxfId="7568" priority="765" operator="equal">
      <formula>"★"</formula>
    </cfRule>
  </conditionalFormatting>
  <conditionalFormatting sqref="R368">
    <cfRule type="cellIs" dxfId="7567" priority="733" operator="equal">
      <formula>"管理宿直の形態"</formula>
    </cfRule>
    <cfRule type="cellIs" dxfId="7566" priority="734" operator="equal">
      <formula>"有・無"</formula>
    </cfRule>
  </conditionalFormatting>
  <conditionalFormatting sqref="T368">
    <cfRule type="cellIs" dxfId="7565" priority="736" operator="equal">
      <formula>"要確認"</formula>
    </cfRule>
    <cfRule type="cellIs" dxfId="7564" priority="737" operator="equal">
      <formula>"適切"</formula>
    </cfRule>
    <cfRule type="cellIs" dxfId="7563" priority="738" operator="equal">
      <formula>"不適切"</formula>
    </cfRule>
    <cfRule type="cellIs" dxfId="7562" priority="739" operator="equal">
      <formula>"要入力"</formula>
    </cfRule>
    <cfRule type="cellIs" dxfId="7561" priority="740" operator="equal">
      <formula>"非該当"</formula>
    </cfRule>
    <cfRule type="cellIs" dxfId="7560" priority="741" operator="equal">
      <formula>"不適切"</formula>
    </cfRule>
    <cfRule type="cellIs" dxfId="7559" priority="742" operator="equal">
      <formula>"適切"</formula>
    </cfRule>
    <cfRule type="containsText" dxfId="7558" priority="743" operator="containsText" text="要入力">
      <formula>NOT(ISERROR(SEARCH("要入力",T368)))</formula>
    </cfRule>
    <cfRule type="cellIs" dxfId="7557" priority="744" operator="equal">
      <formula>"非該当"</formula>
    </cfRule>
    <cfRule type="cellIs" dxfId="7556" priority="745" operator="equal">
      <formula>"不適切"</formula>
    </cfRule>
    <cfRule type="cellIs" dxfId="7555" priority="746" operator="equal">
      <formula>"適切"</formula>
    </cfRule>
    <cfRule type="containsText" dxfId="7554" priority="747" operator="containsText" text="要入力">
      <formula>NOT(ISERROR(SEARCH("要入力",T368)))</formula>
    </cfRule>
    <cfRule type="cellIs" dxfId="7553" priority="748" operator="equal">
      <formula>"非該当"</formula>
    </cfRule>
    <cfRule type="cellIs" dxfId="7552" priority="749" operator="equal">
      <formula>"不適切"</formula>
    </cfRule>
    <cfRule type="cellIs" dxfId="7551" priority="750" operator="equal">
      <formula>"適切"</formula>
    </cfRule>
    <cfRule type="containsText" dxfId="7550" priority="751" operator="containsText" text="要入力">
      <formula>NOT(ISERROR(SEARCH("要入力",T368)))</formula>
    </cfRule>
    <cfRule type="cellIs" dxfId="7549" priority="752" operator="equal">
      <formula>"非該当"</formula>
    </cfRule>
    <cfRule type="cellIs" dxfId="7548" priority="753" operator="equal">
      <formula>"不適切"</formula>
    </cfRule>
    <cfRule type="cellIs" dxfId="7547" priority="754" operator="equal">
      <formula>"適切"</formula>
    </cfRule>
    <cfRule type="containsText" dxfId="7546" priority="755" operator="containsText" text="要入力">
      <formula>NOT(ISERROR(SEARCH("要入力",T368)))</formula>
    </cfRule>
    <cfRule type="cellIs" dxfId="7545" priority="756" operator="equal">
      <formula>"要確認"</formula>
    </cfRule>
    <cfRule type="cellIs" dxfId="7544" priority="757" operator="equal">
      <formula>"不適切"</formula>
    </cfRule>
    <cfRule type="containsText" dxfId="7543" priority="758" operator="containsText" text="適切">
      <formula>NOT(ISERROR(SEARCH("適切",T368)))</formula>
    </cfRule>
    <cfRule type="cellIs" dxfId="7542" priority="759" operator="equal">
      <formula>"要入力"</formula>
    </cfRule>
    <cfRule type="containsText" dxfId="7541" priority="760" operator="containsText" text="要入力">
      <formula>NOT(ISERROR(SEARCH("要入力",T368)))</formula>
    </cfRule>
    <cfRule type="containsText" dxfId="7540" priority="761" operator="containsText" text="要入力">
      <formula>NOT(ISERROR(SEARCH("要入力",T368)))</formula>
    </cfRule>
    <cfRule type="containsText" dxfId="7539" priority="762" operator="containsText" text="要入力">
      <formula>NOT(ISERROR(SEARCH("要入力",T368)))</formula>
    </cfRule>
    <cfRule type="cellIs" dxfId="7538" priority="772" operator="equal">
      <formula>"要確認"</formula>
    </cfRule>
    <cfRule type="cellIs" dxfId="7537" priority="773" operator="equal">
      <formula>"適切"</formula>
    </cfRule>
    <cfRule type="cellIs" dxfId="7536" priority="774" operator="equal">
      <formula>"不適切"</formula>
    </cfRule>
    <cfRule type="cellIs" dxfId="7535" priority="775" operator="equal">
      <formula>"要入力"</formula>
    </cfRule>
    <cfRule type="containsText" dxfId="7534" priority="776" operator="containsText" text="要入力">
      <formula>NOT(ISERROR(SEARCH("要入力",T368)))</formula>
    </cfRule>
    <cfRule type="cellIs" dxfId="7533" priority="780" operator="equal">
      <formula>"不適切"</formula>
    </cfRule>
    <cfRule type="cellIs" dxfId="7532" priority="781" operator="equal">
      <formula>"適切"</formula>
    </cfRule>
    <cfRule type="cellIs" dxfId="7531" priority="782" operator="equal">
      <formula>"適切"</formula>
    </cfRule>
    <cfRule type="cellIs" dxfId="7530" priority="783" operator="equal">
      <formula>"不適切"</formula>
    </cfRule>
    <cfRule type="cellIs" dxfId="7529" priority="784" operator="equal">
      <formula>"要確認"</formula>
    </cfRule>
    <cfRule type="cellIs" dxfId="7528" priority="785" operator="equal">
      <formula>"要入力"</formula>
    </cfRule>
    <cfRule type="cellIs" dxfId="7527" priority="786" operator="equal">
      <formula>"適切"</formula>
    </cfRule>
    <cfRule type="cellIs" dxfId="7526" priority="787" operator="equal">
      <formula>"不適切"</formula>
    </cfRule>
    <cfRule type="cellIs" dxfId="7525" priority="788" operator="equal">
      <formula>"要確認"</formula>
    </cfRule>
    <cfRule type="cellIs" dxfId="7524" priority="789" operator="equal">
      <formula>"要入力"</formula>
    </cfRule>
    <cfRule type="cellIs" dxfId="7523" priority="790" operator="equal">
      <formula>"適切"</formula>
    </cfRule>
    <cfRule type="cellIs" dxfId="7522" priority="791" operator="equal">
      <formula>"不適切"</formula>
    </cfRule>
    <cfRule type="cellIs" dxfId="7521" priority="792" operator="equal">
      <formula>"要確認"</formula>
    </cfRule>
    <cfRule type="cellIs" dxfId="7520" priority="793" operator="equal">
      <formula>"要入力"</formula>
    </cfRule>
    <cfRule type="cellIs" dxfId="7519" priority="794" operator="equal">
      <formula>"要確認"</formula>
    </cfRule>
    <cfRule type="cellIs" dxfId="7518" priority="795" operator="equal">
      <formula>"適切"</formula>
    </cfRule>
    <cfRule type="cellIs" dxfId="7517" priority="796" operator="equal">
      <formula>"不適切"</formula>
    </cfRule>
    <cfRule type="cellIs" dxfId="7516" priority="797" operator="equal">
      <formula>"要入力"</formula>
    </cfRule>
    <cfRule type="cellIs" dxfId="7515" priority="798" operator="equal">
      <formula>"適切"</formula>
    </cfRule>
    <cfRule type="containsText" dxfId="7514" priority="799" operator="containsText" text="非該当">
      <formula>NOT(ISERROR(SEARCH("非該当",T368)))</formula>
    </cfRule>
    <cfRule type="containsText" dxfId="7513" priority="800" operator="containsText" text="要入力">
      <formula>NOT(ISERROR(SEARCH("要入力",T368)))</formula>
    </cfRule>
    <cfRule type="containsText" dxfId="7512" priority="801" operator="containsText" text="要入力">
      <formula>NOT(ISERROR(SEARCH("要入力",T368)))</formula>
    </cfRule>
    <cfRule type="containsText" dxfId="7511" priority="802" operator="containsText" text="要入力">
      <formula>NOT(ISERROR(SEARCH("要入力",T368)))</formula>
    </cfRule>
    <cfRule type="containsText" dxfId="7510" priority="803" operator="containsText" text="要入力">
      <formula>NOT(ISERROR(SEARCH("要入力",T368)))</formula>
    </cfRule>
    <cfRule type="containsText" dxfId="7509" priority="804" operator="containsText" text="要入力">
      <formula>NOT(ISERROR(SEARCH("要入力",T368)))</formula>
    </cfRule>
    <cfRule type="containsText" dxfId="7508" priority="805" operator="containsText" text="要入力">
      <formula>NOT(ISERROR(SEARCH("要入力",T368)))</formula>
    </cfRule>
    <cfRule type="containsText" dxfId="7507" priority="806" operator="containsText" text="要入力">
      <formula>NOT(ISERROR(SEARCH("要入力",T368)))</formula>
    </cfRule>
    <cfRule type="containsText" dxfId="7506" priority="807" operator="containsText" text="要確認">
      <formula>NOT(ISERROR(SEARCH("要確認",T368)))</formula>
    </cfRule>
    <cfRule type="containsText" dxfId="7505" priority="808" operator="containsText" text="不適切">
      <formula>NOT(ISERROR(SEARCH("不適切",T368)))</formula>
    </cfRule>
    <cfRule type="containsText" dxfId="7504" priority="809" operator="containsText" text="適切">
      <formula>NOT(ISERROR(SEARCH("適切",T368)))</formula>
    </cfRule>
    <cfRule type="containsText" dxfId="7503" priority="810" operator="containsText" text="要入力">
      <formula>NOT(ISERROR(SEARCH("要入力",T368)))</formula>
    </cfRule>
    <cfRule type="containsText" dxfId="7502" priority="811" operator="containsText" text="要確認">
      <formula>NOT(ISERROR(SEARCH("要確認",T368)))</formula>
    </cfRule>
    <cfRule type="containsText" dxfId="7501" priority="812" operator="containsText" text="不適切">
      <formula>NOT(ISERROR(SEARCH("不適切",T368)))</formula>
    </cfRule>
    <cfRule type="containsText" dxfId="7500" priority="813" operator="containsText" text="適切">
      <formula>NOT(ISERROR(SEARCH("適切",T368)))</formula>
    </cfRule>
    <cfRule type="containsText" dxfId="7499" priority="814" operator="containsText" text="要入力">
      <formula>NOT(ISERROR(SEARCH("要入力",T368)))</formula>
    </cfRule>
    <cfRule type="containsText" dxfId="7498" priority="815" operator="containsText" text="不適切">
      <formula>NOT(ISERROR(SEARCH("不適切",T368)))</formula>
    </cfRule>
    <cfRule type="containsText" dxfId="7497" priority="816" operator="containsText" text="適切">
      <formula>NOT(ISERROR(SEARCH("適切",T368)))</formula>
    </cfRule>
    <cfRule type="containsText" dxfId="7496" priority="817" operator="containsText" text="要確認">
      <formula>NOT(ISERROR(SEARCH("要確認",T368)))</formula>
    </cfRule>
    <cfRule type="containsText" dxfId="7495" priority="818" operator="containsText" text="要入力">
      <formula>NOT(ISERROR(SEARCH("要入力",T368)))</formula>
    </cfRule>
    <cfRule type="containsText" dxfId="7494" priority="819" operator="containsText" text="不適切">
      <formula>NOT(ISERROR(SEARCH("不適切",T368)))</formula>
    </cfRule>
    <cfRule type="containsText" dxfId="7493" priority="820" operator="containsText" text="適切">
      <formula>NOT(ISERROR(SEARCH("適切",T368)))</formula>
    </cfRule>
    <cfRule type="containsText" dxfId="7492" priority="821" operator="containsText" text="要確認">
      <formula>NOT(ISERROR(SEARCH("要確認",T368)))</formula>
    </cfRule>
    <cfRule type="containsText" dxfId="7491" priority="822" operator="containsText" text="要入力">
      <formula>NOT(ISERROR(SEARCH("要入力",T368)))</formula>
    </cfRule>
    <cfRule type="cellIs" dxfId="7490" priority="823" operator="equal">
      <formula>"要確認"</formula>
    </cfRule>
    <cfRule type="cellIs" dxfId="7489" priority="824" operator="equal">
      <formula>"適切"</formula>
    </cfRule>
    <cfRule type="cellIs" dxfId="7488" priority="825" operator="equal">
      <formula>"不適切"</formula>
    </cfRule>
    <cfRule type="cellIs" dxfId="7487" priority="826" operator="equal">
      <formula>"要入力"</formula>
    </cfRule>
    <cfRule type="cellIs" dxfId="7486" priority="827" operator="equal">
      <formula>"要確認"</formula>
    </cfRule>
    <cfRule type="cellIs" dxfId="7485" priority="828" operator="equal">
      <formula>"適切"</formula>
    </cfRule>
    <cfRule type="cellIs" dxfId="7484" priority="829" operator="equal">
      <formula>"不適切"</formula>
    </cfRule>
    <cfRule type="cellIs" dxfId="7483" priority="830" operator="equal">
      <formula>"要入力"</formula>
    </cfRule>
    <cfRule type="cellIs" dxfId="7482" priority="831" operator="equal">
      <formula>"要確認"</formula>
    </cfRule>
    <cfRule type="cellIs" dxfId="7481" priority="832" operator="equal">
      <formula>"適切"</formula>
    </cfRule>
    <cfRule type="cellIs" dxfId="7480" priority="833" operator="equal">
      <formula>"不適切"</formula>
    </cfRule>
    <cfRule type="cellIs" dxfId="7479" priority="834" operator="equal">
      <formula>"要入力"</formula>
    </cfRule>
    <cfRule type="cellIs" dxfId="7478" priority="835" operator="equal">
      <formula>"要確認"</formula>
    </cfRule>
    <cfRule type="cellIs" dxfId="7477" priority="836" operator="equal">
      <formula>"適切"</formula>
    </cfRule>
    <cfRule type="cellIs" dxfId="7476" priority="837" operator="equal">
      <formula>"不適切"</formula>
    </cfRule>
    <cfRule type="cellIs" dxfId="7475" priority="838" operator="equal">
      <formula>"要入力"</formula>
    </cfRule>
    <cfRule type="cellIs" dxfId="7474" priority="839" operator="equal">
      <formula>"要確認"</formula>
    </cfRule>
    <cfRule type="cellIs" dxfId="7473" priority="840" operator="equal">
      <formula>"適切"</formula>
    </cfRule>
    <cfRule type="cellIs" dxfId="7472" priority="841" operator="equal">
      <formula>"不適切"</formula>
    </cfRule>
    <cfRule type="cellIs" dxfId="7471" priority="842" operator="equal">
      <formula>"要入力"</formula>
    </cfRule>
    <cfRule type="cellIs" dxfId="7470" priority="843" operator="equal">
      <formula>"要確認"</formula>
    </cfRule>
    <cfRule type="cellIs" dxfId="7469" priority="844" operator="equal">
      <formula>"適切"</formula>
    </cfRule>
    <cfRule type="cellIs" dxfId="7468" priority="845" operator="equal">
      <formula>"不適切"</formula>
    </cfRule>
    <cfRule type="cellIs" dxfId="7467" priority="846" operator="equal">
      <formula>"要入力"</formula>
    </cfRule>
    <cfRule type="cellIs" dxfId="7466" priority="847" operator="equal">
      <formula>"要確認"</formula>
    </cfRule>
    <cfRule type="cellIs" dxfId="7465" priority="848" operator="equal">
      <formula>"適切"</formula>
    </cfRule>
    <cfRule type="cellIs" dxfId="7464" priority="849" operator="equal">
      <formula>"不適切"</formula>
    </cfRule>
    <cfRule type="cellIs" dxfId="7463" priority="850" operator="equal">
      <formula>"要入力"</formula>
    </cfRule>
    <cfRule type="cellIs" dxfId="7462" priority="851" operator="equal">
      <formula>"要確認"</formula>
    </cfRule>
    <cfRule type="cellIs" dxfId="7461" priority="852" operator="equal">
      <formula>"適切"</formula>
    </cfRule>
    <cfRule type="cellIs" dxfId="7460" priority="853" operator="equal">
      <formula>"不適切"</formula>
    </cfRule>
    <cfRule type="cellIs" dxfId="7459" priority="854" operator="equal">
      <formula>"要入力"</formula>
    </cfRule>
    <cfRule type="cellIs" dxfId="7458" priority="855" operator="equal">
      <formula>"要確認"</formula>
    </cfRule>
    <cfRule type="cellIs" dxfId="7457" priority="856" operator="equal">
      <formula>"適切"</formula>
    </cfRule>
    <cfRule type="cellIs" dxfId="7456" priority="857" operator="equal">
      <formula>"不適切"</formula>
    </cfRule>
    <cfRule type="cellIs" dxfId="7455" priority="858" operator="equal">
      <formula>"要入力"</formula>
    </cfRule>
    <cfRule type="cellIs" dxfId="7454" priority="859" operator="equal">
      <formula>"要確認"</formula>
    </cfRule>
    <cfRule type="cellIs" dxfId="7453" priority="860" operator="equal">
      <formula>"適切"</formula>
    </cfRule>
    <cfRule type="cellIs" dxfId="7452" priority="861" operator="equal">
      <formula>"不適切"</formula>
    </cfRule>
    <cfRule type="cellIs" dxfId="7451" priority="862" operator="equal">
      <formula>"要入力"</formula>
    </cfRule>
    <cfRule type="cellIs" dxfId="7450" priority="863" operator="equal">
      <formula>"要確認"</formula>
    </cfRule>
    <cfRule type="cellIs" dxfId="7449" priority="864" operator="equal">
      <formula>"適切"</formula>
    </cfRule>
    <cfRule type="cellIs" dxfId="7448" priority="865" operator="equal">
      <formula>"不適切"</formula>
    </cfRule>
    <cfRule type="cellIs" dxfId="7447" priority="866" operator="equal">
      <formula>"要入力"</formula>
    </cfRule>
    <cfRule type="cellIs" dxfId="7446" priority="867" operator="equal">
      <formula>"要確認"</formula>
    </cfRule>
    <cfRule type="cellIs" dxfId="7445" priority="868" operator="equal">
      <formula>"適切"</formula>
    </cfRule>
    <cfRule type="cellIs" dxfId="7444" priority="869" operator="equal">
      <formula>"不適切"</formula>
    </cfRule>
    <cfRule type="cellIs" dxfId="7443" priority="870" operator="equal">
      <formula>"要入力"</formula>
    </cfRule>
    <cfRule type="cellIs" dxfId="7442" priority="871" operator="equal">
      <formula>"要確認"</formula>
    </cfRule>
    <cfRule type="cellIs" dxfId="7441" priority="872" operator="equal">
      <formula>"適切"</formula>
    </cfRule>
    <cfRule type="cellIs" dxfId="7440" priority="873" operator="equal">
      <formula>"不適切"</formula>
    </cfRule>
    <cfRule type="cellIs" dxfId="7439" priority="874" operator="equal">
      <formula>"要入力"</formula>
    </cfRule>
    <cfRule type="cellIs" dxfId="7438" priority="875" operator="equal">
      <formula>"要確認"</formula>
    </cfRule>
    <cfRule type="cellIs" dxfId="7437" priority="876" operator="equal">
      <formula>"適切"</formula>
    </cfRule>
    <cfRule type="cellIs" dxfId="7436" priority="877" operator="equal">
      <formula>"不適切"</formula>
    </cfRule>
    <cfRule type="cellIs" dxfId="7435" priority="878" operator="equal">
      <formula>"要入力"</formula>
    </cfRule>
    <cfRule type="cellIs" dxfId="7434" priority="879" operator="equal">
      <formula>"要確認"</formula>
    </cfRule>
    <cfRule type="cellIs" dxfId="7433" priority="880" operator="equal">
      <formula>"適切"</formula>
    </cfRule>
    <cfRule type="cellIs" dxfId="7432" priority="881" operator="equal">
      <formula>"不適切"</formula>
    </cfRule>
    <cfRule type="cellIs" dxfId="7431" priority="882" operator="equal">
      <formula>"要入力"</formula>
    </cfRule>
    <cfRule type="cellIs" dxfId="7430" priority="883" operator="equal">
      <formula>"要確認"</formula>
    </cfRule>
    <cfRule type="cellIs" dxfId="7429" priority="884" operator="equal">
      <formula>"適切"</formula>
    </cfRule>
    <cfRule type="cellIs" dxfId="7428" priority="885" operator="equal">
      <formula>"不適切"</formula>
    </cfRule>
    <cfRule type="cellIs" dxfId="7427" priority="886" operator="equal">
      <formula>"要入力"</formula>
    </cfRule>
    <cfRule type="cellIs" dxfId="7426" priority="887" operator="equal">
      <formula>"要確認"</formula>
    </cfRule>
    <cfRule type="cellIs" dxfId="7425" priority="888" operator="equal">
      <formula>"適切"</formula>
    </cfRule>
    <cfRule type="cellIs" dxfId="7424" priority="889" operator="equal">
      <formula>"不適切"</formula>
    </cfRule>
    <cfRule type="cellIs" dxfId="7423" priority="890" operator="equal">
      <formula>"要入力"</formula>
    </cfRule>
    <cfRule type="cellIs" dxfId="7422" priority="891" operator="equal">
      <formula>"要確認"</formula>
    </cfRule>
    <cfRule type="cellIs" dxfId="7421" priority="892" operator="equal">
      <formula>"適切"</formula>
    </cfRule>
    <cfRule type="cellIs" dxfId="7420" priority="893" operator="equal">
      <formula>"不適切"</formula>
    </cfRule>
    <cfRule type="cellIs" dxfId="7419" priority="894" operator="equal">
      <formula>"要入力"</formula>
    </cfRule>
    <cfRule type="cellIs" dxfId="7418" priority="895" operator="equal">
      <formula>"適切"</formula>
    </cfRule>
    <cfRule type="cellIs" dxfId="7417" priority="896" operator="equal">
      <formula>"不適切"</formula>
    </cfRule>
    <cfRule type="cellIs" dxfId="7416" priority="897" operator="equal">
      <formula>"要入力"</formula>
    </cfRule>
    <cfRule type="cellIs" dxfId="7415" priority="898" operator="equal">
      <formula>"要確認"</formula>
    </cfRule>
    <cfRule type="cellIs" dxfId="7414" priority="899" operator="equal">
      <formula>"適切"</formula>
    </cfRule>
    <cfRule type="cellIs" dxfId="7413" priority="900" operator="equal">
      <formula>"不適切"</formula>
    </cfRule>
    <cfRule type="cellIs" dxfId="7412" priority="901" operator="equal">
      <formula>"要入力"</formula>
    </cfRule>
    <cfRule type="cellIs" dxfId="7411" priority="902" operator="equal">
      <formula>"要確認"</formula>
    </cfRule>
    <cfRule type="cellIs" dxfId="7410" priority="903" operator="equal">
      <formula>"適切"</formula>
    </cfRule>
    <cfRule type="cellIs" dxfId="7409" priority="904" operator="equal">
      <formula>"不適切"</formula>
    </cfRule>
    <cfRule type="cellIs" dxfId="7408" priority="905" operator="equal">
      <formula>"要入力"</formula>
    </cfRule>
    <cfRule type="cellIs" dxfId="7407" priority="906" operator="equal">
      <formula>"要確認"</formula>
    </cfRule>
    <cfRule type="cellIs" dxfId="7406" priority="907" operator="equal">
      <formula>"適切"</formula>
    </cfRule>
    <cfRule type="cellIs" dxfId="7405" priority="908" operator="equal">
      <formula>"不適切"</formula>
    </cfRule>
    <cfRule type="cellIs" dxfId="7404" priority="909" operator="equal">
      <formula>"要入力"</formula>
    </cfRule>
  </conditionalFormatting>
  <conditionalFormatting sqref="U370">
    <cfRule type="cellIs" dxfId="7403" priority="730" operator="equal">
      <formula>0</formula>
    </cfRule>
    <cfRule type="containsErrors" dxfId="7402" priority="731">
      <formula>ISERROR(U370)</formula>
    </cfRule>
    <cfRule type="containsBlanks" dxfId="7401" priority="732">
      <formula>LEN(TRIM(U370))=0</formula>
    </cfRule>
  </conditionalFormatting>
  <conditionalFormatting sqref="U369">
    <cfRule type="cellIs" dxfId="7400" priority="597" operator="equal">
      <formula>0</formula>
    </cfRule>
    <cfRule type="containsErrors" dxfId="7399" priority="598">
      <formula>ISERROR(U369)</formula>
    </cfRule>
    <cfRule type="containsBlanks" dxfId="7398" priority="599">
      <formula>LEN(TRIM(U369))=0</formula>
    </cfRule>
  </conditionalFormatting>
  <conditionalFormatting sqref="R369">
    <cfRule type="containsText" dxfId="7397" priority="591" operator="containsText" text="いる・いない">
      <formula>NOT(ISERROR(SEARCH("いる・いない",R369)))</formula>
    </cfRule>
  </conditionalFormatting>
  <conditionalFormatting sqref="R369">
    <cfRule type="containsText" dxfId="7396" priority="555" operator="containsText" text="該当・非該当">
      <formula>NOT(ISERROR(SEARCH("該当・非該当",R369)))</formula>
    </cfRule>
    <cfRule type="cellIs" dxfId="7395" priority="586" operator="equal">
      <formula>"ある・ない"</formula>
    </cfRule>
    <cfRule type="cellIs" dxfId="7394" priority="587" operator="equal">
      <formula>"ない・ある"</formula>
    </cfRule>
    <cfRule type="cellIs" dxfId="7393" priority="588" operator="equal">
      <formula>"いない・いる"</formula>
    </cfRule>
    <cfRule type="cellIs" dxfId="7392" priority="589" operator="equal">
      <formula>"実施済・未実施"</formula>
    </cfRule>
    <cfRule type="cellIs" dxfId="7391" priority="590" operator="equal">
      <formula>"策定済・未策定"</formula>
    </cfRule>
  </conditionalFormatting>
  <conditionalFormatting sqref="P369">
    <cfRule type="cellIs" dxfId="7390" priority="583" operator="equal">
      <formula>"▲"</formula>
    </cfRule>
    <cfRule type="cellIs" dxfId="7389" priority="584" operator="equal">
      <formula>"？"</formula>
    </cfRule>
    <cfRule type="cellIs" dxfId="7388" priority="585" operator="equal">
      <formula>"★"</formula>
    </cfRule>
  </conditionalFormatting>
  <conditionalFormatting sqref="R369">
    <cfRule type="cellIs" dxfId="7387" priority="553" operator="equal">
      <formula>"管理宿直の形態"</formula>
    </cfRule>
    <cfRule type="cellIs" dxfId="7386" priority="554" operator="equal">
      <formula>"有・無"</formula>
    </cfRule>
  </conditionalFormatting>
  <conditionalFormatting sqref="T369">
    <cfRule type="cellIs" dxfId="7385" priority="556" operator="equal">
      <formula>"要確認"</formula>
    </cfRule>
    <cfRule type="cellIs" dxfId="7384" priority="557" operator="equal">
      <formula>"適切"</formula>
    </cfRule>
    <cfRule type="cellIs" dxfId="7383" priority="558" operator="equal">
      <formula>"不適切"</formula>
    </cfRule>
    <cfRule type="cellIs" dxfId="7382" priority="559" operator="equal">
      <formula>"要入力"</formula>
    </cfRule>
    <cfRule type="cellIs" dxfId="7381" priority="560" operator="equal">
      <formula>"非該当"</formula>
    </cfRule>
    <cfRule type="cellIs" dxfId="7380" priority="561" operator="equal">
      <formula>"不適切"</formula>
    </cfRule>
    <cfRule type="cellIs" dxfId="7379" priority="562" operator="equal">
      <formula>"適切"</formula>
    </cfRule>
    <cfRule type="containsText" dxfId="7378" priority="563" operator="containsText" text="要入力">
      <formula>NOT(ISERROR(SEARCH("要入力",T369)))</formula>
    </cfRule>
    <cfRule type="cellIs" dxfId="7377" priority="564" operator="equal">
      <formula>"非該当"</formula>
    </cfRule>
    <cfRule type="cellIs" dxfId="7376" priority="565" operator="equal">
      <formula>"不適切"</formula>
    </cfRule>
    <cfRule type="cellIs" dxfId="7375" priority="566" operator="equal">
      <formula>"適切"</formula>
    </cfRule>
    <cfRule type="containsText" dxfId="7374" priority="567" operator="containsText" text="要入力">
      <formula>NOT(ISERROR(SEARCH("要入力",T369)))</formula>
    </cfRule>
    <cfRule type="cellIs" dxfId="7373" priority="568" operator="equal">
      <formula>"非該当"</formula>
    </cfRule>
    <cfRule type="cellIs" dxfId="7372" priority="569" operator="equal">
      <formula>"不適切"</formula>
    </cfRule>
    <cfRule type="cellIs" dxfId="7371" priority="570" operator="equal">
      <formula>"適切"</formula>
    </cfRule>
    <cfRule type="containsText" dxfId="7370" priority="571" operator="containsText" text="要入力">
      <formula>NOT(ISERROR(SEARCH("要入力",T369)))</formula>
    </cfRule>
    <cfRule type="cellIs" dxfId="7369" priority="572" operator="equal">
      <formula>"非該当"</formula>
    </cfRule>
    <cfRule type="cellIs" dxfId="7368" priority="573" operator="equal">
      <formula>"不適切"</formula>
    </cfRule>
    <cfRule type="cellIs" dxfId="7367" priority="574" operator="equal">
      <formula>"適切"</formula>
    </cfRule>
    <cfRule type="containsText" dxfId="7366" priority="575" operator="containsText" text="要入力">
      <formula>NOT(ISERROR(SEARCH("要入力",T369)))</formula>
    </cfRule>
    <cfRule type="cellIs" dxfId="7365" priority="576" operator="equal">
      <formula>"要確認"</formula>
    </cfRule>
    <cfRule type="cellIs" dxfId="7364" priority="577" operator="equal">
      <formula>"不適切"</formula>
    </cfRule>
    <cfRule type="containsText" dxfId="7363" priority="578" operator="containsText" text="適切">
      <formula>NOT(ISERROR(SEARCH("適切",T369)))</formula>
    </cfRule>
    <cfRule type="cellIs" dxfId="7362" priority="579" operator="equal">
      <formula>"要入力"</formula>
    </cfRule>
    <cfRule type="containsText" dxfId="7361" priority="580" operator="containsText" text="要入力">
      <formula>NOT(ISERROR(SEARCH("要入力",T369)))</formula>
    </cfRule>
    <cfRule type="containsText" dxfId="7360" priority="581" operator="containsText" text="要入力">
      <formula>NOT(ISERROR(SEARCH("要入力",T369)))</formula>
    </cfRule>
    <cfRule type="containsText" dxfId="7359" priority="582" operator="containsText" text="要入力">
      <formula>NOT(ISERROR(SEARCH("要入力",T369)))</formula>
    </cfRule>
    <cfRule type="cellIs" dxfId="7358" priority="592" operator="equal">
      <formula>"要確認"</formula>
    </cfRule>
    <cfRule type="cellIs" dxfId="7357" priority="593" operator="equal">
      <formula>"適切"</formula>
    </cfRule>
    <cfRule type="cellIs" dxfId="7356" priority="594" operator="equal">
      <formula>"不適切"</formula>
    </cfRule>
    <cfRule type="cellIs" dxfId="7355" priority="595" operator="equal">
      <formula>"要入力"</formula>
    </cfRule>
    <cfRule type="containsText" dxfId="7354" priority="596" operator="containsText" text="要入力">
      <formula>NOT(ISERROR(SEARCH("要入力",T369)))</formula>
    </cfRule>
    <cfRule type="cellIs" dxfId="7353" priority="600" operator="equal">
      <formula>"不適切"</formula>
    </cfRule>
    <cfRule type="cellIs" dxfId="7352" priority="601" operator="equal">
      <formula>"適切"</formula>
    </cfRule>
    <cfRule type="cellIs" dxfId="7351" priority="602" operator="equal">
      <formula>"適切"</formula>
    </cfRule>
    <cfRule type="cellIs" dxfId="7350" priority="603" operator="equal">
      <formula>"不適切"</formula>
    </cfRule>
    <cfRule type="cellIs" dxfId="7349" priority="604" operator="equal">
      <formula>"要確認"</formula>
    </cfRule>
    <cfRule type="cellIs" dxfId="7348" priority="605" operator="equal">
      <formula>"要入力"</formula>
    </cfRule>
    <cfRule type="cellIs" dxfId="7347" priority="606" operator="equal">
      <formula>"適切"</formula>
    </cfRule>
    <cfRule type="cellIs" dxfId="7346" priority="607" operator="equal">
      <formula>"不適切"</formula>
    </cfRule>
    <cfRule type="cellIs" dxfId="7345" priority="608" operator="equal">
      <formula>"要確認"</formula>
    </cfRule>
    <cfRule type="cellIs" dxfId="7344" priority="609" operator="equal">
      <formula>"要入力"</formula>
    </cfRule>
    <cfRule type="cellIs" dxfId="7343" priority="610" operator="equal">
      <formula>"適切"</formula>
    </cfRule>
    <cfRule type="cellIs" dxfId="7342" priority="611" operator="equal">
      <formula>"不適切"</formula>
    </cfRule>
    <cfRule type="cellIs" dxfId="7341" priority="612" operator="equal">
      <formula>"要確認"</formula>
    </cfRule>
    <cfRule type="cellIs" dxfId="7340" priority="613" operator="equal">
      <formula>"要入力"</formula>
    </cfRule>
    <cfRule type="cellIs" dxfId="7339" priority="614" operator="equal">
      <formula>"要確認"</formula>
    </cfRule>
    <cfRule type="cellIs" dxfId="7338" priority="615" operator="equal">
      <formula>"適切"</formula>
    </cfRule>
    <cfRule type="cellIs" dxfId="7337" priority="616" operator="equal">
      <formula>"不適切"</formula>
    </cfRule>
    <cfRule type="cellIs" dxfId="7336" priority="617" operator="equal">
      <formula>"要入力"</formula>
    </cfRule>
    <cfRule type="cellIs" dxfId="7335" priority="618" operator="equal">
      <formula>"適切"</formula>
    </cfRule>
    <cfRule type="containsText" dxfId="7334" priority="619" operator="containsText" text="非該当">
      <formula>NOT(ISERROR(SEARCH("非該当",T369)))</formula>
    </cfRule>
    <cfRule type="containsText" dxfId="7333" priority="620" operator="containsText" text="要入力">
      <formula>NOT(ISERROR(SEARCH("要入力",T369)))</formula>
    </cfRule>
    <cfRule type="containsText" dxfId="7332" priority="621" operator="containsText" text="要入力">
      <formula>NOT(ISERROR(SEARCH("要入力",T369)))</formula>
    </cfRule>
    <cfRule type="containsText" dxfId="7331" priority="622" operator="containsText" text="要入力">
      <formula>NOT(ISERROR(SEARCH("要入力",T369)))</formula>
    </cfRule>
    <cfRule type="containsText" dxfId="7330" priority="623" operator="containsText" text="要入力">
      <formula>NOT(ISERROR(SEARCH("要入力",T369)))</formula>
    </cfRule>
    <cfRule type="containsText" dxfId="7329" priority="624" operator="containsText" text="要入力">
      <formula>NOT(ISERROR(SEARCH("要入力",T369)))</formula>
    </cfRule>
    <cfRule type="containsText" dxfId="7328" priority="625" operator="containsText" text="要入力">
      <formula>NOT(ISERROR(SEARCH("要入力",T369)))</formula>
    </cfRule>
    <cfRule type="containsText" dxfId="7327" priority="626" operator="containsText" text="要入力">
      <formula>NOT(ISERROR(SEARCH("要入力",T369)))</formula>
    </cfRule>
    <cfRule type="containsText" dxfId="7326" priority="627" operator="containsText" text="要確認">
      <formula>NOT(ISERROR(SEARCH("要確認",T369)))</formula>
    </cfRule>
    <cfRule type="containsText" dxfId="7325" priority="628" operator="containsText" text="不適切">
      <formula>NOT(ISERROR(SEARCH("不適切",T369)))</formula>
    </cfRule>
    <cfRule type="containsText" dxfId="7324" priority="629" operator="containsText" text="適切">
      <formula>NOT(ISERROR(SEARCH("適切",T369)))</formula>
    </cfRule>
    <cfRule type="containsText" dxfId="7323" priority="630" operator="containsText" text="要入力">
      <formula>NOT(ISERROR(SEARCH("要入力",T369)))</formula>
    </cfRule>
    <cfRule type="containsText" dxfId="7322" priority="631" operator="containsText" text="要確認">
      <formula>NOT(ISERROR(SEARCH("要確認",T369)))</formula>
    </cfRule>
    <cfRule type="containsText" dxfId="7321" priority="632" operator="containsText" text="不適切">
      <formula>NOT(ISERROR(SEARCH("不適切",T369)))</formula>
    </cfRule>
    <cfRule type="containsText" dxfId="7320" priority="633" operator="containsText" text="適切">
      <formula>NOT(ISERROR(SEARCH("適切",T369)))</formula>
    </cfRule>
    <cfRule type="containsText" dxfId="7319" priority="634" operator="containsText" text="要入力">
      <formula>NOT(ISERROR(SEARCH("要入力",T369)))</formula>
    </cfRule>
    <cfRule type="containsText" dxfId="7318" priority="635" operator="containsText" text="不適切">
      <formula>NOT(ISERROR(SEARCH("不適切",T369)))</formula>
    </cfRule>
    <cfRule type="containsText" dxfId="7317" priority="636" operator="containsText" text="適切">
      <formula>NOT(ISERROR(SEARCH("適切",T369)))</formula>
    </cfRule>
    <cfRule type="containsText" dxfId="7316" priority="637" operator="containsText" text="要確認">
      <formula>NOT(ISERROR(SEARCH("要確認",T369)))</formula>
    </cfRule>
    <cfRule type="containsText" dxfId="7315" priority="638" operator="containsText" text="要入力">
      <formula>NOT(ISERROR(SEARCH("要入力",T369)))</formula>
    </cfRule>
    <cfRule type="containsText" dxfId="7314" priority="639" operator="containsText" text="不適切">
      <formula>NOT(ISERROR(SEARCH("不適切",T369)))</formula>
    </cfRule>
    <cfRule type="containsText" dxfId="7313" priority="640" operator="containsText" text="適切">
      <formula>NOT(ISERROR(SEARCH("適切",T369)))</formula>
    </cfRule>
    <cfRule type="containsText" dxfId="7312" priority="641" operator="containsText" text="要確認">
      <formula>NOT(ISERROR(SEARCH("要確認",T369)))</formula>
    </cfRule>
    <cfRule type="containsText" dxfId="7311" priority="642" operator="containsText" text="要入力">
      <formula>NOT(ISERROR(SEARCH("要入力",T369)))</formula>
    </cfRule>
    <cfRule type="cellIs" dxfId="7310" priority="643" operator="equal">
      <formula>"要確認"</formula>
    </cfRule>
    <cfRule type="cellIs" dxfId="7309" priority="644" operator="equal">
      <formula>"適切"</formula>
    </cfRule>
    <cfRule type="cellIs" dxfId="7308" priority="645" operator="equal">
      <formula>"不適切"</formula>
    </cfRule>
    <cfRule type="cellIs" dxfId="7307" priority="646" operator="equal">
      <formula>"要入力"</formula>
    </cfRule>
    <cfRule type="cellIs" dxfId="7306" priority="647" operator="equal">
      <formula>"要確認"</formula>
    </cfRule>
    <cfRule type="cellIs" dxfId="7305" priority="648" operator="equal">
      <formula>"適切"</formula>
    </cfRule>
    <cfRule type="cellIs" dxfId="7304" priority="649" operator="equal">
      <formula>"不適切"</formula>
    </cfRule>
    <cfRule type="cellIs" dxfId="7303" priority="650" operator="equal">
      <formula>"要入力"</formula>
    </cfRule>
    <cfRule type="cellIs" dxfId="7302" priority="651" operator="equal">
      <formula>"要確認"</formula>
    </cfRule>
    <cfRule type="cellIs" dxfId="7301" priority="652" operator="equal">
      <formula>"適切"</formula>
    </cfRule>
    <cfRule type="cellIs" dxfId="7300" priority="653" operator="equal">
      <formula>"不適切"</formula>
    </cfRule>
    <cfRule type="cellIs" dxfId="7299" priority="654" operator="equal">
      <formula>"要入力"</formula>
    </cfRule>
    <cfRule type="cellIs" dxfId="7298" priority="655" operator="equal">
      <formula>"要確認"</formula>
    </cfRule>
    <cfRule type="cellIs" dxfId="7297" priority="656" operator="equal">
      <formula>"適切"</formula>
    </cfRule>
    <cfRule type="cellIs" dxfId="7296" priority="657" operator="equal">
      <formula>"不適切"</formula>
    </cfRule>
    <cfRule type="cellIs" dxfId="7295" priority="658" operator="equal">
      <formula>"要入力"</formula>
    </cfRule>
    <cfRule type="cellIs" dxfId="7294" priority="659" operator="equal">
      <formula>"要確認"</formula>
    </cfRule>
    <cfRule type="cellIs" dxfId="7293" priority="660" operator="equal">
      <formula>"適切"</formula>
    </cfRule>
    <cfRule type="cellIs" dxfId="7292" priority="661" operator="equal">
      <formula>"不適切"</formula>
    </cfRule>
    <cfRule type="cellIs" dxfId="7291" priority="662" operator="equal">
      <formula>"要入力"</formula>
    </cfRule>
    <cfRule type="cellIs" dxfId="7290" priority="663" operator="equal">
      <formula>"要確認"</formula>
    </cfRule>
    <cfRule type="cellIs" dxfId="7289" priority="664" operator="equal">
      <formula>"適切"</formula>
    </cfRule>
    <cfRule type="cellIs" dxfId="7288" priority="665" operator="equal">
      <formula>"不適切"</formula>
    </cfRule>
    <cfRule type="cellIs" dxfId="7287" priority="666" operator="equal">
      <formula>"要入力"</formula>
    </cfRule>
    <cfRule type="cellIs" dxfId="7286" priority="667" operator="equal">
      <formula>"要確認"</formula>
    </cfRule>
    <cfRule type="cellIs" dxfId="7285" priority="668" operator="equal">
      <formula>"適切"</formula>
    </cfRule>
    <cfRule type="cellIs" dxfId="7284" priority="669" operator="equal">
      <formula>"不適切"</formula>
    </cfRule>
    <cfRule type="cellIs" dxfId="7283" priority="670" operator="equal">
      <formula>"要入力"</formula>
    </cfRule>
    <cfRule type="cellIs" dxfId="7282" priority="671" operator="equal">
      <formula>"要確認"</formula>
    </cfRule>
    <cfRule type="cellIs" dxfId="7281" priority="672" operator="equal">
      <formula>"適切"</formula>
    </cfRule>
    <cfRule type="cellIs" dxfId="7280" priority="673" operator="equal">
      <formula>"不適切"</formula>
    </cfRule>
    <cfRule type="cellIs" dxfId="7279" priority="674" operator="equal">
      <formula>"要入力"</formula>
    </cfRule>
    <cfRule type="cellIs" dxfId="7278" priority="675" operator="equal">
      <formula>"要確認"</formula>
    </cfRule>
    <cfRule type="cellIs" dxfId="7277" priority="676" operator="equal">
      <formula>"適切"</formula>
    </cfRule>
    <cfRule type="cellIs" dxfId="7276" priority="677" operator="equal">
      <formula>"不適切"</formula>
    </cfRule>
    <cfRule type="cellIs" dxfId="7275" priority="678" operator="equal">
      <formula>"要入力"</formula>
    </cfRule>
    <cfRule type="cellIs" dxfId="7274" priority="679" operator="equal">
      <formula>"要確認"</formula>
    </cfRule>
    <cfRule type="cellIs" dxfId="7273" priority="680" operator="equal">
      <formula>"適切"</formula>
    </cfRule>
    <cfRule type="cellIs" dxfId="7272" priority="681" operator="equal">
      <formula>"不適切"</formula>
    </cfRule>
    <cfRule type="cellIs" dxfId="7271" priority="682" operator="equal">
      <formula>"要入力"</formula>
    </cfRule>
    <cfRule type="cellIs" dxfId="7270" priority="683" operator="equal">
      <formula>"要確認"</formula>
    </cfRule>
    <cfRule type="cellIs" dxfId="7269" priority="684" operator="equal">
      <formula>"適切"</formula>
    </cfRule>
    <cfRule type="cellIs" dxfId="7268" priority="685" operator="equal">
      <formula>"不適切"</formula>
    </cfRule>
    <cfRule type="cellIs" dxfId="7267" priority="686" operator="equal">
      <formula>"要入力"</formula>
    </cfRule>
    <cfRule type="cellIs" dxfId="7266" priority="687" operator="equal">
      <formula>"要確認"</formula>
    </cfRule>
    <cfRule type="cellIs" dxfId="7265" priority="688" operator="equal">
      <formula>"適切"</formula>
    </cfRule>
    <cfRule type="cellIs" dxfId="7264" priority="689" operator="equal">
      <formula>"不適切"</formula>
    </cfRule>
    <cfRule type="cellIs" dxfId="7263" priority="690" operator="equal">
      <formula>"要入力"</formula>
    </cfRule>
    <cfRule type="cellIs" dxfId="7262" priority="691" operator="equal">
      <formula>"要確認"</formula>
    </cfRule>
    <cfRule type="cellIs" dxfId="7261" priority="692" operator="equal">
      <formula>"適切"</formula>
    </cfRule>
    <cfRule type="cellIs" dxfId="7260" priority="693" operator="equal">
      <formula>"不適切"</formula>
    </cfRule>
    <cfRule type="cellIs" dxfId="7259" priority="694" operator="equal">
      <formula>"要入力"</formula>
    </cfRule>
    <cfRule type="cellIs" dxfId="7258" priority="695" operator="equal">
      <formula>"要確認"</formula>
    </cfRule>
    <cfRule type="cellIs" dxfId="7257" priority="696" operator="equal">
      <formula>"適切"</formula>
    </cfRule>
    <cfRule type="cellIs" dxfId="7256" priority="697" operator="equal">
      <formula>"不適切"</formula>
    </cfRule>
    <cfRule type="cellIs" dxfId="7255" priority="698" operator="equal">
      <formula>"要入力"</formula>
    </cfRule>
    <cfRule type="cellIs" dxfId="7254" priority="699" operator="equal">
      <formula>"要確認"</formula>
    </cfRule>
    <cfRule type="cellIs" dxfId="7253" priority="700" operator="equal">
      <formula>"適切"</formula>
    </cfRule>
    <cfRule type="cellIs" dxfId="7252" priority="701" operator="equal">
      <formula>"不適切"</formula>
    </cfRule>
    <cfRule type="cellIs" dxfId="7251" priority="702" operator="equal">
      <formula>"要入力"</formula>
    </cfRule>
    <cfRule type="cellIs" dxfId="7250" priority="703" operator="equal">
      <formula>"要確認"</formula>
    </cfRule>
    <cfRule type="cellIs" dxfId="7249" priority="704" operator="equal">
      <formula>"適切"</formula>
    </cfRule>
    <cfRule type="cellIs" dxfId="7248" priority="705" operator="equal">
      <formula>"不適切"</formula>
    </cfRule>
    <cfRule type="cellIs" dxfId="7247" priority="706" operator="equal">
      <formula>"要入力"</formula>
    </cfRule>
    <cfRule type="cellIs" dxfId="7246" priority="707" operator="equal">
      <formula>"要確認"</formula>
    </cfRule>
    <cfRule type="cellIs" dxfId="7245" priority="708" operator="equal">
      <formula>"適切"</formula>
    </cfRule>
    <cfRule type="cellIs" dxfId="7244" priority="709" operator="equal">
      <formula>"不適切"</formula>
    </cfRule>
    <cfRule type="cellIs" dxfId="7243" priority="710" operator="equal">
      <formula>"要入力"</formula>
    </cfRule>
    <cfRule type="cellIs" dxfId="7242" priority="711" operator="equal">
      <formula>"要確認"</formula>
    </cfRule>
    <cfRule type="cellIs" dxfId="7241" priority="712" operator="equal">
      <formula>"適切"</formula>
    </cfRule>
    <cfRule type="cellIs" dxfId="7240" priority="713" operator="equal">
      <formula>"不適切"</formula>
    </cfRule>
    <cfRule type="cellIs" dxfId="7239" priority="714" operator="equal">
      <formula>"要入力"</formula>
    </cfRule>
    <cfRule type="cellIs" dxfId="7238" priority="715" operator="equal">
      <formula>"適切"</formula>
    </cfRule>
    <cfRule type="cellIs" dxfId="7237" priority="716" operator="equal">
      <formula>"不適切"</formula>
    </cfRule>
    <cfRule type="cellIs" dxfId="7236" priority="717" operator="equal">
      <formula>"要入力"</formula>
    </cfRule>
    <cfRule type="cellIs" dxfId="7235" priority="718" operator="equal">
      <formula>"要確認"</formula>
    </cfRule>
    <cfRule type="cellIs" dxfId="7234" priority="719" operator="equal">
      <formula>"適切"</formula>
    </cfRule>
    <cfRule type="cellIs" dxfId="7233" priority="720" operator="equal">
      <formula>"不適切"</formula>
    </cfRule>
    <cfRule type="cellIs" dxfId="7232" priority="721" operator="equal">
      <formula>"要入力"</formula>
    </cfRule>
    <cfRule type="cellIs" dxfId="7231" priority="722" operator="equal">
      <formula>"要確認"</formula>
    </cfRule>
    <cfRule type="cellIs" dxfId="7230" priority="723" operator="equal">
      <formula>"適切"</formula>
    </cfRule>
    <cfRule type="cellIs" dxfId="7229" priority="724" operator="equal">
      <formula>"不適切"</formula>
    </cfRule>
    <cfRule type="cellIs" dxfId="7228" priority="725" operator="equal">
      <formula>"要入力"</formula>
    </cfRule>
    <cfRule type="cellIs" dxfId="7227" priority="726" operator="equal">
      <formula>"要確認"</formula>
    </cfRule>
    <cfRule type="cellIs" dxfId="7226" priority="727" operator="equal">
      <formula>"適切"</formula>
    </cfRule>
    <cfRule type="cellIs" dxfId="7225" priority="728" operator="equal">
      <formula>"不適切"</formula>
    </cfRule>
    <cfRule type="cellIs" dxfId="7224" priority="729" operator="equal">
      <formula>"要入力"</formula>
    </cfRule>
  </conditionalFormatting>
  <conditionalFormatting sqref="U374">
    <cfRule type="cellIs" dxfId="7223" priority="420" operator="equal">
      <formula>0</formula>
    </cfRule>
    <cfRule type="containsErrors" dxfId="7222" priority="421">
      <formula>ISERROR(U374)</formula>
    </cfRule>
    <cfRule type="containsBlanks" dxfId="7221" priority="422">
      <formula>LEN(TRIM(U374))=0</formula>
    </cfRule>
  </conditionalFormatting>
  <conditionalFormatting sqref="R374">
    <cfRule type="containsText" dxfId="7220" priority="414" operator="containsText" text="いる・いない">
      <formula>NOT(ISERROR(SEARCH("いる・いない",R374)))</formula>
    </cfRule>
  </conditionalFormatting>
  <conditionalFormatting sqref="R374">
    <cfRule type="containsText" dxfId="7219" priority="378" operator="containsText" text="該当・非該当">
      <formula>NOT(ISERROR(SEARCH("該当・非該当",R374)))</formula>
    </cfRule>
    <cfRule type="cellIs" dxfId="7218" priority="409" operator="equal">
      <formula>"ある・ない"</formula>
    </cfRule>
    <cfRule type="cellIs" dxfId="7217" priority="410" operator="equal">
      <formula>"ない・ある"</formula>
    </cfRule>
    <cfRule type="cellIs" dxfId="7216" priority="411" operator="equal">
      <formula>"いない・いる"</formula>
    </cfRule>
    <cfRule type="cellIs" dxfId="7215" priority="412" operator="equal">
      <formula>"実施済・未実施"</formula>
    </cfRule>
    <cfRule type="cellIs" dxfId="7214" priority="413" operator="equal">
      <formula>"策定済・未策定"</formula>
    </cfRule>
  </conditionalFormatting>
  <conditionalFormatting sqref="P374">
    <cfRule type="cellIs" dxfId="7213" priority="406" operator="equal">
      <formula>"▲"</formula>
    </cfRule>
    <cfRule type="cellIs" dxfId="7212" priority="407" operator="equal">
      <formula>"？"</formula>
    </cfRule>
    <cfRule type="cellIs" dxfId="7211" priority="408" operator="equal">
      <formula>"★"</formula>
    </cfRule>
  </conditionalFormatting>
  <conditionalFormatting sqref="R374">
    <cfRule type="cellIs" dxfId="7210" priority="376" operator="equal">
      <formula>"管理宿直の形態"</formula>
    </cfRule>
    <cfRule type="cellIs" dxfId="7209" priority="377" operator="equal">
      <formula>"有・無"</formula>
    </cfRule>
  </conditionalFormatting>
  <conditionalFormatting sqref="T374">
    <cfRule type="cellIs" dxfId="7208" priority="379" operator="equal">
      <formula>"要確認"</formula>
    </cfRule>
    <cfRule type="cellIs" dxfId="7207" priority="380" operator="equal">
      <formula>"適切"</formula>
    </cfRule>
    <cfRule type="cellIs" dxfId="7206" priority="381" operator="equal">
      <formula>"不適切"</formula>
    </cfRule>
    <cfRule type="cellIs" dxfId="7205" priority="382" operator="equal">
      <formula>"要入力"</formula>
    </cfRule>
    <cfRule type="cellIs" dxfId="7204" priority="383" operator="equal">
      <formula>"非該当"</formula>
    </cfRule>
    <cfRule type="cellIs" dxfId="7203" priority="384" operator="equal">
      <formula>"不適切"</formula>
    </cfRule>
    <cfRule type="cellIs" dxfId="7202" priority="385" operator="equal">
      <formula>"適切"</formula>
    </cfRule>
    <cfRule type="containsText" dxfId="7201" priority="386" operator="containsText" text="要入力">
      <formula>NOT(ISERROR(SEARCH("要入力",T374)))</formula>
    </cfRule>
    <cfRule type="cellIs" dxfId="7200" priority="387" operator="equal">
      <formula>"非該当"</formula>
    </cfRule>
    <cfRule type="cellIs" dxfId="7199" priority="388" operator="equal">
      <formula>"不適切"</formula>
    </cfRule>
    <cfRule type="cellIs" dxfId="7198" priority="389" operator="equal">
      <formula>"適切"</formula>
    </cfRule>
    <cfRule type="containsText" dxfId="7197" priority="390" operator="containsText" text="要入力">
      <formula>NOT(ISERROR(SEARCH("要入力",T374)))</formula>
    </cfRule>
    <cfRule type="cellIs" dxfId="7196" priority="391" operator="equal">
      <formula>"非該当"</formula>
    </cfRule>
    <cfRule type="cellIs" dxfId="7195" priority="392" operator="equal">
      <formula>"不適切"</formula>
    </cfRule>
    <cfRule type="cellIs" dxfId="7194" priority="393" operator="equal">
      <formula>"適切"</formula>
    </cfRule>
    <cfRule type="containsText" dxfId="7193" priority="394" operator="containsText" text="要入力">
      <formula>NOT(ISERROR(SEARCH("要入力",T374)))</formula>
    </cfRule>
    <cfRule type="cellIs" dxfId="7192" priority="395" operator="equal">
      <formula>"非該当"</formula>
    </cfRule>
    <cfRule type="cellIs" dxfId="7191" priority="396" operator="equal">
      <formula>"不適切"</formula>
    </cfRule>
    <cfRule type="cellIs" dxfId="7190" priority="397" operator="equal">
      <formula>"適切"</formula>
    </cfRule>
    <cfRule type="containsText" dxfId="7189" priority="398" operator="containsText" text="要入力">
      <formula>NOT(ISERROR(SEARCH("要入力",T374)))</formula>
    </cfRule>
    <cfRule type="cellIs" dxfId="7188" priority="399" operator="equal">
      <formula>"要確認"</formula>
    </cfRule>
    <cfRule type="cellIs" dxfId="7187" priority="400" operator="equal">
      <formula>"不適切"</formula>
    </cfRule>
    <cfRule type="containsText" dxfId="7186" priority="401" operator="containsText" text="適切">
      <formula>NOT(ISERROR(SEARCH("適切",T374)))</formula>
    </cfRule>
    <cfRule type="cellIs" dxfId="7185" priority="402" operator="equal">
      <formula>"要入力"</formula>
    </cfRule>
    <cfRule type="containsText" dxfId="7184" priority="403" operator="containsText" text="要入力">
      <formula>NOT(ISERROR(SEARCH("要入力",T374)))</formula>
    </cfRule>
    <cfRule type="containsText" dxfId="7183" priority="404" operator="containsText" text="要入力">
      <formula>NOT(ISERROR(SEARCH("要入力",T374)))</formula>
    </cfRule>
    <cfRule type="containsText" dxfId="7182" priority="405" operator="containsText" text="要入力">
      <formula>NOT(ISERROR(SEARCH("要入力",T374)))</formula>
    </cfRule>
    <cfRule type="cellIs" dxfId="7181" priority="415" operator="equal">
      <formula>"要確認"</formula>
    </cfRule>
    <cfRule type="cellIs" dxfId="7180" priority="416" operator="equal">
      <formula>"適切"</formula>
    </cfRule>
    <cfRule type="cellIs" dxfId="7179" priority="417" operator="equal">
      <formula>"不適切"</formula>
    </cfRule>
    <cfRule type="cellIs" dxfId="7178" priority="418" operator="equal">
      <formula>"要入力"</formula>
    </cfRule>
    <cfRule type="containsText" dxfId="7177" priority="419" operator="containsText" text="要入力">
      <formula>NOT(ISERROR(SEARCH("要入力",T374)))</formula>
    </cfRule>
    <cfRule type="cellIs" dxfId="7176" priority="423" operator="equal">
      <formula>"不適切"</formula>
    </cfRule>
    <cfRule type="cellIs" dxfId="7175" priority="424" operator="equal">
      <formula>"適切"</formula>
    </cfRule>
    <cfRule type="cellIs" dxfId="7174" priority="425" operator="equal">
      <formula>"適切"</formula>
    </cfRule>
    <cfRule type="cellIs" dxfId="7173" priority="426" operator="equal">
      <formula>"不適切"</formula>
    </cfRule>
    <cfRule type="cellIs" dxfId="7172" priority="427" operator="equal">
      <formula>"要確認"</formula>
    </cfRule>
    <cfRule type="cellIs" dxfId="7171" priority="428" operator="equal">
      <formula>"要入力"</formula>
    </cfRule>
    <cfRule type="cellIs" dxfId="7170" priority="429" operator="equal">
      <formula>"適切"</formula>
    </cfRule>
    <cfRule type="cellIs" dxfId="7169" priority="430" operator="equal">
      <formula>"不適切"</formula>
    </cfRule>
    <cfRule type="cellIs" dxfId="7168" priority="431" operator="equal">
      <formula>"要確認"</formula>
    </cfRule>
    <cfRule type="cellIs" dxfId="7167" priority="432" operator="equal">
      <formula>"要入力"</formula>
    </cfRule>
    <cfRule type="cellIs" dxfId="7166" priority="433" operator="equal">
      <formula>"適切"</formula>
    </cfRule>
    <cfRule type="cellIs" dxfId="7165" priority="434" operator="equal">
      <formula>"不適切"</formula>
    </cfRule>
    <cfRule type="cellIs" dxfId="7164" priority="435" operator="equal">
      <formula>"要確認"</formula>
    </cfRule>
    <cfRule type="cellIs" dxfId="7163" priority="436" operator="equal">
      <formula>"要入力"</formula>
    </cfRule>
    <cfRule type="cellIs" dxfId="7162" priority="437" operator="equal">
      <formula>"要確認"</formula>
    </cfRule>
    <cfRule type="cellIs" dxfId="7161" priority="438" operator="equal">
      <formula>"適切"</formula>
    </cfRule>
    <cfRule type="cellIs" dxfId="7160" priority="439" operator="equal">
      <formula>"不適切"</formula>
    </cfRule>
    <cfRule type="cellIs" dxfId="7159" priority="440" operator="equal">
      <formula>"要入力"</formula>
    </cfRule>
    <cfRule type="cellIs" dxfId="7158" priority="441" operator="equal">
      <formula>"適切"</formula>
    </cfRule>
    <cfRule type="containsText" dxfId="7157" priority="442" operator="containsText" text="非該当">
      <formula>NOT(ISERROR(SEARCH("非該当",T374)))</formula>
    </cfRule>
    <cfRule type="containsText" dxfId="7156" priority="443" operator="containsText" text="要入力">
      <formula>NOT(ISERROR(SEARCH("要入力",T374)))</formula>
    </cfRule>
    <cfRule type="containsText" dxfId="7155" priority="444" operator="containsText" text="要入力">
      <formula>NOT(ISERROR(SEARCH("要入力",T374)))</formula>
    </cfRule>
    <cfRule type="containsText" dxfId="7154" priority="445" operator="containsText" text="要入力">
      <formula>NOT(ISERROR(SEARCH("要入力",T374)))</formula>
    </cfRule>
    <cfRule type="containsText" dxfId="7153" priority="446" operator="containsText" text="要入力">
      <formula>NOT(ISERROR(SEARCH("要入力",T374)))</formula>
    </cfRule>
    <cfRule type="containsText" dxfId="7152" priority="447" operator="containsText" text="要入力">
      <formula>NOT(ISERROR(SEARCH("要入力",T374)))</formula>
    </cfRule>
    <cfRule type="containsText" dxfId="7151" priority="448" operator="containsText" text="要入力">
      <formula>NOT(ISERROR(SEARCH("要入力",T374)))</formula>
    </cfRule>
    <cfRule type="containsText" dxfId="7150" priority="449" operator="containsText" text="要入力">
      <formula>NOT(ISERROR(SEARCH("要入力",T374)))</formula>
    </cfRule>
    <cfRule type="containsText" dxfId="7149" priority="450" operator="containsText" text="要確認">
      <formula>NOT(ISERROR(SEARCH("要確認",T374)))</formula>
    </cfRule>
    <cfRule type="containsText" dxfId="7148" priority="451" operator="containsText" text="不適切">
      <formula>NOT(ISERROR(SEARCH("不適切",T374)))</formula>
    </cfRule>
    <cfRule type="containsText" dxfId="7147" priority="452" operator="containsText" text="適切">
      <formula>NOT(ISERROR(SEARCH("適切",T374)))</formula>
    </cfRule>
    <cfRule type="containsText" dxfId="7146" priority="453" operator="containsText" text="要入力">
      <formula>NOT(ISERROR(SEARCH("要入力",T374)))</formula>
    </cfRule>
    <cfRule type="containsText" dxfId="7145" priority="454" operator="containsText" text="要確認">
      <formula>NOT(ISERROR(SEARCH("要確認",T374)))</formula>
    </cfRule>
    <cfRule type="containsText" dxfId="7144" priority="455" operator="containsText" text="不適切">
      <formula>NOT(ISERROR(SEARCH("不適切",T374)))</formula>
    </cfRule>
    <cfRule type="containsText" dxfId="7143" priority="456" operator="containsText" text="適切">
      <formula>NOT(ISERROR(SEARCH("適切",T374)))</formula>
    </cfRule>
    <cfRule type="containsText" dxfId="7142" priority="457" operator="containsText" text="要入力">
      <formula>NOT(ISERROR(SEARCH("要入力",T374)))</formula>
    </cfRule>
    <cfRule type="containsText" dxfId="7141" priority="458" operator="containsText" text="不適切">
      <formula>NOT(ISERROR(SEARCH("不適切",T374)))</formula>
    </cfRule>
    <cfRule type="containsText" dxfId="7140" priority="459" operator="containsText" text="適切">
      <formula>NOT(ISERROR(SEARCH("適切",T374)))</formula>
    </cfRule>
    <cfRule type="containsText" dxfId="7139" priority="460" operator="containsText" text="要確認">
      <formula>NOT(ISERROR(SEARCH("要確認",T374)))</formula>
    </cfRule>
    <cfRule type="containsText" dxfId="7138" priority="461" operator="containsText" text="要入力">
      <formula>NOT(ISERROR(SEARCH("要入力",T374)))</formula>
    </cfRule>
    <cfRule type="containsText" dxfId="7137" priority="462" operator="containsText" text="不適切">
      <formula>NOT(ISERROR(SEARCH("不適切",T374)))</formula>
    </cfRule>
    <cfRule type="containsText" dxfId="7136" priority="463" operator="containsText" text="適切">
      <formula>NOT(ISERROR(SEARCH("適切",T374)))</formula>
    </cfRule>
    <cfRule type="containsText" dxfId="7135" priority="464" operator="containsText" text="要確認">
      <formula>NOT(ISERROR(SEARCH("要確認",T374)))</formula>
    </cfRule>
    <cfRule type="containsText" dxfId="7134" priority="465" operator="containsText" text="要入力">
      <formula>NOT(ISERROR(SEARCH("要入力",T374)))</formula>
    </cfRule>
    <cfRule type="cellIs" dxfId="7133" priority="466" operator="equal">
      <formula>"要確認"</formula>
    </cfRule>
    <cfRule type="cellIs" dxfId="7132" priority="467" operator="equal">
      <formula>"適切"</formula>
    </cfRule>
    <cfRule type="cellIs" dxfId="7131" priority="468" operator="equal">
      <formula>"不適切"</formula>
    </cfRule>
    <cfRule type="cellIs" dxfId="7130" priority="469" operator="equal">
      <formula>"要入力"</formula>
    </cfRule>
    <cfRule type="cellIs" dxfId="7129" priority="470" operator="equal">
      <formula>"要確認"</formula>
    </cfRule>
    <cfRule type="cellIs" dxfId="7128" priority="471" operator="equal">
      <formula>"適切"</formula>
    </cfRule>
    <cfRule type="cellIs" dxfId="7127" priority="472" operator="equal">
      <formula>"不適切"</formula>
    </cfRule>
    <cfRule type="cellIs" dxfId="7126" priority="473" operator="equal">
      <formula>"要入力"</formula>
    </cfRule>
    <cfRule type="cellIs" dxfId="7125" priority="474" operator="equal">
      <formula>"要確認"</formula>
    </cfRule>
    <cfRule type="cellIs" dxfId="7124" priority="475" operator="equal">
      <formula>"適切"</formula>
    </cfRule>
    <cfRule type="cellIs" dxfId="7123" priority="476" operator="equal">
      <formula>"不適切"</formula>
    </cfRule>
    <cfRule type="cellIs" dxfId="7122" priority="477" operator="equal">
      <formula>"要入力"</formula>
    </cfRule>
    <cfRule type="cellIs" dxfId="7121" priority="478" operator="equal">
      <formula>"要確認"</formula>
    </cfRule>
    <cfRule type="cellIs" dxfId="7120" priority="479" operator="equal">
      <formula>"適切"</formula>
    </cfRule>
    <cfRule type="cellIs" dxfId="7119" priority="480" operator="equal">
      <formula>"不適切"</formula>
    </cfRule>
    <cfRule type="cellIs" dxfId="7118" priority="481" operator="equal">
      <formula>"要入力"</formula>
    </cfRule>
    <cfRule type="cellIs" dxfId="7117" priority="482" operator="equal">
      <formula>"要確認"</formula>
    </cfRule>
    <cfRule type="cellIs" dxfId="7116" priority="483" operator="equal">
      <formula>"適切"</formula>
    </cfRule>
    <cfRule type="cellIs" dxfId="7115" priority="484" operator="equal">
      <formula>"不適切"</formula>
    </cfRule>
    <cfRule type="cellIs" dxfId="7114" priority="485" operator="equal">
      <formula>"要入力"</formula>
    </cfRule>
    <cfRule type="cellIs" dxfId="7113" priority="486" operator="equal">
      <formula>"要確認"</formula>
    </cfRule>
    <cfRule type="cellIs" dxfId="7112" priority="487" operator="equal">
      <formula>"適切"</formula>
    </cfRule>
    <cfRule type="cellIs" dxfId="7111" priority="488" operator="equal">
      <formula>"不適切"</formula>
    </cfRule>
    <cfRule type="cellIs" dxfId="7110" priority="489" operator="equal">
      <formula>"要入力"</formula>
    </cfRule>
    <cfRule type="cellIs" dxfId="7109" priority="490" operator="equal">
      <formula>"要確認"</formula>
    </cfRule>
    <cfRule type="cellIs" dxfId="7108" priority="491" operator="equal">
      <formula>"適切"</formula>
    </cfRule>
    <cfRule type="cellIs" dxfId="7107" priority="492" operator="equal">
      <formula>"不適切"</formula>
    </cfRule>
    <cfRule type="cellIs" dxfId="7106" priority="493" operator="equal">
      <formula>"要入力"</formula>
    </cfRule>
    <cfRule type="cellIs" dxfId="7105" priority="494" operator="equal">
      <formula>"要確認"</formula>
    </cfRule>
    <cfRule type="cellIs" dxfId="7104" priority="495" operator="equal">
      <formula>"適切"</formula>
    </cfRule>
    <cfRule type="cellIs" dxfId="7103" priority="496" operator="equal">
      <formula>"不適切"</formula>
    </cfRule>
    <cfRule type="cellIs" dxfId="7102" priority="497" operator="equal">
      <formula>"要入力"</formula>
    </cfRule>
    <cfRule type="cellIs" dxfId="7101" priority="498" operator="equal">
      <formula>"要確認"</formula>
    </cfRule>
    <cfRule type="cellIs" dxfId="7100" priority="499" operator="equal">
      <formula>"適切"</formula>
    </cfRule>
    <cfRule type="cellIs" dxfId="7099" priority="500" operator="equal">
      <formula>"不適切"</formula>
    </cfRule>
    <cfRule type="cellIs" dxfId="7098" priority="501" operator="equal">
      <formula>"要入力"</formula>
    </cfRule>
    <cfRule type="cellIs" dxfId="7097" priority="502" operator="equal">
      <formula>"要確認"</formula>
    </cfRule>
    <cfRule type="cellIs" dxfId="7096" priority="503" operator="equal">
      <formula>"適切"</formula>
    </cfRule>
    <cfRule type="cellIs" dxfId="7095" priority="504" operator="equal">
      <formula>"不適切"</formula>
    </cfRule>
    <cfRule type="cellIs" dxfId="7094" priority="505" operator="equal">
      <formula>"要入力"</formula>
    </cfRule>
    <cfRule type="cellIs" dxfId="7093" priority="506" operator="equal">
      <formula>"要確認"</formula>
    </cfRule>
    <cfRule type="cellIs" dxfId="7092" priority="507" operator="equal">
      <formula>"適切"</formula>
    </cfRule>
    <cfRule type="cellIs" dxfId="7091" priority="508" operator="equal">
      <formula>"不適切"</formula>
    </cfRule>
    <cfRule type="cellIs" dxfId="7090" priority="509" operator="equal">
      <formula>"要入力"</formula>
    </cfRule>
    <cfRule type="cellIs" dxfId="7089" priority="510" operator="equal">
      <formula>"要確認"</formula>
    </cfRule>
    <cfRule type="cellIs" dxfId="7088" priority="511" operator="equal">
      <formula>"適切"</formula>
    </cfRule>
    <cfRule type="cellIs" dxfId="7087" priority="512" operator="equal">
      <formula>"不適切"</formula>
    </cfRule>
    <cfRule type="cellIs" dxfId="7086" priority="513" operator="equal">
      <formula>"要入力"</formula>
    </cfRule>
    <cfRule type="cellIs" dxfId="7085" priority="514" operator="equal">
      <formula>"要確認"</formula>
    </cfRule>
    <cfRule type="cellIs" dxfId="7084" priority="515" operator="equal">
      <formula>"適切"</formula>
    </cfRule>
    <cfRule type="cellIs" dxfId="7083" priority="516" operator="equal">
      <formula>"不適切"</formula>
    </cfRule>
    <cfRule type="cellIs" dxfId="7082" priority="517" operator="equal">
      <formula>"要入力"</formula>
    </cfRule>
    <cfRule type="cellIs" dxfId="7081" priority="518" operator="equal">
      <formula>"要確認"</formula>
    </cfRule>
    <cfRule type="cellIs" dxfId="7080" priority="519" operator="equal">
      <formula>"適切"</formula>
    </cfRule>
    <cfRule type="cellIs" dxfId="7079" priority="520" operator="equal">
      <formula>"不適切"</formula>
    </cfRule>
    <cfRule type="cellIs" dxfId="7078" priority="521" operator="equal">
      <formula>"要入力"</formula>
    </cfRule>
    <cfRule type="cellIs" dxfId="7077" priority="522" operator="equal">
      <formula>"要確認"</formula>
    </cfRule>
    <cfRule type="cellIs" dxfId="7076" priority="523" operator="equal">
      <formula>"適切"</formula>
    </cfRule>
    <cfRule type="cellIs" dxfId="7075" priority="524" operator="equal">
      <formula>"不適切"</formula>
    </cfRule>
    <cfRule type="cellIs" dxfId="7074" priority="525" operator="equal">
      <formula>"要入力"</formula>
    </cfRule>
    <cfRule type="cellIs" dxfId="7073" priority="526" operator="equal">
      <formula>"要確認"</formula>
    </cfRule>
    <cfRule type="cellIs" dxfId="7072" priority="527" operator="equal">
      <formula>"適切"</formula>
    </cfRule>
    <cfRule type="cellIs" dxfId="7071" priority="528" operator="equal">
      <formula>"不適切"</formula>
    </cfRule>
    <cfRule type="cellIs" dxfId="7070" priority="529" operator="equal">
      <formula>"要入力"</formula>
    </cfRule>
    <cfRule type="cellIs" dxfId="7069" priority="530" operator="equal">
      <formula>"要確認"</formula>
    </cfRule>
    <cfRule type="cellIs" dxfId="7068" priority="531" operator="equal">
      <formula>"適切"</formula>
    </cfRule>
    <cfRule type="cellIs" dxfId="7067" priority="532" operator="equal">
      <formula>"不適切"</formula>
    </cfRule>
    <cfRule type="cellIs" dxfId="7066" priority="533" operator="equal">
      <formula>"要入力"</formula>
    </cfRule>
    <cfRule type="cellIs" dxfId="7065" priority="534" operator="equal">
      <formula>"要確認"</formula>
    </cfRule>
    <cfRule type="cellIs" dxfId="7064" priority="535" operator="equal">
      <formula>"適切"</formula>
    </cfRule>
    <cfRule type="cellIs" dxfId="7063" priority="536" operator="equal">
      <formula>"不適切"</formula>
    </cfRule>
    <cfRule type="cellIs" dxfId="7062" priority="537" operator="equal">
      <formula>"要入力"</formula>
    </cfRule>
    <cfRule type="cellIs" dxfId="7061" priority="538" operator="equal">
      <formula>"適切"</formula>
    </cfRule>
    <cfRule type="cellIs" dxfId="7060" priority="539" operator="equal">
      <formula>"不適切"</formula>
    </cfRule>
    <cfRule type="cellIs" dxfId="7059" priority="540" operator="equal">
      <formula>"要入力"</formula>
    </cfRule>
    <cfRule type="cellIs" dxfId="7058" priority="541" operator="equal">
      <formula>"要確認"</formula>
    </cfRule>
    <cfRule type="cellIs" dxfId="7057" priority="542" operator="equal">
      <formula>"適切"</formula>
    </cfRule>
    <cfRule type="cellIs" dxfId="7056" priority="543" operator="equal">
      <formula>"不適切"</formula>
    </cfRule>
    <cfRule type="cellIs" dxfId="7055" priority="544" operator="equal">
      <formula>"要入力"</formula>
    </cfRule>
    <cfRule type="cellIs" dxfId="7054" priority="545" operator="equal">
      <formula>"要確認"</formula>
    </cfRule>
    <cfRule type="cellIs" dxfId="7053" priority="546" operator="equal">
      <formula>"適切"</formula>
    </cfRule>
    <cfRule type="cellIs" dxfId="7052" priority="547" operator="equal">
      <formula>"不適切"</formula>
    </cfRule>
    <cfRule type="cellIs" dxfId="7051" priority="548" operator="equal">
      <formula>"要入力"</formula>
    </cfRule>
    <cfRule type="cellIs" dxfId="7050" priority="549" operator="equal">
      <formula>"要確認"</formula>
    </cfRule>
    <cfRule type="cellIs" dxfId="7049" priority="550" operator="equal">
      <formula>"適切"</formula>
    </cfRule>
    <cfRule type="cellIs" dxfId="7048" priority="551" operator="equal">
      <formula>"不適切"</formula>
    </cfRule>
    <cfRule type="cellIs" dxfId="7047" priority="552" operator="equal">
      <formula>"要入力"</formula>
    </cfRule>
  </conditionalFormatting>
  <conditionalFormatting sqref="R230">
    <cfRule type="containsText" dxfId="7046" priority="375" operator="containsText" text="いる・いない">
      <formula>NOT(ISERROR(SEARCH("いる・いない",R230)))</formula>
    </cfRule>
  </conditionalFormatting>
  <conditionalFormatting sqref="R230">
    <cfRule type="containsText" dxfId="7045" priority="366" operator="containsText" text="該当・非該当">
      <formula>NOT(ISERROR(SEARCH("該当・非該当",R230)))</formula>
    </cfRule>
    <cfRule type="cellIs" dxfId="7044" priority="370" operator="equal">
      <formula>"ある・ない"</formula>
    </cfRule>
    <cfRule type="cellIs" dxfId="7043" priority="371" operator="equal">
      <formula>"ない・ある"</formula>
    </cfRule>
    <cfRule type="cellIs" dxfId="7042" priority="372" operator="equal">
      <formula>"いない・いる"</formula>
    </cfRule>
    <cfRule type="cellIs" dxfId="7041" priority="373" operator="equal">
      <formula>"実施済・未実施"</formula>
    </cfRule>
    <cfRule type="cellIs" dxfId="7040" priority="374" operator="equal">
      <formula>"策定済・未策定"</formula>
    </cfRule>
  </conditionalFormatting>
  <conditionalFormatting sqref="P230">
    <cfRule type="cellIs" dxfId="7039" priority="367" operator="equal">
      <formula>"▲"</formula>
    </cfRule>
    <cfRule type="cellIs" dxfId="7038" priority="368" operator="equal">
      <formula>"？"</formula>
    </cfRule>
    <cfRule type="cellIs" dxfId="7037" priority="369" operator="equal">
      <formula>"★"</formula>
    </cfRule>
  </conditionalFormatting>
  <conditionalFormatting sqref="R230">
    <cfRule type="cellIs" dxfId="7036" priority="364" operator="equal">
      <formula>"管理宿直の形態"</formula>
    </cfRule>
    <cfRule type="cellIs" dxfId="7035" priority="365" operator="equal">
      <formula>"有・無"</formula>
    </cfRule>
  </conditionalFormatting>
  <conditionalFormatting sqref="R17:R18">
    <cfRule type="containsText" dxfId="7034" priority="222" operator="containsText" text="いる・いない">
      <formula>NOT(ISERROR(SEARCH("いる・いない",R17)))</formula>
    </cfRule>
  </conditionalFormatting>
  <conditionalFormatting sqref="R17:R18">
    <cfRule type="containsText" dxfId="7033" priority="186" operator="containsText" text="該当・非該当">
      <formula>NOT(ISERROR(SEARCH("該当・非該当",R17)))</formula>
    </cfRule>
    <cfRule type="cellIs" dxfId="7032" priority="217" operator="equal">
      <formula>"ある・ない"</formula>
    </cfRule>
    <cfRule type="cellIs" dxfId="7031" priority="218" operator="equal">
      <formula>"ない・ある"</formula>
    </cfRule>
    <cfRule type="cellIs" dxfId="7030" priority="219" operator="equal">
      <formula>"いない・いる"</formula>
    </cfRule>
    <cfRule type="cellIs" dxfId="7029" priority="220" operator="equal">
      <formula>"実施済・未実施"</formula>
    </cfRule>
    <cfRule type="cellIs" dxfId="7028" priority="221" operator="equal">
      <formula>"策定済・未策定"</formula>
    </cfRule>
  </conditionalFormatting>
  <conditionalFormatting sqref="P17:P18">
    <cfRule type="cellIs" dxfId="7027" priority="214" operator="equal">
      <formula>"▲"</formula>
    </cfRule>
    <cfRule type="cellIs" dxfId="7026" priority="215" operator="equal">
      <formula>"？"</formula>
    </cfRule>
    <cfRule type="cellIs" dxfId="7025" priority="216" operator="equal">
      <formula>"★"</formula>
    </cfRule>
  </conditionalFormatting>
  <conditionalFormatting sqref="R17:R18">
    <cfRule type="cellIs" dxfId="7024" priority="184" operator="equal">
      <formula>"管理宿直の形態"</formula>
    </cfRule>
    <cfRule type="cellIs" dxfId="7023" priority="185" operator="equal">
      <formula>"有・無"</formula>
    </cfRule>
  </conditionalFormatting>
  <conditionalFormatting sqref="T17:T18">
    <cfRule type="cellIs" dxfId="7022" priority="187" operator="equal">
      <formula>"要確認"</formula>
    </cfRule>
    <cfRule type="cellIs" dxfId="7021" priority="188" operator="equal">
      <formula>"適切"</formula>
    </cfRule>
    <cfRule type="cellIs" dxfId="7020" priority="189" operator="equal">
      <formula>"不適切"</formula>
    </cfRule>
    <cfRule type="cellIs" dxfId="7019" priority="190" operator="equal">
      <formula>"要入力"</formula>
    </cfRule>
    <cfRule type="cellIs" dxfId="7018" priority="191" operator="equal">
      <formula>"非該当"</formula>
    </cfRule>
    <cfRule type="cellIs" dxfId="7017" priority="192" operator="equal">
      <formula>"不適切"</formula>
    </cfRule>
    <cfRule type="cellIs" dxfId="7016" priority="193" operator="equal">
      <formula>"適切"</formula>
    </cfRule>
    <cfRule type="containsText" dxfId="7015" priority="194" operator="containsText" text="要入力">
      <formula>NOT(ISERROR(SEARCH("要入力",T17)))</formula>
    </cfRule>
    <cfRule type="cellIs" dxfId="7014" priority="195" operator="equal">
      <formula>"非該当"</formula>
    </cfRule>
    <cfRule type="cellIs" dxfId="7013" priority="196" operator="equal">
      <formula>"不適切"</formula>
    </cfRule>
    <cfRule type="cellIs" dxfId="7012" priority="197" operator="equal">
      <formula>"適切"</formula>
    </cfRule>
    <cfRule type="containsText" dxfId="7011" priority="198" operator="containsText" text="要入力">
      <formula>NOT(ISERROR(SEARCH("要入力",T17)))</formula>
    </cfRule>
    <cfRule type="cellIs" dxfId="7010" priority="199" operator="equal">
      <formula>"非該当"</formula>
    </cfRule>
    <cfRule type="cellIs" dxfId="7009" priority="200" operator="equal">
      <formula>"不適切"</formula>
    </cfRule>
    <cfRule type="cellIs" dxfId="7008" priority="201" operator="equal">
      <formula>"適切"</formula>
    </cfRule>
    <cfRule type="containsText" dxfId="7007" priority="202" operator="containsText" text="要入力">
      <formula>NOT(ISERROR(SEARCH("要入力",T17)))</formula>
    </cfRule>
    <cfRule type="cellIs" dxfId="7006" priority="203" operator="equal">
      <formula>"非該当"</formula>
    </cfRule>
    <cfRule type="cellIs" dxfId="7005" priority="204" operator="equal">
      <formula>"不適切"</formula>
    </cfRule>
    <cfRule type="cellIs" dxfId="7004" priority="205" operator="equal">
      <formula>"適切"</formula>
    </cfRule>
    <cfRule type="containsText" dxfId="7003" priority="206" operator="containsText" text="要入力">
      <formula>NOT(ISERROR(SEARCH("要入力",T17)))</formula>
    </cfRule>
    <cfRule type="cellIs" dxfId="7002" priority="207" operator="equal">
      <formula>"要確認"</formula>
    </cfRule>
    <cfRule type="cellIs" dxfId="7001" priority="208" operator="equal">
      <formula>"不適切"</formula>
    </cfRule>
    <cfRule type="containsText" dxfId="7000" priority="209" operator="containsText" text="適切">
      <formula>NOT(ISERROR(SEARCH("適切",T17)))</formula>
    </cfRule>
    <cfRule type="cellIs" dxfId="6999" priority="210" operator="equal">
      <formula>"要入力"</formula>
    </cfRule>
    <cfRule type="containsText" dxfId="6998" priority="211" operator="containsText" text="要入力">
      <formula>NOT(ISERROR(SEARCH("要入力",T17)))</formula>
    </cfRule>
    <cfRule type="containsText" dxfId="6997" priority="212" operator="containsText" text="要入力">
      <formula>NOT(ISERROR(SEARCH("要入力",T17)))</formula>
    </cfRule>
    <cfRule type="containsText" dxfId="6996" priority="213" operator="containsText" text="要入力">
      <formula>NOT(ISERROR(SEARCH("要入力",T17)))</formula>
    </cfRule>
    <cfRule type="cellIs" dxfId="6995" priority="223" operator="equal">
      <formula>"要確認"</formula>
    </cfRule>
    <cfRule type="cellIs" dxfId="6994" priority="224" operator="equal">
      <formula>"適切"</formula>
    </cfRule>
    <cfRule type="cellIs" dxfId="6993" priority="225" operator="equal">
      <formula>"不適切"</formula>
    </cfRule>
    <cfRule type="cellIs" dxfId="6992" priority="226" operator="equal">
      <formula>"要入力"</formula>
    </cfRule>
    <cfRule type="containsText" dxfId="6991" priority="227" operator="containsText" text="要入力">
      <formula>NOT(ISERROR(SEARCH("要入力",T17)))</formula>
    </cfRule>
    <cfRule type="cellIs" dxfId="6990" priority="234" operator="equal">
      <formula>"不適切"</formula>
    </cfRule>
    <cfRule type="cellIs" dxfId="6989" priority="235" operator="equal">
      <formula>"適切"</formula>
    </cfRule>
    <cfRule type="cellIs" dxfId="6988" priority="236" operator="equal">
      <formula>"適切"</formula>
    </cfRule>
    <cfRule type="cellIs" dxfId="6987" priority="237" operator="equal">
      <formula>"不適切"</formula>
    </cfRule>
    <cfRule type="cellIs" dxfId="6986" priority="238" operator="equal">
      <formula>"要確認"</formula>
    </cfRule>
    <cfRule type="cellIs" dxfId="6985" priority="239" operator="equal">
      <formula>"要入力"</formula>
    </cfRule>
    <cfRule type="cellIs" dxfId="6984" priority="240" operator="equal">
      <formula>"適切"</formula>
    </cfRule>
    <cfRule type="cellIs" dxfId="6983" priority="241" operator="equal">
      <formula>"不適切"</formula>
    </cfRule>
    <cfRule type="cellIs" dxfId="6982" priority="242" operator="equal">
      <formula>"要確認"</formula>
    </cfRule>
    <cfRule type="cellIs" dxfId="6981" priority="243" operator="equal">
      <formula>"要入力"</formula>
    </cfRule>
    <cfRule type="cellIs" dxfId="6980" priority="244" operator="equal">
      <formula>"適切"</formula>
    </cfRule>
    <cfRule type="cellIs" dxfId="6979" priority="245" operator="equal">
      <formula>"不適切"</formula>
    </cfRule>
    <cfRule type="cellIs" dxfId="6978" priority="246" operator="equal">
      <formula>"要確認"</formula>
    </cfRule>
    <cfRule type="cellIs" dxfId="6977" priority="247" operator="equal">
      <formula>"要入力"</formula>
    </cfRule>
    <cfRule type="cellIs" dxfId="6976" priority="248" operator="equal">
      <formula>"要確認"</formula>
    </cfRule>
    <cfRule type="cellIs" dxfId="6975" priority="249" operator="equal">
      <formula>"適切"</formula>
    </cfRule>
    <cfRule type="cellIs" dxfId="6974" priority="250" operator="equal">
      <formula>"不適切"</formula>
    </cfRule>
    <cfRule type="cellIs" dxfId="6973" priority="251" operator="equal">
      <formula>"要入力"</formula>
    </cfRule>
    <cfRule type="cellIs" dxfId="6972" priority="252" operator="equal">
      <formula>"適切"</formula>
    </cfRule>
    <cfRule type="containsText" dxfId="6971" priority="253" operator="containsText" text="非該当">
      <formula>NOT(ISERROR(SEARCH("非該当",T17)))</formula>
    </cfRule>
    <cfRule type="containsText" dxfId="6970" priority="254" operator="containsText" text="要入力">
      <formula>NOT(ISERROR(SEARCH("要入力",T17)))</formula>
    </cfRule>
    <cfRule type="containsText" dxfId="6969" priority="255" operator="containsText" text="要入力">
      <formula>NOT(ISERROR(SEARCH("要入力",T17)))</formula>
    </cfRule>
    <cfRule type="containsText" dxfId="6968" priority="256" operator="containsText" text="要入力">
      <formula>NOT(ISERROR(SEARCH("要入力",T17)))</formula>
    </cfRule>
    <cfRule type="containsText" dxfId="6967" priority="257" operator="containsText" text="要入力">
      <formula>NOT(ISERROR(SEARCH("要入力",T17)))</formula>
    </cfRule>
    <cfRule type="containsText" dxfId="6966" priority="258" operator="containsText" text="要入力">
      <formula>NOT(ISERROR(SEARCH("要入力",T17)))</formula>
    </cfRule>
    <cfRule type="containsText" dxfId="6965" priority="259" operator="containsText" text="要入力">
      <formula>NOT(ISERROR(SEARCH("要入力",T17)))</formula>
    </cfRule>
    <cfRule type="containsText" dxfId="6964" priority="260" operator="containsText" text="要入力">
      <formula>NOT(ISERROR(SEARCH("要入力",T17)))</formula>
    </cfRule>
    <cfRule type="containsText" dxfId="6963" priority="261" operator="containsText" text="要確認">
      <formula>NOT(ISERROR(SEARCH("要確認",T17)))</formula>
    </cfRule>
    <cfRule type="containsText" dxfId="6962" priority="262" operator="containsText" text="不適切">
      <formula>NOT(ISERROR(SEARCH("不適切",T17)))</formula>
    </cfRule>
    <cfRule type="containsText" dxfId="6961" priority="263" operator="containsText" text="適切">
      <formula>NOT(ISERROR(SEARCH("適切",T17)))</formula>
    </cfRule>
    <cfRule type="containsText" dxfId="6960" priority="264" operator="containsText" text="要入力">
      <formula>NOT(ISERROR(SEARCH("要入力",T17)))</formula>
    </cfRule>
    <cfRule type="containsText" dxfId="6959" priority="265" operator="containsText" text="要確認">
      <formula>NOT(ISERROR(SEARCH("要確認",T17)))</formula>
    </cfRule>
    <cfRule type="containsText" dxfId="6958" priority="266" operator="containsText" text="不適切">
      <formula>NOT(ISERROR(SEARCH("不適切",T17)))</formula>
    </cfRule>
    <cfRule type="containsText" dxfId="6957" priority="267" operator="containsText" text="適切">
      <formula>NOT(ISERROR(SEARCH("適切",T17)))</formula>
    </cfRule>
    <cfRule type="containsText" dxfId="6956" priority="268" operator="containsText" text="要入力">
      <formula>NOT(ISERROR(SEARCH("要入力",T17)))</formula>
    </cfRule>
    <cfRule type="containsText" dxfId="6955" priority="269" operator="containsText" text="不適切">
      <formula>NOT(ISERROR(SEARCH("不適切",T17)))</formula>
    </cfRule>
    <cfRule type="containsText" dxfId="6954" priority="270" operator="containsText" text="適切">
      <formula>NOT(ISERROR(SEARCH("適切",T17)))</formula>
    </cfRule>
    <cfRule type="containsText" dxfId="6953" priority="271" operator="containsText" text="要確認">
      <formula>NOT(ISERROR(SEARCH("要確認",T17)))</formula>
    </cfRule>
    <cfRule type="containsText" dxfId="6952" priority="272" operator="containsText" text="要入力">
      <formula>NOT(ISERROR(SEARCH("要入力",T17)))</formula>
    </cfRule>
    <cfRule type="containsText" dxfId="6951" priority="273" operator="containsText" text="不適切">
      <formula>NOT(ISERROR(SEARCH("不適切",T17)))</formula>
    </cfRule>
    <cfRule type="containsText" dxfId="6950" priority="274" operator="containsText" text="適切">
      <formula>NOT(ISERROR(SEARCH("適切",T17)))</formula>
    </cfRule>
    <cfRule type="containsText" dxfId="6949" priority="275" operator="containsText" text="要確認">
      <formula>NOT(ISERROR(SEARCH("要確認",T17)))</formula>
    </cfRule>
    <cfRule type="containsText" dxfId="6948" priority="276" operator="containsText" text="要入力">
      <formula>NOT(ISERROR(SEARCH("要入力",T17)))</formula>
    </cfRule>
    <cfRule type="cellIs" dxfId="6947" priority="277" operator="equal">
      <formula>"要確認"</formula>
    </cfRule>
    <cfRule type="cellIs" dxfId="6946" priority="278" operator="equal">
      <formula>"適切"</formula>
    </cfRule>
    <cfRule type="cellIs" dxfId="6945" priority="279" operator="equal">
      <formula>"不適切"</formula>
    </cfRule>
    <cfRule type="cellIs" dxfId="6944" priority="280" operator="equal">
      <formula>"要入力"</formula>
    </cfRule>
    <cfRule type="cellIs" dxfId="6943" priority="281" operator="equal">
      <formula>"要確認"</formula>
    </cfRule>
    <cfRule type="cellIs" dxfId="6942" priority="282" operator="equal">
      <formula>"適切"</formula>
    </cfRule>
    <cfRule type="cellIs" dxfId="6941" priority="283" operator="equal">
      <formula>"不適切"</formula>
    </cfRule>
    <cfRule type="cellIs" dxfId="6940" priority="284" operator="equal">
      <formula>"要入力"</formula>
    </cfRule>
    <cfRule type="cellIs" dxfId="6939" priority="285" operator="equal">
      <formula>"要確認"</formula>
    </cfRule>
    <cfRule type="cellIs" dxfId="6938" priority="286" operator="equal">
      <formula>"適切"</formula>
    </cfRule>
    <cfRule type="cellIs" dxfId="6937" priority="287" operator="equal">
      <formula>"不適切"</formula>
    </cfRule>
    <cfRule type="cellIs" dxfId="6936" priority="288" operator="equal">
      <formula>"要入力"</formula>
    </cfRule>
    <cfRule type="cellIs" dxfId="6935" priority="289" operator="equal">
      <formula>"要確認"</formula>
    </cfRule>
    <cfRule type="cellIs" dxfId="6934" priority="290" operator="equal">
      <formula>"適切"</formula>
    </cfRule>
    <cfRule type="cellIs" dxfId="6933" priority="291" operator="equal">
      <formula>"不適切"</formula>
    </cfRule>
    <cfRule type="cellIs" dxfId="6932" priority="292" operator="equal">
      <formula>"要入力"</formula>
    </cfRule>
    <cfRule type="cellIs" dxfId="6931" priority="293" operator="equal">
      <formula>"要確認"</formula>
    </cfRule>
    <cfRule type="cellIs" dxfId="6930" priority="294" operator="equal">
      <formula>"適切"</formula>
    </cfRule>
    <cfRule type="cellIs" dxfId="6929" priority="295" operator="equal">
      <formula>"不適切"</formula>
    </cfRule>
    <cfRule type="cellIs" dxfId="6928" priority="296" operator="equal">
      <formula>"要入力"</formula>
    </cfRule>
    <cfRule type="cellIs" dxfId="6927" priority="297" operator="equal">
      <formula>"要確認"</formula>
    </cfRule>
    <cfRule type="cellIs" dxfId="6926" priority="298" operator="equal">
      <formula>"適切"</formula>
    </cfRule>
    <cfRule type="cellIs" dxfId="6925" priority="299" operator="equal">
      <formula>"不適切"</formula>
    </cfRule>
    <cfRule type="cellIs" dxfId="6924" priority="300" operator="equal">
      <formula>"要入力"</formula>
    </cfRule>
    <cfRule type="cellIs" dxfId="6923" priority="301" operator="equal">
      <formula>"要確認"</formula>
    </cfRule>
    <cfRule type="cellIs" dxfId="6922" priority="302" operator="equal">
      <formula>"適切"</formula>
    </cfRule>
    <cfRule type="cellIs" dxfId="6921" priority="303" operator="equal">
      <formula>"不適切"</formula>
    </cfRule>
    <cfRule type="cellIs" dxfId="6920" priority="304" operator="equal">
      <formula>"要入力"</formula>
    </cfRule>
    <cfRule type="cellIs" dxfId="6919" priority="305" operator="equal">
      <formula>"要確認"</formula>
    </cfRule>
    <cfRule type="cellIs" dxfId="6918" priority="306" operator="equal">
      <formula>"適切"</formula>
    </cfRule>
    <cfRule type="cellIs" dxfId="6917" priority="307" operator="equal">
      <formula>"不適切"</formula>
    </cfRule>
    <cfRule type="cellIs" dxfId="6916" priority="308" operator="equal">
      <formula>"要入力"</formula>
    </cfRule>
    <cfRule type="cellIs" dxfId="6915" priority="309" operator="equal">
      <formula>"要確認"</formula>
    </cfRule>
    <cfRule type="cellIs" dxfId="6914" priority="310" operator="equal">
      <formula>"適切"</formula>
    </cfRule>
    <cfRule type="cellIs" dxfId="6913" priority="311" operator="equal">
      <formula>"不適切"</formula>
    </cfRule>
    <cfRule type="cellIs" dxfId="6912" priority="312" operator="equal">
      <formula>"要入力"</formula>
    </cfRule>
    <cfRule type="cellIs" dxfId="6911" priority="313" operator="equal">
      <formula>"要確認"</formula>
    </cfRule>
    <cfRule type="cellIs" dxfId="6910" priority="314" operator="equal">
      <formula>"適切"</formula>
    </cfRule>
    <cfRule type="cellIs" dxfId="6909" priority="315" operator="equal">
      <formula>"不適切"</formula>
    </cfRule>
    <cfRule type="cellIs" dxfId="6908" priority="316" operator="equal">
      <formula>"要入力"</formula>
    </cfRule>
    <cfRule type="cellIs" dxfId="6907" priority="317" operator="equal">
      <formula>"要確認"</formula>
    </cfRule>
    <cfRule type="cellIs" dxfId="6906" priority="318" operator="equal">
      <formula>"適切"</formula>
    </cfRule>
    <cfRule type="cellIs" dxfId="6905" priority="319" operator="equal">
      <formula>"不適切"</formula>
    </cfRule>
    <cfRule type="cellIs" dxfId="6904" priority="320" operator="equal">
      <formula>"要入力"</formula>
    </cfRule>
    <cfRule type="cellIs" dxfId="6903" priority="321" operator="equal">
      <formula>"要確認"</formula>
    </cfRule>
    <cfRule type="cellIs" dxfId="6902" priority="322" operator="equal">
      <formula>"適切"</formula>
    </cfRule>
    <cfRule type="cellIs" dxfId="6901" priority="323" operator="equal">
      <formula>"不適切"</formula>
    </cfRule>
    <cfRule type="cellIs" dxfId="6900" priority="324" operator="equal">
      <formula>"要入力"</formula>
    </cfRule>
    <cfRule type="cellIs" dxfId="6899" priority="325" operator="equal">
      <formula>"要確認"</formula>
    </cfRule>
    <cfRule type="cellIs" dxfId="6898" priority="326" operator="equal">
      <formula>"適切"</formula>
    </cfRule>
    <cfRule type="cellIs" dxfId="6897" priority="327" operator="equal">
      <formula>"不適切"</formula>
    </cfRule>
    <cfRule type="cellIs" dxfId="6896" priority="328" operator="equal">
      <formula>"要入力"</formula>
    </cfRule>
    <cfRule type="cellIs" dxfId="6895" priority="329" operator="equal">
      <formula>"要確認"</formula>
    </cfRule>
    <cfRule type="cellIs" dxfId="6894" priority="330" operator="equal">
      <formula>"適切"</formula>
    </cfRule>
    <cfRule type="cellIs" dxfId="6893" priority="331" operator="equal">
      <formula>"不適切"</formula>
    </cfRule>
    <cfRule type="cellIs" dxfId="6892" priority="332" operator="equal">
      <formula>"要入力"</formula>
    </cfRule>
    <cfRule type="cellIs" dxfId="6891" priority="333" operator="equal">
      <formula>"要確認"</formula>
    </cfRule>
    <cfRule type="cellIs" dxfId="6890" priority="334" operator="equal">
      <formula>"適切"</formula>
    </cfRule>
    <cfRule type="cellIs" dxfId="6889" priority="335" operator="equal">
      <formula>"不適切"</formula>
    </cfRule>
    <cfRule type="cellIs" dxfId="6888" priority="336" operator="equal">
      <formula>"要入力"</formula>
    </cfRule>
    <cfRule type="cellIs" dxfId="6887" priority="337" operator="equal">
      <formula>"要確認"</formula>
    </cfRule>
    <cfRule type="cellIs" dxfId="6886" priority="338" operator="equal">
      <formula>"適切"</formula>
    </cfRule>
    <cfRule type="cellIs" dxfId="6885" priority="339" operator="equal">
      <formula>"不適切"</formula>
    </cfRule>
    <cfRule type="cellIs" dxfId="6884" priority="340" operator="equal">
      <formula>"要入力"</formula>
    </cfRule>
    <cfRule type="cellIs" dxfId="6883" priority="341" operator="equal">
      <formula>"要確認"</formula>
    </cfRule>
    <cfRule type="cellIs" dxfId="6882" priority="342" operator="equal">
      <formula>"適切"</formula>
    </cfRule>
    <cfRule type="cellIs" dxfId="6881" priority="343" operator="equal">
      <formula>"不適切"</formula>
    </cfRule>
    <cfRule type="cellIs" dxfId="6880" priority="344" operator="equal">
      <formula>"要入力"</formula>
    </cfRule>
    <cfRule type="cellIs" dxfId="6879" priority="345" operator="equal">
      <formula>"要確認"</formula>
    </cfRule>
    <cfRule type="cellIs" dxfId="6878" priority="346" operator="equal">
      <formula>"適切"</formula>
    </cfRule>
    <cfRule type="cellIs" dxfId="6877" priority="347" operator="equal">
      <formula>"不適切"</formula>
    </cfRule>
    <cfRule type="cellIs" dxfId="6876" priority="348" operator="equal">
      <formula>"要入力"</formula>
    </cfRule>
    <cfRule type="cellIs" dxfId="6875" priority="349" operator="equal">
      <formula>"適切"</formula>
    </cfRule>
    <cfRule type="cellIs" dxfId="6874" priority="350" operator="equal">
      <formula>"不適切"</formula>
    </cfRule>
    <cfRule type="cellIs" dxfId="6873" priority="351" operator="equal">
      <formula>"要入力"</formula>
    </cfRule>
    <cfRule type="cellIs" dxfId="6872" priority="352" operator="equal">
      <formula>"要確認"</formula>
    </cfRule>
    <cfRule type="cellIs" dxfId="6871" priority="353" operator="equal">
      <formula>"適切"</formula>
    </cfRule>
    <cfRule type="cellIs" dxfId="6870" priority="354" operator="equal">
      <formula>"不適切"</formula>
    </cfRule>
    <cfRule type="cellIs" dxfId="6869" priority="355" operator="equal">
      <formula>"要入力"</formula>
    </cfRule>
    <cfRule type="cellIs" dxfId="6868" priority="356" operator="equal">
      <formula>"要確認"</formula>
    </cfRule>
    <cfRule type="cellIs" dxfId="6867" priority="357" operator="equal">
      <formula>"適切"</formula>
    </cfRule>
    <cfRule type="cellIs" dxfId="6866" priority="358" operator="equal">
      <formula>"不適切"</formula>
    </cfRule>
    <cfRule type="cellIs" dxfId="6865" priority="359" operator="equal">
      <formula>"要入力"</formula>
    </cfRule>
    <cfRule type="cellIs" dxfId="6864" priority="360" operator="equal">
      <formula>"要確認"</formula>
    </cfRule>
    <cfRule type="cellIs" dxfId="6863" priority="361" operator="equal">
      <formula>"適切"</formula>
    </cfRule>
    <cfRule type="cellIs" dxfId="6862" priority="362" operator="equal">
      <formula>"不適切"</formula>
    </cfRule>
    <cfRule type="cellIs" dxfId="6861" priority="363" operator="equal">
      <formula>"要入力"</formula>
    </cfRule>
  </conditionalFormatting>
  <conditionalFormatting sqref="U17">
    <cfRule type="cellIs" dxfId="6860" priority="181" operator="equal">
      <formula>0</formula>
    </cfRule>
    <cfRule type="containsErrors" dxfId="6859" priority="182">
      <formula>ISERROR(U17)</formula>
    </cfRule>
    <cfRule type="containsBlanks" dxfId="6858" priority="183">
      <formula>LEN(TRIM(U17))=0</formula>
    </cfRule>
  </conditionalFormatting>
  <conditionalFormatting sqref="U18">
    <cfRule type="cellIs" dxfId="6857" priority="178" operator="equal">
      <formula>0</formula>
    </cfRule>
    <cfRule type="containsErrors" dxfId="6856" priority="179">
      <formula>ISERROR(U18)</formula>
    </cfRule>
    <cfRule type="containsBlanks" dxfId="6855" priority="180">
      <formula>LEN(TRIM(U18))=0</formula>
    </cfRule>
  </conditionalFormatting>
  <conditionalFormatting sqref="U317">
    <cfRule type="cellIs" dxfId="6854" priority="45" operator="equal">
      <formula>0</formula>
    </cfRule>
    <cfRule type="containsErrors" dxfId="6853" priority="46">
      <formula>ISERROR(U317)</formula>
    </cfRule>
    <cfRule type="containsBlanks" dxfId="6852" priority="47">
      <formula>LEN(TRIM(U317))=0</formula>
    </cfRule>
  </conditionalFormatting>
  <conditionalFormatting sqref="R317">
    <cfRule type="containsText" dxfId="6851" priority="39" operator="containsText" text="いる・いない">
      <formula>NOT(ISERROR(SEARCH("いる・いない",R317)))</formula>
    </cfRule>
  </conditionalFormatting>
  <conditionalFormatting sqref="R317">
    <cfRule type="containsText" dxfId="6850" priority="3" operator="containsText" text="該当・非該当">
      <formula>NOT(ISERROR(SEARCH("該当・非該当",R317)))</formula>
    </cfRule>
    <cfRule type="cellIs" dxfId="6849" priority="34" operator="equal">
      <formula>"ある・ない"</formula>
    </cfRule>
    <cfRule type="cellIs" dxfId="6848" priority="35" operator="equal">
      <formula>"ない・ある"</formula>
    </cfRule>
    <cfRule type="cellIs" dxfId="6847" priority="36" operator="equal">
      <formula>"いない・いる"</formula>
    </cfRule>
    <cfRule type="cellIs" dxfId="6846" priority="37" operator="equal">
      <formula>"実施済・未実施"</formula>
    </cfRule>
    <cfRule type="cellIs" dxfId="6845" priority="38" operator="equal">
      <formula>"策定済・未策定"</formula>
    </cfRule>
  </conditionalFormatting>
  <conditionalFormatting sqref="P317">
    <cfRule type="cellIs" dxfId="6844" priority="31" operator="equal">
      <formula>"▲"</formula>
    </cfRule>
    <cfRule type="cellIs" dxfId="6843" priority="32" operator="equal">
      <formula>"？"</formula>
    </cfRule>
    <cfRule type="cellIs" dxfId="6842" priority="33" operator="equal">
      <formula>"★"</formula>
    </cfRule>
  </conditionalFormatting>
  <conditionalFormatting sqref="R317">
    <cfRule type="cellIs" dxfId="6841" priority="1" operator="equal">
      <formula>"管理宿直の形態"</formula>
    </cfRule>
    <cfRule type="cellIs" dxfId="6840" priority="2" operator="equal">
      <formula>"有・無"</formula>
    </cfRule>
  </conditionalFormatting>
  <conditionalFormatting sqref="T317">
    <cfRule type="cellIs" dxfId="6839" priority="4" operator="equal">
      <formula>"要確認"</formula>
    </cfRule>
    <cfRule type="cellIs" dxfId="6838" priority="5" operator="equal">
      <formula>"適切"</formula>
    </cfRule>
    <cfRule type="cellIs" dxfId="6837" priority="6" operator="equal">
      <formula>"不適切"</formula>
    </cfRule>
    <cfRule type="cellIs" dxfId="6836" priority="7" operator="equal">
      <formula>"要入力"</formula>
    </cfRule>
    <cfRule type="cellIs" dxfId="6835" priority="8" operator="equal">
      <formula>"非該当"</formula>
    </cfRule>
    <cfRule type="cellIs" dxfId="6834" priority="9" operator="equal">
      <formula>"不適切"</formula>
    </cfRule>
    <cfRule type="cellIs" dxfId="6833" priority="10" operator="equal">
      <formula>"適切"</formula>
    </cfRule>
    <cfRule type="containsText" dxfId="6832" priority="11" operator="containsText" text="要入力">
      <formula>NOT(ISERROR(SEARCH("要入力",T317)))</formula>
    </cfRule>
    <cfRule type="cellIs" dxfId="6831" priority="12" operator="equal">
      <formula>"非該当"</formula>
    </cfRule>
    <cfRule type="cellIs" dxfId="6830" priority="13" operator="equal">
      <formula>"不適切"</formula>
    </cfRule>
    <cfRule type="cellIs" dxfId="6829" priority="14" operator="equal">
      <formula>"適切"</formula>
    </cfRule>
    <cfRule type="containsText" dxfId="6828" priority="15" operator="containsText" text="要入力">
      <formula>NOT(ISERROR(SEARCH("要入力",T317)))</formula>
    </cfRule>
    <cfRule type="cellIs" dxfId="6827" priority="16" operator="equal">
      <formula>"非該当"</formula>
    </cfRule>
    <cfRule type="cellIs" dxfId="6826" priority="17" operator="equal">
      <formula>"不適切"</formula>
    </cfRule>
    <cfRule type="cellIs" dxfId="6825" priority="18" operator="equal">
      <formula>"適切"</formula>
    </cfRule>
    <cfRule type="containsText" dxfId="6824" priority="19" operator="containsText" text="要入力">
      <formula>NOT(ISERROR(SEARCH("要入力",T317)))</formula>
    </cfRule>
    <cfRule type="cellIs" dxfId="6823" priority="20" operator="equal">
      <formula>"非該当"</formula>
    </cfRule>
    <cfRule type="cellIs" dxfId="6822" priority="21" operator="equal">
      <formula>"不適切"</formula>
    </cfRule>
    <cfRule type="cellIs" dxfId="6821" priority="22" operator="equal">
      <formula>"適切"</formula>
    </cfRule>
    <cfRule type="containsText" dxfId="6820" priority="23" operator="containsText" text="要入力">
      <formula>NOT(ISERROR(SEARCH("要入力",T317)))</formula>
    </cfRule>
    <cfRule type="cellIs" dxfId="6819" priority="24" operator="equal">
      <formula>"要確認"</formula>
    </cfRule>
    <cfRule type="cellIs" dxfId="6818" priority="25" operator="equal">
      <formula>"不適切"</formula>
    </cfRule>
    <cfRule type="containsText" dxfId="6817" priority="26" operator="containsText" text="適切">
      <formula>NOT(ISERROR(SEARCH("適切",T317)))</formula>
    </cfRule>
    <cfRule type="cellIs" dxfId="6816" priority="27" operator="equal">
      <formula>"要入力"</formula>
    </cfRule>
    <cfRule type="containsText" dxfId="6815" priority="28" operator="containsText" text="要入力">
      <formula>NOT(ISERROR(SEARCH("要入力",T317)))</formula>
    </cfRule>
    <cfRule type="containsText" dxfId="6814" priority="29" operator="containsText" text="要入力">
      <formula>NOT(ISERROR(SEARCH("要入力",T317)))</formula>
    </cfRule>
    <cfRule type="containsText" dxfId="6813" priority="30" operator="containsText" text="要入力">
      <formula>NOT(ISERROR(SEARCH("要入力",T317)))</formula>
    </cfRule>
    <cfRule type="cellIs" dxfId="6812" priority="40" operator="equal">
      <formula>"要確認"</formula>
    </cfRule>
    <cfRule type="cellIs" dxfId="6811" priority="41" operator="equal">
      <formula>"適切"</formula>
    </cfRule>
    <cfRule type="cellIs" dxfId="6810" priority="42" operator="equal">
      <formula>"不適切"</formula>
    </cfRule>
    <cfRule type="cellIs" dxfId="6809" priority="43" operator="equal">
      <formula>"要入力"</formula>
    </cfRule>
    <cfRule type="containsText" dxfId="6808" priority="44" operator="containsText" text="要入力">
      <formula>NOT(ISERROR(SEARCH("要入力",T317)))</formula>
    </cfRule>
    <cfRule type="cellIs" dxfId="6807" priority="48" operator="equal">
      <formula>"不適切"</formula>
    </cfRule>
    <cfRule type="cellIs" dxfId="6806" priority="49" operator="equal">
      <formula>"適切"</formula>
    </cfRule>
    <cfRule type="cellIs" dxfId="6805" priority="50" operator="equal">
      <formula>"適切"</formula>
    </cfRule>
    <cfRule type="cellIs" dxfId="6804" priority="51" operator="equal">
      <formula>"不適切"</formula>
    </cfRule>
    <cfRule type="cellIs" dxfId="6803" priority="52" operator="equal">
      <formula>"要確認"</formula>
    </cfRule>
    <cfRule type="cellIs" dxfId="6802" priority="53" operator="equal">
      <formula>"要入力"</formula>
    </cfRule>
    <cfRule type="cellIs" dxfId="6801" priority="54" operator="equal">
      <formula>"適切"</formula>
    </cfRule>
    <cfRule type="cellIs" dxfId="6800" priority="55" operator="equal">
      <formula>"不適切"</formula>
    </cfRule>
    <cfRule type="cellIs" dxfId="6799" priority="56" operator="equal">
      <formula>"要確認"</formula>
    </cfRule>
    <cfRule type="cellIs" dxfId="6798" priority="57" operator="equal">
      <formula>"要入力"</formula>
    </cfRule>
    <cfRule type="cellIs" dxfId="6797" priority="58" operator="equal">
      <formula>"適切"</formula>
    </cfRule>
    <cfRule type="cellIs" dxfId="6796" priority="59" operator="equal">
      <formula>"不適切"</formula>
    </cfRule>
    <cfRule type="cellIs" dxfId="6795" priority="60" operator="equal">
      <formula>"要確認"</formula>
    </cfRule>
    <cfRule type="cellIs" dxfId="6794" priority="61" operator="equal">
      <formula>"要入力"</formula>
    </cfRule>
    <cfRule type="cellIs" dxfId="6793" priority="62" operator="equal">
      <formula>"要確認"</formula>
    </cfRule>
    <cfRule type="cellIs" dxfId="6792" priority="63" operator="equal">
      <formula>"適切"</formula>
    </cfRule>
    <cfRule type="cellIs" dxfId="6791" priority="64" operator="equal">
      <formula>"不適切"</formula>
    </cfRule>
    <cfRule type="cellIs" dxfId="6790" priority="65" operator="equal">
      <formula>"要入力"</formula>
    </cfRule>
    <cfRule type="cellIs" dxfId="6789" priority="66" operator="equal">
      <formula>"適切"</formula>
    </cfRule>
    <cfRule type="containsText" dxfId="6788" priority="67" operator="containsText" text="非該当">
      <formula>NOT(ISERROR(SEARCH("非該当",T317)))</formula>
    </cfRule>
    <cfRule type="containsText" dxfId="6787" priority="68" operator="containsText" text="要入力">
      <formula>NOT(ISERROR(SEARCH("要入力",T317)))</formula>
    </cfRule>
    <cfRule type="containsText" dxfId="6786" priority="69" operator="containsText" text="要入力">
      <formula>NOT(ISERROR(SEARCH("要入力",T317)))</formula>
    </cfRule>
    <cfRule type="containsText" dxfId="6785" priority="70" operator="containsText" text="要入力">
      <formula>NOT(ISERROR(SEARCH("要入力",T317)))</formula>
    </cfRule>
    <cfRule type="containsText" dxfId="6784" priority="71" operator="containsText" text="要入力">
      <formula>NOT(ISERROR(SEARCH("要入力",T317)))</formula>
    </cfRule>
    <cfRule type="containsText" dxfId="6783" priority="72" operator="containsText" text="要入力">
      <formula>NOT(ISERROR(SEARCH("要入力",T317)))</formula>
    </cfRule>
    <cfRule type="containsText" dxfId="6782" priority="73" operator="containsText" text="要入力">
      <formula>NOT(ISERROR(SEARCH("要入力",T317)))</formula>
    </cfRule>
    <cfRule type="containsText" dxfId="6781" priority="74" operator="containsText" text="要入力">
      <formula>NOT(ISERROR(SEARCH("要入力",T317)))</formula>
    </cfRule>
    <cfRule type="containsText" dxfId="6780" priority="75" operator="containsText" text="要確認">
      <formula>NOT(ISERROR(SEARCH("要確認",T317)))</formula>
    </cfRule>
    <cfRule type="containsText" dxfId="6779" priority="76" operator="containsText" text="不適切">
      <formula>NOT(ISERROR(SEARCH("不適切",T317)))</formula>
    </cfRule>
    <cfRule type="containsText" dxfId="6778" priority="77" operator="containsText" text="適切">
      <formula>NOT(ISERROR(SEARCH("適切",T317)))</formula>
    </cfRule>
    <cfRule type="containsText" dxfId="6777" priority="78" operator="containsText" text="要入力">
      <formula>NOT(ISERROR(SEARCH("要入力",T317)))</formula>
    </cfRule>
    <cfRule type="containsText" dxfId="6776" priority="79" operator="containsText" text="要確認">
      <formula>NOT(ISERROR(SEARCH("要確認",T317)))</formula>
    </cfRule>
    <cfRule type="containsText" dxfId="6775" priority="80" operator="containsText" text="不適切">
      <formula>NOT(ISERROR(SEARCH("不適切",T317)))</formula>
    </cfRule>
    <cfRule type="containsText" dxfId="6774" priority="81" operator="containsText" text="適切">
      <formula>NOT(ISERROR(SEARCH("適切",T317)))</formula>
    </cfRule>
    <cfRule type="containsText" dxfId="6773" priority="82" operator="containsText" text="要入力">
      <formula>NOT(ISERROR(SEARCH("要入力",T317)))</formula>
    </cfRule>
    <cfRule type="containsText" dxfId="6772" priority="83" operator="containsText" text="不適切">
      <formula>NOT(ISERROR(SEARCH("不適切",T317)))</formula>
    </cfRule>
    <cfRule type="containsText" dxfId="6771" priority="84" operator="containsText" text="適切">
      <formula>NOT(ISERROR(SEARCH("適切",T317)))</formula>
    </cfRule>
    <cfRule type="containsText" dxfId="6770" priority="85" operator="containsText" text="要確認">
      <formula>NOT(ISERROR(SEARCH("要確認",T317)))</formula>
    </cfRule>
    <cfRule type="containsText" dxfId="6769" priority="86" operator="containsText" text="要入力">
      <formula>NOT(ISERROR(SEARCH("要入力",T317)))</formula>
    </cfRule>
    <cfRule type="containsText" dxfId="6768" priority="87" operator="containsText" text="不適切">
      <formula>NOT(ISERROR(SEARCH("不適切",T317)))</formula>
    </cfRule>
    <cfRule type="containsText" dxfId="6767" priority="88" operator="containsText" text="適切">
      <formula>NOT(ISERROR(SEARCH("適切",T317)))</formula>
    </cfRule>
    <cfRule type="containsText" dxfId="6766" priority="89" operator="containsText" text="要確認">
      <formula>NOT(ISERROR(SEARCH("要確認",T317)))</formula>
    </cfRule>
    <cfRule type="containsText" dxfId="6765" priority="90" operator="containsText" text="要入力">
      <formula>NOT(ISERROR(SEARCH("要入力",T317)))</formula>
    </cfRule>
    <cfRule type="cellIs" dxfId="6764" priority="91" operator="equal">
      <formula>"要確認"</formula>
    </cfRule>
    <cfRule type="cellIs" dxfId="6763" priority="92" operator="equal">
      <formula>"適切"</formula>
    </cfRule>
    <cfRule type="cellIs" dxfId="6762" priority="93" operator="equal">
      <formula>"不適切"</formula>
    </cfRule>
    <cfRule type="cellIs" dxfId="6761" priority="94" operator="equal">
      <formula>"要入力"</formula>
    </cfRule>
    <cfRule type="cellIs" dxfId="6760" priority="95" operator="equal">
      <formula>"要確認"</formula>
    </cfRule>
    <cfRule type="cellIs" dxfId="6759" priority="96" operator="equal">
      <formula>"適切"</formula>
    </cfRule>
    <cfRule type="cellIs" dxfId="6758" priority="97" operator="equal">
      <formula>"不適切"</formula>
    </cfRule>
    <cfRule type="cellIs" dxfId="6757" priority="98" operator="equal">
      <formula>"要入力"</formula>
    </cfRule>
    <cfRule type="cellIs" dxfId="6756" priority="99" operator="equal">
      <formula>"要確認"</formula>
    </cfRule>
    <cfRule type="cellIs" dxfId="6755" priority="100" operator="equal">
      <formula>"適切"</formula>
    </cfRule>
    <cfRule type="cellIs" dxfId="6754" priority="101" operator="equal">
      <formula>"不適切"</formula>
    </cfRule>
    <cfRule type="cellIs" dxfId="6753" priority="102" operator="equal">
      <formula>"要入力"</formula>
    </cfRule>
    <cfRule type="cellIs" dxfId="6752" priority="103" operator="equal">
      <formula>"要確認"</formula>
    </cfRule>
    <cfRule type="cellIs" dxfId="6751" priority="104" operator="equal">
      <formula>"適切"</formula>
    </cfRule>
    <cfRule type="cellIs" dxfId="6750" priority="105" operator="equal">
      <formula>"不適切"</formula>
    </cfRule>
    <cfRule type="cellIs" dxfId="6749" priority="106" operator="equal">
      <formula>"要入力"</formula>
    </cfRule>
    <cfRule type="cellIs" dxfId="6748" priority="107" operator="equal">
      <formula>"要確認"</formula>
    </cfRule>
    <cfRule type="cellIs" dxfId="6747" priority="108" operator="equal">
      <formula>"適切"</formula>
    </cfRule>
    <cfRule type="cellIs" dxfId="6746" priority="109" operator="equal">
      <formula>"不適切"</formula>
    </cfRule>
    <cfRule type="cellIs" dxfId="6745" priority="110" operator="equal">
      <formula>"要入力"</formula>
    </cfRule>
    <cfRule type="cellIs" dxfId="6744" priority="111" operator="equal">
      <formula>"要確認"</formula>
    </cfRule>
    <cfRule type="cellIs" dxfId="6743" priority="112" operator="equal">
      <formula>"適切"</formula>
    </cfRule>
    <cfRule type="cellIs" dxfId="6742" priority="113" operator="equal">
      <formula>"不適切"</formula>
    </cfRule>
    <cfRule type="cellIs" dxfId="6741" priority="114" operator="equal">
      <formula>"要入力"</formula>
    </cfRule>
    <cfRule type="cellIs" dxfId="6740" priority="115" operator="equal">
      <formula>"要確認"</formula>
    </cfRule>
    <cfRule type="cellIs" dxfId="6739" priority="116" operator="equal">
      <formula>"適切"</formula>
    </cfRule>
    <cfRule type="cellIs" dxfId="6738" priority="117" operator="equal">
      <formula>"不適切"</formula>
    </cfRule>
    <cfRule type="cellIs" dxfId="6737" priority="118" operator="equal">
      <formula>"要入力"</formula>
    </cfRule>
    <cfRule type="cellIs" dxfId="6736" priority="119" operator="equal">
      <formula>"要確認"</formula>
    </cfRule>
    <cfRule type="cellIs" dxfId="6735" priority="120" operator="equal">
      <formula>"適切"</formula>
    </cfRule>
    <cfRule type="cellIs" dxfId="6734" priority="121" operator="equal">
      <formula>"不適切"</formula>
    </cfRule>
    <cfRule type="cellIs" dxfId="6733" priority="122" operator="equal">
      <formula>"要入力"</formula>
    </cfRule>
    <cfRule type="cellIs" dxfId="6732" priority="123" operator="equal">
      <formula>"要確認"</formula>
    </cfRule>
    <cfRule type="cellIs" dxfId="6731" priority="124" operator="equal">
      <formula>"適切"</formula>
    </cfRule>
    <cfRule type="cellIs" dxfId="6730" priority="125" operator="equal">
      <formula>"不適切"</formula>
    </cfRule>
    <cfRule type="cellIs" dxfId="6729" priority="126" operator="equal">
      <formula>"要入力"</formula>
    </cfRule>
    <cfRule type="cellIs" dxfId="6728" priority="127" operator="equal">
      <formula>"要確認"</formula>
    </cfRule>
    <cfRule type="cellIs" dxfId="6727" priority="128" operator="equal">
      <formula>"適切"</formula>
    </cfRule>
    <cfRule type="cellIs" dxfId="6726" priority="129" operator="equal">
      <formula>"不適切"</formula>
    </cfRule>
    <cfRule type="cellIs" dxfId="6725" priority="130" operator="equal">
      <formula>"要入力"</formula>
    </cfRule>
    <cfRule type="cellIs" dxfId="6724" priority="131" operator="equal">
      <formula>"要確認"</formula>
    </cfRule>
    <cfRule type="cellIs" dxfId="6723" priority="132" operator="equal">
      <formula>"適切"</formula>
    </cfRule>
    <cfRule type="cellIs" dxfId="6722" priority="133" operator="equal">
      <formula>"不適切"</formula>
    </cfRule>
    <cfRule type="cellIs" dxfId="6721" priority="134" operator="equal">
      <formula>"要入力"</formula>
    </cfRule>
    <cfRule type="cellIs" dxfId="6720" priority="135" operator="equal">
      <formula>"要確認"</formula>
    </cfRule>
    <cfRule type="cellIs" dxfId="6719" priority="136" operator="equal">
      <formula>"適切"</formula>
    </cfRule>
    <cfRule type="cellIs" dxfId="6718" priority="137" operator="equal">
      <formula>"不適切"</formula>
    </cfRule>
    <cfRule type="cellIs" dxfId="6717" priority="138" operator="equal">
      <formula>"要入力"</formula>
    </cfRule>
    <cfRule type="cellIs" dxfId="6716" priority="139" operator="equal">
      <formula>"要確認"</formula>
    </cfRule>
    <cfRule type="cellIs" dxfId="6715" priority="140" operator="equal">
      <formula>"適切"</formula>
    </cfRule>
    <cfRule type="cellIs" dxfId="6714" priority="141" operator="equal">
      <formula>"不適切"</formula>
    </cfRule>
    <cfRule type="cellIs" dxfId="6713" priority="142" operator="equal">
      <formula>"要入力"</formula>
    </cfRule>
    <cfRule type="cellIs" dxfId="6712" priority="143" operator="equal">
      <formula>"要確認"</formula>
    </cfRule>
    <cfRule type="cellIs" dxfId="6711" priority="144" operator="equal">
      <formula>"適切"</formula>
    </cfRule>
    <cfRule type="cellIs" dxfId="6710" priority="145" operator="equal">
      <formula>"不適切"</formula>
    </cfRule>
    <cfRule type="cellIs" dxfId="6709" priority="146" operator="equal">
      <formula>"要入力"</formula>
    </cfRule>
    <cfRule type="cellIs" dxfId="6708" priority="147" operator="equal">
      <formula>"要確認"</formula>
    </cfRule>
    <cfRule type="cellIs" dxfId="6707" priority="148" operator="equal">
      <formula>"適切"</formula>
    </cfRule>
    <cfRule type="cellIs" dxfId="6706" priority="149" operator="equal">
      <formula>"不適切"</formula>
    </cfRule>
    <cfRule type="cellIs" dxfId="6705" priority="150" operator="equal">
      <formula>"要入力"</formula>
    </cfRule>
    <cfRule type="cellIs" dxfId="6704" priority="151" operator="equal">
      <formula>"要確認"</formula>
    </cfRule>
    <cfRule type="cellIs" dxfId="6703" priority="152" operator="equal">
      <formula>"適切"</formula>
    </cfRule>
    <cfRule type="cellIs" dxfId="6702" priority="153" operator="equal">
      <formula>"不適切"</formula>
    </cfRule>
    <cfRule type="cellIs" dxfId="6701" priority="154" operator="equal">
      <formula>"要入力"</formula>
    </cfRule>
    <cfRule type="cellIs" dxfId="6700" priority="155" operator="equal">
      <formula>"要確認"</formula>
    </cfRule>
    <cfRule type="cellIs" dxfId="6699" priority="156" operator="equal">
      <formula>"適切"</formula>
    </cfRule>
    <cfRule type="cellIs" dxfId="6698" priority="157" operator="equal">
      <formula>"不適切"</formula>
    </cfRule>
    <cfRule type="cellIs" dxfId="6697" priority="158" operator="equal">
      <formula>"要入力"</formula>
    </cfRule>
    <cfRule type="cellIs" dxfId="6696" priority="159" operator="equal">
      <formula>"要確認"</formula>
    </cfRule>
    <cfRule type="cellIs" dxfId="6695" priority="160" operator="equal">
      <formula>"適切"</formula>
    </cfRule>
    <cfRule type="cellIs" dxfId="6694" priority="161" operator="equal">
      <formula>"不適切"</formula>
    </cfRule>
    <cfRule type="cellIs" dxfId="6693" priority="162" operator="equal">
      <formula>"要入力"</formula>
    </cfRule>
    <cfRule type="cellIs" dxfId="6692" priority="163" operator="equal">
      <formula>"適切"</formula>
    </cfRule>
    <cfRule type="cellIs" dxfId="6691" priority="164" operator="equal">
      <formula>"不適切"</formula>
    </cfRule>
    <cfRule type="cellIs" dxfId="6690" priority="165" operator="equal">
      <formula>"要入力"</formula>
    </cfRule>
    <cfRule type="cellIs" dxfId="6689" priority="166" operator="equal">
      <formula>"要確認"</formula>
    </cfRule>
    <cfRule type="cellIs" dxfId="6688" priority="167" operator="equal">
      <formula>"適切"</formula>
    </cfRule>
    <cfRule type="cellIs" dxfId="6687" priority="168" operator="equal">
      <formula>"不適切"</formula>
    </cfRule>
    <cfRule type="cellIs" dxfId="6686" priority="169" operator="equal">
      <formula>"要入力"</formula>
    </cfRule>
    <cfRule type="cellIs" dxfId="6685" priority="170" operator="equal">
      <formula>"要確認"</formula>
    </cfRule>
    <cfRule type="cellIs" dxfId="6684" priority="171" operator="equal">
      <formula>"適切"</formula>
    </cfRule>
    <cfRule type="cellIs" dxfId="6683" priority="172" operator="equal">
      <formula>"不適切"</formula>
    </cfRule>
    <cfRule type="cellIs" dxfId="6682" priority="173" operator="equal">
      <formula>"要入力"</formula>
    </cfRule>
    <cfRule type="cellIs" dxfId="6681" priority="174" operator="equal">
      <formula>"要確認"</formula>
    </cfRule>
    <cfRule type="cellIs" dxfId="6680" priority="175" operator="equal">
      <formula>"適切"</formula>
    </cfRule>
    <cfRule type="cellIs" dxfId="6679" priority="176" operator="equal">
      <formula>"不適切"</formula>
    </cfRule>
    <cfRule type="cellIs" dxfId="6678" priority="177" operator="equal">
      <formula>"要入力"</formula>
    </cfRule>
  </conditionalFormatting>
  <pageMargins left="0.70866141732283472" right="0.70866141732283472" top="0.55118110236220474" bottom="0.55118110236220474" header="0.31496062992125984" footer="0.31496062992125984"/>
  <headerFooter>
    <oddHeader>&amp;R自己点検結果確認シート</oddHead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51FF7-6458-4F94-AC0C-6AC481C63398}">
  <sheetPr codeName="Sheet4">
    <tabColor rgb="FFFFC000"/>
  </sheetPr>
  <dimension ref="A1:BO475"/>
  <sheetViews>
    <sheetView view="pageBreakPreview" topLeftCell="B1" zoomScale="55" zoomScaleNormal="100" zoomScaleSheetLayoutView="55" workbookViewId="0">
      <pane xSplit="2" ySplit="2" topLeftCell="D3" activePane="bottomRight" state="frozenSplit"/>
      <selection activeCell="B1" sqref="B1"/>
      <selection pane="topRight" activeCell="D1" sqref="D1"/>
      <selection pane="bottomLeft" activeCell="B3" sqref="B3"/>
      <selection pane="bottomRight" activeCell="C42" sqref="C42"/>
    </sheetView>
  </sheetViews>
  <sheetFormatPr defaultColWidth="4.69921875" defaultRowHeight="33.75" customHeight="1"/>
  <cols>
    <col min="1" max="1" width="4.69921875" style="45"/>
    <col min="2" max="3" width="5.5" style="45" customWidth="1"/>
    <col min="4" max="4" width="5.5" style="607" customWidth="1"/>
    <col min="5" max="5" width="5" style="694" customWidth="1"/>
    <col min="6" max="6" width="10" style="45" customWidth="1"/>
    <col min="7" max="31" width="5" style="45" customWidth="1"/>
    <col min="32" max="32" width="3" style="45" customWidth="1"/>
    <col min="33" max="36" width="5" style="45" customWidth="1"/>
    <col min="37" max="37" width="1.19921875" style="45" customWidth="1"/>
    <col min="38" max="38" width="16.69921875" style="45" customWidth="1"/>
    <col min="39" max="39" width="1.19921875" style="45" customWidth="1"/>
    <col min="40" max="40" width="6.19921875" style="483" customWidth="1"/>
    <col min="41" max="41" width="1.19921875" style="45" customWidth="1"/>
    <col min="42" max="42" width="15.19921875" style="45" customWidth="1"/>
    <col min="43" max="43" width="1.19921875" style="45" customWidth="1"/>
    <col min="44" max="44" width="11.3984375" style="698" customWidth="1"/>
    <col min="45" max="45" width="1.19921875" style="45" customWidth="1"/>
    <col min="46" max="46" width="6.8984375" style="45" bestFit="1" customWidth="1"/>
    <col min="47" max="47" width="17.59765625" style="45" customWidth="1"/>
    <col min="48" max="48" width="1.19921875" style="45" customWidth="1"/>
    <col min="49" max="49" width="10.8984375" style="451" customWidth="1"/>
    <col min="50" max="50" width="1.19921875" style="45" customWidth="1"/>
    <col min="51" max="51" width="2.09765625" style="45" customWidth="1"/>
    <col min="52" max="52" width="32.69921875" style="45" customWidth="1"/>
    <col min="53" max="55" width="4.69921875" style="45"/>
    <col min="56" max="56" width="5.59765625" style="45" customWidth="1"/>
    <col min="57" max="57" width="4.69921875" style="45"/>
    <col min="58" max="58" width="6.19921875" style="45" customWidth="1"/>
    <col min="59" max="61" width="4.69921875" style="45"/>
    <col min="62" max="63" width="4.69921875" style="45" customWidth="1"/>
    <col min="64" max="16384" width="4.69921875" style="45"/>
  </cols>
  <sheetData>
    <row r="1" spans="2:67" ht="33.75" customHeight="1" thickBot="1"/>
    <row r="2" spans="2:67" ht="33.75" customHeight="1" thickBot="1">
      <c r="B2" s="35" t="s">
        <v>2171</v>
      </c>
      <c r="C2" s="36" t="s">
        <v>2734</v>
      </c>
      <c r="D2" s="608"/>
      <c r="E2" s="695"/>
      <c r="F2" s="36" t="s">
        <v>2224</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479" t="s">
        <v>2211</v>
      </c>
      <c r="AM2" s="36"/>
      <c r="AN2" s="484"/>
      <c r="AO2" s="36"/>
      <c r="AP2" s="480" t="s">
        <v>2213</v>
      </c>
      <c r="AQ2" s="36"/>
      <c r="AR2" s="699" t="s">
        <v>2212</v>
      </c>
      <c r="AS2" s="36"/>
      <c r="AT2" s="478"/>
      <c r="AU2" s="476" t="s">
        <v>2046</v>
      </c>
      <c r="AV2" s="36"/>
      <c r="AW2" s="477" t="s">
        <v>2047</v>
      </c>
      <c r="AX2" s="36"/>
      <c r="AZ2" s="45" t="s">
        <v>1660</v>
      </c>
      <c r="BC2" s="45" t="s">
        <v>1661</v>
      </c>
    </row>
    <row r="3" spans="2:67" ht="33.75" customHeight="1">
      <c r="AH3" s="471"/>
      <c r="AI3" s="471"/>
      <c r="AJ3" s="471"/>
      <c r="AK3" s="471"/>
      <c r="AL3" s="471"/>
      <c r="AM3" s="471"/>
      <c r="AN3" s="648"/>
      <c r="AO3" s="471"/>
      <c r="AP3" s="471"/>
      <c r="AQ3" s="471"/>
      <c r="AR3" s="700"/>
      <c r="AS3" s="471"/>
      <c r="AT3" s="471"/>
      <c r="AU3" s="471"/>
      <c r="AV3" s="471"/>
      <c r="AW3" s="471"/>
      <c r="AX3" s="471"/>
    </row>
    <row r="4" spans="2:67" ht="33.75" customHeight="1">
      <c r="D4" s="609" t="s">
        <v>1658</v>
      </c>
      <c r="E4" s="694" t="str">
        <f>IF(AR2="不適切","★","")</f>
        <v/>
      </c>
      <c r="F4" s="45" t="s">
        <v>1659</v>
      </c>
      <c r="AR4" s="701"/>
      <c r="AW4" s="45"/>
    </row>
    <row r="5" spans="2:67" ht="33.75" customHeight="1">
      <c r="E5" s="694" t="str">
        <f>_xlfn.IFS(AR5="不適切","★",AR5="要確認","▲",AR5="適切","",AR5="","")</f>
        <v/>
      </c>
      <c r="G5" s="45" t="s">
        <v>1662</v>
      </c>
      <c r="AL5" s="469" t="s">
        <v>2265</v>
      </c>
      <c r="AN5" s="483" t="str">
        <f>IF(AP5=AR5,"●","✖")</f>
        <v>●</v>
      </c>
      <c r="AP5" s="481" t="str">
        <f>IF(AL5="適切","適切","不適切")</f>
        <v>適切</v>
      </c>
      <c r="AR5" s="697" t="str">
        <f t="shared" ref="AR5:AR56" si="0">_xlfn.IFS(AU5=AW5,"適切",AU5="非該当","要確認",AU5="いない","不適切",AU5="いる・いない","")</f>
        <v>適切</v>
      </c>
      <c r="AW5" s="45"/>
      <c r="AZ5" s="453" t="s">
        <v>1663</v>
      </c>
    </row>
    <row r="6" spans="2:67" ht="33.75" customHeight="1">
      <c r="E6" s="694" t="str">
        <f t="shared" ref="E6:E69" si="1">_xlfn.IFS(AR6="不適切","★",AR6="要確認","▲",AR6="適切","",AR6="","")</f>
        <v/>
      </c>
      <c r="G6" s="45" t="s">
        <v>1664</v>
      </c>
      <c r="AL6" s="469" t="s">
        <v>668</v>
      </c>
      <c r="AN6" s="483" t="str">
        <f t="shared" ref="AN6:AN7" si="2">IF(AP6=AR6,"●","✖")</f>
        <v>●</v>
      </c>
      <c r="AP6" s="481" t="str">
        <f>IF(AL6="いる","適切","不適切")</f>
        <v>適切</v>
      </c>
      <c r="AR6" s="697" t="str">
        <f t="shared" si="0"/>
        <v>適切</v>
      </c>
      <c r="AW6" s="45"/>
      <c r="AZ6" s="453" t="s">
        <v>1666</v>
      </c>
    </row>
    <row r="7" spans="2:67" ht="33.75" customHeight="1">
      <c r="E7" s="694" t="str">
        <f t="shared" si="1"/>
        <v/>
      </c>
      <c r="G7" s="45" t="s">
        <v>1667</v>
      </c>
      <c r="AL7" s="469" t="s">
        <v>668</v>
      </c>
      <c r="AN7" s="483" t="str">
        <f t="shared" si="2"/>
        <v>●</v>
      </c>
      <c r="AP7" s="481" t="str">
        <f>IF(AL7="いる","適切","不適切")</f>
        <v>適切</v>
      </c>
      <c r="AR7" s="697" t="str">
        <f t="shared" si="0"/>
        <v>適切</v>
      </c>
      <c r="AW7" s="45"/>
      <c r="AZ7" s="453" t="s">
        <v>1668</v>
      </c>
    </row>
    <row r="8" spans="2:67" ht="33.75" customHeight="1">
      <c r="E8" s="694" t="str">
        <f t="shared" si="1"/>
        <v/>
      </c>
      <c r="AH8" s="450" t="s">
        <v>2219</v>
      </c>
      <c r="AI8" s="450"/>
      <c r="AR8" s="701"/>
      <c r="AW8" s="45"/>
    </row>
    <row r="9" spans="2:67" ht="33.75" customHeight="1">
      <c r="E9" s="694" t="str">
        <f t="shared" si="1"/>
        <v/>
      </c>
      <c r="F9" s="45">
        <v>1</v>
      </c>
      <c r="G9" s="45" t="s">
        <v>1669</v>
      </c>
      <c r="L9" s="45" t="s">
        <v>2214</v>
      </c>
      <c r="Q9" s="45" t="s">
        <v>2215</v>
      </c>
      <c r="W9" s="45" t="s">
        <v>2216</v>
      </c>
      <c r="Z9" s="45" t="s">
        <v>2217</v>
      </c>
      <c r="AC9" s="45" t="s">
        <v>2218</v>
      </c>
      <c r="AE9" s="45" t="s">
        <v>27</v>
      </c>
      <c r="AH9" s="1956" t="s">
        <v>2234</v>
      </c>
      <c r="AI9" s="1971"/>
      <c r="AJ9" s="1957"/>
      <c r="AR9" s="701"/>
      <c r="AW9" s="45"/>
    </row>
    <row r="10" spans="2:67" ht="33.75" customHeight="1">
      <c r="B10" s="956">
        <f>C10+6</f>
        <v>15</v>
      </c>
      <c r="C10" s="956">
        <v>9</v>
      </c>
      <c r="E10" s="694" t="str">
        <f t="shared" ca="1" si="1"/>
        <v/>
      </c>
      <c r="H10" s="45" t="s">
        <v>1670</v>
      </c>
      <c r="L10" s="2002">
        <f>'自主点検表（処遇）'!$N$315</f>
        <v>0</v>
      </c>
      <c r="M10" s="2004"/>
      <c r="N10" s="2004"/>
      <c r="O10" s="2004"/>
      <c r="P10" s="2003"/>
      <c r="Q10" s="2002">
        <f>'自主点検表（処遇）'!$N$317</f>
        <v>0</v>
      </c>
      <c r="R10" s="2004"/>
      <c r="S10" s="2004"/>
      <c r="T10" s="2004"/>
      <c r="U10" s="2004"/>
      <c r="V10" s="2003"/>
      <c r="W10" s="2002">
        <f>'自主点検表（処遇）'!$N$318</f>
        <v>0</v>
      </c>
      <c r="X10" s="2004"/>
      <c r="Y10" s="2003"/>
      <c r="Z10" s="2002">
        <f>'自主点検表（処遇）'!$N$320</f>
        <v>0</v>
      </c>
      <c r="AA10" s="2004"/>
      <c r="AB10" s="2003"/>
      <c r="AC10" s="2002">
        <f>'自主点検表（処遇）'!$N$321</f>
        <v>0</v>
      </c>
      <c r="AD10" s="2003"/>
      <c r="AE10" s="2002">
        <f>'自主点検表（処遇）'!$N$322</f>
        <v>0</v>
      </c>
      <c r="AF10" s="2003"/>
      <c r="AL10" s="469" t="s">
        <v>668</v>
      </c>
      <c r="AN10" s="483" t="str">
        <f ca="1">IF(AP10=AR10,"●","✖")</f>
        <v>✖</v>
      </c>
      <c r="AP10" s="481" t="str">
        <f>IF(AL10="いる","適切","不適切")</f>
        <v>適切</v>
      </c>
      <c r="AR10" s="697" t="str">
        <f t="shared" ca="1" si="0"/>
        <v/>
      </c>
      <c r="AT10" s="626">
        <v>22</v>
      </c>
      <c r="AU10" s="485" t="str">
        <f ca="1">INDIRECT("'自主点検表（処遇）'!AH"&amp;(MATCH($AT10,'自主点検表（処遇）'!$A$5:$A$3053,0)+4))</f>
        <v>いる・いない</v>
      </c>
      <c r="AW10" s="451" t="s">
        <v>2048</v>
      </c>
    </row>
    <row r="11" spans="2:67" ht="33.75" customHeight="1">
      <c r="E11" s="694" t="str">
        <f t="shared" si="1"/>
        <v/>
      </c>
      <c r="AR11" s="701"/>
      <c r="AU11" s="475"/>
      <c r="AW11" s="45"/>
    </row>
    <row r="12" spans="2:67" ht="33.75" customHeight="1">
      <c r="E12" s="694" t="str">
        <f t="shared" si="1"/>
        <v/>
      </c>
      <c r="F12" s="45">
        <v>2</v>
      </c>
      <c r="G12" s="45" t="s">
        <v>1671</v>
      </c>
      <c r="N12" s="486" t="s">
        <v>69</v>
      </c>
      <c r="O12" s="486"/>
      <c r="Q12" s="451" t="s">
        <v>70</v>
      </c>
      <c r="R12" s="451"/>
      <c r="T12" s="487" t="s">
        <v>2210</v>
      </c>
      <c r="U12" s="482"/>
      <c r="AR12" s="701"/>
      <c r="AU12" s="475"/>
      <c r="AW12" s="45"/>
    </row>
    <row r="13" spans="2:67" ht="33.75" customHeight="1">
      <c r="E13" s="694" t="str">
        <f t="shared" si="1"/>
        <v/>
      </c>
      <c r="H13" s="45" t="s">
        <v>2222</v>
      </c>
      <c r="N13" s="470">
        <f>'自主点検表（処遇）'!$K$264</f>
        <v>0</v>
      </c>
      <c r="O13" s="45" t="s">
        <v>71</v>
      </c>
      <c r="Q13" s="470">
        <f>'自主点検表（処遇）'!$N$264</f>
        <v>0</v>
      </c>
      <c r="R13" s="45" t="s">
        <v>71</v>
      </c>
      <c r="T13" s="448">
        <f>Q13-N13</f>
        <v>0</v>
      </c>
      <c r="U13" s="45" t="s">
        <v>71</v>
      </c>
      <c r="AH13" s="450" t="s">
        <v>2233</v>
      </c>
      <c r="AI13" s="450"/>
      <c r="AJ13" s="450"/>
      <c r="AR13" s="701"/>
      <c r="AU13" s="475"/>
      <c r="AW13" s="45"/>
    </row>
    <row r="14" spans="2:67" ht="33.75" customHeight="1">
      <c r="B14" s="956">
        <f t="shared" ref="B14:B17" si="3">C14+6</f>
        <v>16</v>
      </c>
      <c r="C14" s="956">
        <v>10</v>
      </c>
      <c r="E14" s="694" t="str">
        <f t="shared" ca="1" si="1"/>
        <v/>
      </c>
      <c r="F14" s="45" t="str">
        <f>IF(AW14="不適切","★","")</f>
        <v/>
      </c>
      <c r="H14" s="45" t="s">
        <v>1672</v>
      </c>
      <c r="N14" s="470">
        <f>'自主点検表（処遇）'!$K$265</f>
        <v>0</v>
      </c>
      <c r="O14" s="45" t="s">
        <v>71</v>
      </c>
      <c r="Q14" s="470">
        <f>'自主点検表（処遇）'!$N$265</f>
        <v>0</v>
      </c>
      <c r="R14" s="45" t="s">
        <v>71</v>
      </c>
      <c r="T14" s="448">
        <f>Q14-N14</f>
        <v>0</v>
      </c>
      <c r="U14" s="45" t="s">
        <v>71</v>
      </c>
      <c r="AH14" s="1956" t="s">
        <v>2234</v>
      </c>
      <c r="AI14" s="1971"/>
      <c r="AJ14" s="1957"/>
      <c r="AL14" s="469" t="s">
        <v>668</v>
      </c>
      <c r="AN14" s="483" t="str">
        <f t="shared" ref="AN14:AN15" ca="1" si="4">IF(AP14=AR14,"●","✖")</f>
        <v>✖</v>
      </c>
      <c r="AP14" s="481" t="str">
        <f>IF(AL14="いる","適切","不適切")</f>
        <v>適切</v>
      </c>
      <c r="AR14" s="697" t="str">
        <f t="shared" ca="1" si="0"/>
        <v/>
      </c>
      <c r="AT14" s="626">
        <v>28</v>
      </c>
      <c r="AU14" s="485" t="str">
        <f ca="1">INDIRECT("'自主点検表（処遇）'!AH"&amp;(MATCH($AT14,'自主点検表（処遇）'!$A$5:$A$3053,0)+4))</f>
        <v>いる・いない</v>
      </c>
      <c r="AW14" s="451" t="s">
        <v>2048</v>
      </c>
      <c r="AZ14" s="467"/>
      <c r="BA14" s="467"/>
      <c r="BB14" s="467"/>
      <c r="BC14" s="467"/>
      <c r="BD14" s="467"/>
      <c r="BE14" s="467"/>
      <c r="BF14" s="467"/>
      <c r="BG14" s="467"/>
      <c r="BH14" s="467"/>
      <c r="BI14" s="467"/>
      <c r="BJ14" s="467"/>
      <c r="BK14" s="467"/>
      <c r="BL14" s="467"/>
      <c r="BM14" s="467"/>
      <c r="BN14" s="467"/>
      <c r="BO14" s="467"/>
    </row>
    <row r="15" spans="2:67" ht="33.75" customHeight="1">
      <c r="B15" s="956">
        <f t="shared" si="3"/>
        <v>16</v>
      </c>
      <c r="C15" s="956">
        <v>10</v>
      </c>
      <c r="E15" s="694" t="str">
        <f t="shared" ca="1" si="1"/>
        <v/>
      </c>
      <c r="F15" s="45" t="str">
        <f>IF(AW15="不適切","★","")</f>
        <v/>
      </c>
      <c r="H15" s="45" t="s">
        <v>1673</v>
      </c>
      <c r="N15" s="470">
        <f>'自主点検表（処遇）'!$K$269</f>
        <v>0</v>
      </c>
      <c r="O15" s="45" t="s">
        <v>71</v>
      </c>
      <c r="Q15" s="470">
        <f>'自主点検表（処遇）'!$N$269</f>
        <v>0</v>
      </c>
      <c r="R15" s="45" t="s">
        <v>71</v>
      </c>
      <c r="T15" s="448">
        <f>Q15-N15</f>
        <v>0</v>
      </c>
      <c r="U15" s="45" t="s">
        <v>71</v>
      </c>
      <c r="V15" s="470"/>
      <c r="AH15" s="1956" t="s">
        <v>2234</v>
      </c>
      <c r="AI15" s="1971"/>
      <c r="AJ15" s="1957"/>
      <c r="AL15" s="469" t="s">
        <v>668</v>
      </c>
      <c r="AN15" s="483" t="str">
        <f t="shared" ca="1" si="4"/>
        <v>✖</v>
      </c>
      <c r="AP15" s="481" t="str">
        <f>IF(AL15="いる","適切","不適切")</f>
        <v>適切</v>
      </c>
      <c r="AR15" s="697" t="str">
        <f t="shared" ca="1" si="0"/>
        <v/>
      </c>
      <c r="AT15" s="626">
        <v>27</v>
      </c>
      <c r="AU15" s="485" t="str">
        <f ca="1">INDIRECT("'自主点検表（処遇）'!AH"&amp;(MATCH($AT15,'自主点検表（処遇）'!$A$5:$A$3053,0)+4))</f>
        <v>いる・いない</v>
      </c>
      <c r="AW15" s="451" t="s">
        <v>2048</v>
      </c>
      <c r="AZ15" s="467"/>
      <c r="BA15" s="467"/>
      <c r="BB15" s="467"/>
      <c r="BC15" s="467"/>
      <c r="BD15" s="467"/>
      <c r="BE15" s="467"/>
      <c r="BF15" s="467"/>
      <c r="BG15" s="467"/>
      <c r="BH15" s="467"/>
      <c r="BI15" s="467"/>
      <c r="BJ15" s="467"/>
      <c r="BK15" s="467"/>
      <c r="BL15" s="467"/>
      <c r="BM15" s="467"/>
      <c r="BN15" s="467"/>
      <c r="BO15" s="467"/>
    </row>
    <row r="16" spans="2:67" ht="33.75" customHeight="1">
      <c r="E16" s="694" t="str">
        <f t="shared" si="1"/>
        <v/>
      </c>
      <c r="V16" s="45" t="s">
        <v>2223</v>
      </c>
      <c r="X16" s="470"/>
      <c r="AR16" s="701"/>
      <c r="AU16" s="475"/>
      <c r="AW16" s="45"/>
      <c r="AZ16" s="467"/>
      <c r="BA16" s="467"/>
      <c r="BB16" s="467"/>
      <c r="BC16" s="467"/>
      <c r="BD16" s="467"/>
      <c r="BE16" s="467"/>
      <c r="BF16" s="467"/>
      <c r="BG16" s="467"/>
      <c r="BH16" s="467"/>
      <c r="BI16" s="467"/>
      <c r="BJ16" s="467"/>
      <c r="BK16" s="467"/>
      <c r="BL16" s="467"/>
      <c r="BM16" s="467"/>
      <c r="BN16" s="467"/>
      <c r="BO16" s="467"/>
    </row>
    <row r="17" spans="2:67" ht="33.75" customHeight="1">
      <c r="B17" s="954">
        <f t="shared" si="3"/>
        <v>16</v>
      </c>
      <c r="C17" s="954">
        <v>10</v>
      </c>
      <c r="E17" s="694" t="str">
        <f t="shared" si="1"/>
        <v/>
      </c>
      <c r="F17" s="45" t="str">
        <f>IF(AW17="不適切","★","")</f>
        <v/>
      </c>
      <c r="H17" s="610" t="s">
        <v>2225</v>
      </c>
      <c r="I17" s="450"/>
      <c r="J17" s="450"/>
      <c r="K17" s="450"/>
      <c r="L17" s="450"/>
      <c r="M17" s="450"/>
      <c r="N17" s="450"/>
      <c r="P17" s="45" t="str">
        <f ca="1">IF(AU17="いる","有","無")</f>
        <v>無</v>
      </c>
      <c r="AR17" s="701"/>
      <c r="AT17" s="626">
        <v>30</v>
      </c>
      <c r="AU17" s="485" t="str">
        <f ca="1">INDIRECT("'自主点検表（処遇）'!AH"&amp;(MATCH($AT17,'自主点検表（処遇）'!$A$5:$A$3053,0)+4))</f>
        <v>いる・いない</v>
      </c>
      <c r="AW17" s="451" t="s">
        <v>2048</v>
      </c>
      <c r="AZ17" s="467"/>
      <c r="BA17" s="467"/>
      <c r="BB17" s="467"/>
      <c r="BC17" s="467"/>
      <c r="BD17" s="467"/>
      <c r="BE17" s="467"/>
      <c r="BF17" s="467"/>
      <c r="BG17" s="467"/>
      <c r="BH17" s="467"/>
      <c r="BI17" s="467"/>
      <c r="BJ17" s="467"/>
      <c r="BK17" s="467"/>
      <c r="BL17" s="467"/>
      <c r="BM17" s="467"/>
      <c r="BN17" s="467"/>
      <c r="BO17" s="467"/>
    </row>
    <row r="18" spans="2:67" ht="33.75" customHeight="1">
      <c r="E18" s="694" t="str">
        <f t="shared" si="1"/>
        <v/>
      </c>
      <c r="I18" s="455"/>
      <c r="AR18" s="701"/>
      <c r="AU18" s="475"/>
      <c r="AW18" s="45"/>
      <c r="AZ18" s="467"/>
      <c r="BA18" s="467"/>
      <c r="BB18" s="467"/>
      <c r="BC18" s="467"/>
      <c r="BD18" s="467"/>
      <c r="BE18" s="467"/>
      <c r="BF18" s="467"/>
      <c r="BG18" s="467"/>
      <c r="BH18" s="467"/>
      <c r="BI18" s="467"/>
      <c r="BJ18" s="467"/>
      <c r="BK18" s="467"/>
      <c r="BL18" s="467"/>
      <c r="BM18" s="467"/>
      <c r="BN18" s="467"/>
      <c r="BO18" s="467"/>
    </row>
    <row r="19" spans="2:67" ht="33.75" customHeight="1" thickBot="1">
      <c r="E19" s="694" t="str">
        <f t="shared" si="1"/>
        <v/>
      </c>
      <c r="I19" s="455"/>
      <c r="L19" s="45" t="s">
        <v>2227</v>
      </c>
      <c r="R19" s="45" t="s">
        <v>2228</v>
      </c>
      <c r="Y19" s="45" t="s">
        <v>2228</v>
      </c>
      <c r="AH19" s="450" t="s">
        <v>2233</v>
      </c>
      <c r="AI19" s="450"/>
      <c r="AJ19" s="450"/>
      <c r="AR19" s="701"/>
      <c r="AU19" s="475"/>
      <c r="AW19" s="45"/>
      <c r="AZ19" s="467"/>
      <c r="BA19" s="467"/>
      <c r="BB19" s="467"/>
      <c r="BC19" s="467"/>
      <c r="BD19" s="467"/>
      <c r="BE19" s="467"/>
      <c r="BF19" s="467"/>
      <c r="BG19" s="467"/>
      <c r="BH19" s="467"/>
      <c r="BI19" s="467"/>
      <c r="BJ19" s="467"/>
      <c r="BK19" s="467"/>
      <c r="BL19" s="467"/>
      <c r="BM19" s="467"/>
      <c r="BN19" s="467"/>
      <c r="BO19" s="467"/>
    </row>
    <row r="20" spans="2:67" ht="33.75" customHeight="1" thickBot="1">
      <c r="B20" s="956">
        <f>C20+6</f>
        <v>15</v>
      </c>
      <c r="C20" s="956">
        <v>9</v>
      </c>
      <c r="E20" s="694" t="str">
        <f t="shared" ca="1" si="1"/>
        <v/>
      </c>
      <c r="F20" s="488"/>
      <c r="H20" s="45" t="s">
        <v>1676</v>
      </c>
      <c r="L20" s="1987">
        <f>'自主点検表（処遇）'!$I$346</f>
        <v>0</v>
      </c>
      <c r="M20" s="1988"/>
      <c r="N20" s="1988"/>
      <c r="O20" s="1988"/>
      <c r="P20" s="1988"/>
      <c r="Q20" s="1989"/>
      <c r="R20" s="1999" t="str">
        <f>'自主点検表（処遇）'!$O$346</f>
        <v>　</v>
      </c>
      <c r="S20" s="2000"/>
      <c r="T20" s="2000"/>
      <c r="U20" s="2000"/>
      <c r="V20" s="2000"/>
      <c r="W20" s="2000"/>
      <c r="X20" s="2001"/>
      <c r="Y20" s="1999" t="str">
        <f>'自主点検表（処遇）'!$U$346</f>
        <v>　</v>
      </c>
      <c r="Z20" s="2000"/>
      <c r="AA20" s="2000"/>
      <c r="AB20" s="2000"/>
      <c r="AC20" s="2000"/>
      <c r="AD20" s="2000"/>
      <c r="AE20" s="2000"/>
      <c r="AF20" s="2001"/>
      <c r="AH20" s="1956" t="s">
        <v>2234</v>
      </c>
      <c r="AI20" s="1971"/>
      <c r="AJ20" s="1957"/>
      <c r="AL20" s="469" t="s">
        <v>668</v>
      </c>
      <c r="AN20" s="483" t="str">
        <f ca="1">IF(AP20=AR20,"●","✖")</f>
        <v>✖</v>
      </c>
      <c r="AP20" s="481" t="str">
        <f>IF(AL20="いる","適切","不適切")</f>
        <v>適切</v>
      </c>
      <c r="AR20" s="697" t="str">
        <f t="shared" ca="1" si="0"/>
        <v/>
      </c>
      <c r="AT20" s="626">
        <v>26</v>
      </c>
      <c r="AU20" s="485" t="str">
        <f ca="1">INDIRECT("'自主点検表（処遇）'!AH"&amp;(MATCH($AT20,'自主点検表（処遇）'!$A$5:$A$3053,0)+4))</f>
        <v>いる・いない</v>
      </c>
      <c r="AW20" s="451" t="s">
        <v>2048</v>
      </c>
      <c r="AZ20" s="467"/>
      <c r="BA20" s="467"/>
      <c r="BB20" s="467"/>
      <c r="BC20" s="467"/>
      <c r="BD20" s="467"/>
      <c r="BE20" s="467"/>
      <c r="BF20" s="467"/>
      <c r="BG20" s="467"/>
      <c r="BH20" s="467"/>
      <c r="BI20" s="467"/>
      <c r="BJ20" s="467"/>
      <c r="BK20" s="467"/>
      <c r="BL20" s="467"/>
      <c r="BM20" s="467"/>
      <c r="BN20" s="467"/>
      <c r="BO20" s="467"/>
    </row>
    <row r="21" spans="2:67" ht="33.75" customHeight="1" thickBot="1">
      <c r="E21" s="694" t="str">
        <f t="shared" si="1"/>
        <v/>
      </c>
      <c r="L21" s="1987">
        <f>'自主点検表（処遇）'!$I$347</f>
        <v>0</v>
      </c>
      <c r="M21" s="1988"/>
      <c r="N21" s="1988"/>
      <c r="O21" s="1988"/>
      <c r="P21" s="1988"/>
      <c r="Q21" s="1989"/>
      <c r="R21" s="1999" t="str">
        <f>'自主点検表（処遇）'!$O$347</f>
        <v>　</v>
      </c>
      <c r="S21" s="2000"/>
      <c r="T21" s="2000"/>
      <c r="U21" s="2000"/>
      <c r="V21" s="2000"/>
      <c r="W21" s="2000"/>
      <c r="X21" s="2001"/>
      <c r="Y21" s="1999" t="str">
        <f>'自主点検表（処遇）'!$U$347</f>
        <v>　</v>
      </c>
      <c r="Z21" s="2000"/>
      <c r="AA21" s="2000"/>
      <c r="AB21" s="2000"/>
      <c r="AC21" s="2000"/>
      <c r="AD21" s="2000"/>
      <c r="AE21" s="2000"/>
      <c r="AF21" s="2001"/>
      <c r="AR21" s="701"/>
      <c r="AU21" s="475"/>
      <c r="AW21" s="45"/>
      <c r="AZ21" s="467"/>
      <c r="BA21" s="467"/>
      <c r="BB21" s="467"/>
      <c r="BC21" s="467"/>
      <c r="BD21" s="467"/>
      <c r="BE21" s="467"/>
      <c r="BF21" s="467"/>
      <c r="BG21" s="467"/>
      <c r="BH21" s="467"/>
      <c r="BI21" s="467"/>
      <c r="BJ21" s="467"/>
      <c r="BK21" s="467"/>
      <c r="BL21" s="467"/>
      <c r="BM21" s="467"/>
      <c r="BN21" s="467"/>
      <c r="BO21" s="467"/>
    </row>
    <row r="22" spans="2:67" ht="33.75" customHeight="1" thickBot="1">
      <c r="E22" s="694" t="str">
        <f t="shared" si="1"/>
        <v/>
      </c>
      <c r="L22" s="1987">
        <f>'自主点検表（処遇）'!$I$348</f>
        <v>0</v>
      </c>
      <c r="M22" s="1988"/>
      <c r="N22" s="1988"/>
      <c r="O22" s="1988"/>
      <c r="P22" s="1988"/>
      <c r="Q22" s="1989"/>
      <c r="R22" s="1999" t="str">
        <f>'自主点検表（処遇）'!$O$348</f>
        <v>　</v>
      </c>
      <c r="S22" s="2000"/>
      <c r="T22" s="2000"/>
      <c r="U22" s="2000"/>
      <c r="V22" s="2000"/>
      <c r="W22" s="2000"/>
      <c r="X22" s="2001"/>
      <c r="Y22" s="1999" t="str">
        <f>'自主点検表（処遇）'!$U$348</f>
        <v>　</v>
      </c>
      <c r="Z22" s="2000"/>
      <c r="AA22" s="2000"/>
      <c r="AB22" s="2000"/>
      <c r="AC22" s="2000"/>
      <c r="AD22" s="2000"/>
      <c r="AE22" s="2000"/>
      <c r="AF22" s="2001"/>
      <c r="AR22" s="701"/>
      <c r="AU22" s="475"/>
      <c r="AW22" s="45"/>
      <c r="AZ22" s="467"/>
      <c r="BA22" s="467"/>
      <c r="BB22" s="467"/>
      <c r="BC22" s="467"/>
      <c r="BD22" s="467"/>
      <c r="BE22" s="467"/>
      <c r="BF22" s="467"/>
      <c r="BG22" s="467"/>
      <c r="BH22" s="467"/>
      <c r="BI22" s="467"/>
      <c r="BJ22" s="467"/>
      <c r="BK22" s="467"/>
      <c r="BL22" s="467"/>
      <c r="BM22" s="467"/>
      <c r="BN22" s="467"/>
      <c r="BO22" s="467"/>
    </row>
    <row r="23" spans="2:67" ht="33.75" customHeight="1">
      <c r="E23" s="694" t="str">
        <f t="shared" si="1"/>
        <v/>
      </c>
      <c r="AR23" s="701"/>
      <c r="AU23" s="475"/>
      <c r="AW23" s="45"/>
      <c r="AZ23" s="467"/>
      <c r="BA23" s="467"/>
      <c r="BB23" s="467"/>
      <c r="BC23" s="467"/>
      <c r="BD23" s="467"/>
      <c r="BE23" s="467"/>
      <c r="BF23" s="467"/>
      <c r="BG23" s="467"/>
      <c r="BH23" s="467"/>
      <c r="BI23" s="467"/>
      <c r="BJ23" s="467"/>
      <c r="BK23" s="467"/>
      <c r="BL23" s="467"/>
      <c r="BM23" s="467"/>
      <c r="BN23" s="467"/>
      <c r="BO23" s="467"/>
    </row>
    <row r="24" spans="2:67" ht="33.75" customHeight="1" thickBot="1">
      <c r="E24" s="694" t="str">
        <f t="shared" si="1"/>
        <v/>
      </c>
      <c r="L24" s="45" t="s">
        <v>2227</v>
      </c>
      <c r="R24" s="45" t="s">
        <v>2229</v>
      </c>
      <c r="U24" s="45" t="s">
        <v>2230</v>
      </c>
      <c r="AH24" s="450" t="s">
        <v>2233</v>
      </c>
      <c r="AI24" s="450"/>
      <c r="AJ24" s="450"/>
      <c r="AR24" s="701"/>
      <c r="AU24" s="475"/>
      <c r="AW24" s="45"/>
      <c r="AZ24" s="467"/>
      <c r="BA24" s="467"/>
      <c r="BB24" s="467"/>
      <c r="BC24" s="467"/>
      <c r="BD24" s="467"/>
      <c r="BE24" s="467"/>
      <c r="BF24" s="467"/>
      <c r="BG24" s="467"/>
      <c r="BH24" s="467"/>
      <c r="BI24" s="467"/>
      <c r="BJ24" s="467"/>
      <c r="BK24" s="467"/>
      <c r="BL24" s="467"/>
      <c r="BM24" s="467"/>
      <c r="BN24" s="467"/>
      <c r="BO24" s="467"/>
    </row>
    <row r="25" spans="2:67" ht="33.75" customHeight="1" thickBot="1">
      <c r="B25" s="956">
        <f>C25+6</f>
        <v>18</v>
      </c>
      <c r="C25" s="956">
        <v>12</v>
      </c>
      <c r="E25" s="694" t="str">
        <f t="shared" ca="1" si="1"/>
        <v/>
      </c>
      <c r="F25" s="45" t="str">
        <f>IF(AW25="不適切","★","")</f>
        <v/>
      </c>
      <c r="H25" s="45" t="s">
        <v>1677</v>
      </c>
      <c r="L25" s="1984">
        <f>'自主点検表（処遇）'!$H$473</f>
        <v>0</v>
      </c>
      <c r="M25" s="1985"/>
      <c r="N25" s="1985"/>
      <c r="O25" s="1985"/>
      <c r="P25" s="1985"/>
      <c r="Q25" s="1986"/>
      <c r="R25" s="1996" t="str">
        <f>'自主点検表（処遇）'!$O$473</f>
        <v>専従・兼務</v>
      </c>
      <c r="S25" s="1997"/>
      <c r="T25" s="1998"/>
      <c r="U25" s="2008" t="str">
        <f>'自主点検表（処遇）'!$R$473</f>
        <v>令和（平成）</v>
      </c>
      <c r="V25" s="2009"/>
      <c r="W25" s="2009"/>
      <c r="X25" s="706">
        <f>'自主点検表（処遇）'!$V$473</f>
        <v>0</v>
      </c>
      <c r="Y25" s="706" t="s">
        <v>36</v>
      </c>
      <c r="Z25" s="706">
        <f>'自主点検表（処遇）'!$X$473</f>
        <v>0</v>
      </c>
      <c r="AA25" s="706" t="s">
        <v>37</v>
      </c>
      <c r="AB25" s="706">
        <f>'自主点検表（処遇）'!$Z$473</f>
        <v>0</v>
      </c>
      <c r="AC25" s="707" t="s">
        <v>2232</v>
      </c>
      <c r="AH25" s="1956" t="s">
        <v>2234</v>
      </c>
      <c r="AI25" s="1971"/>
      <c r="AJ25" s="1957"/>
      <c r="AL25" s="469" t="s">
        <v>668</v>
      </c>
      <c r="AN25" s="483" t="str">
        <f ca="1">IF(AP25=AR25,"●","✖")</f>
        <v>✖</v>
      </c>
      <c r="AP25" s="481" t="str">
        <f>IF(AL25="いる","適切","不適切")</f>
        <v>適切</v>
      </c>
      <c r="AR25" s="697" t="str">
        <f t="shared" ca="1" si="0"/>
        <v/>
      </c>
      <c r="AT25" s="626">
        <v>39</v>
      </c>
      <c r="AU25" s="485" t="str">
        <f ca="1">INDIRECT("'自主点検表（処遇）'!AH"&amp;(MATCH($AT25,'自主点検表（処遇）'!$A$5:$A$3053,0)+4))</f>
        <v>いる・いない</v>
      </c>
      <c r="AW25" s="451" t="s">
        <v>2048</v>
      </c>
    </row>
    <row r="26" spans="2:67" ht="33.75" customHeight="1" thickBot="1">
      <c r="E26" s="694" t="str">
        <f t="shared" si="1"/>
        <v/>
      </c>
      <c r="L26" s="1984">
        <f>'自主点検表（処遇）'!$H$474</f>
        <v>0</v>
      </c>
      <c r="M26" s="1985"/>
      <c r="N26" s="1985"/>
      <c r="O26" s="1985"/>
      <c r="P26" s="1985"/>
      <c r="Q26" s="1986"/>
      <c r="R26" s="1996" t="str">
        <f>'自主点検表（処遇）'!$O$474</f>
        <v>専従・兼務</v>
      </c>
      <c r="S26" s="1997"/>
      <c r="T26" s="1998"/>
      <c r="U26" s="2008" t="str">
        <f>'自主点検表（処遇）'!$R$474</f>
        <v>令和（平成）</v>
      </c>
      <c r="V26" s="2009"/>
      <c r="W26" s="2009"/>
      <c r="X26" s="706">
        <f>'自主点検表（処遇）'!$V$474</f>
        <v>0</v>
      </c>
      <c r="Y26" s="706" t="s">
        <v>36</v>
      </c>
      <c r="Z26" s="706">
        <f>'自主点検表（処遇）'!$X$474</f>
        <v>0</v>
      </c>
      <c r="AA26" s="706" t="s">
        <v>37</v>
      </c>
      <c r="AB26" s="706">
        <f>'自主点検表（処遇）'!$Z$474</f>
        <v>0</v>
      </c>
      <c r="AC26" s="707" t="s">
        <v>2232</v>
      </c>
      <c r="AR26" s="701"/>
      <c r="AU26" s="475"/>
      <c r="AW26" s="45"/>
    </row>
    <row r="27" spans="2:67" ht="33.75" customHeight="1" thickBot="1">
      <c r="E27" s="694" t="str">
        <f t="shared" si="1"/>
        <v/>
      </c>
      <c r="L27" s="1984">
        <f>'自主点検表（処遇）'!$H$475</f>
        <v>0</v>
      </c>
      <c r="M27" s="1985"/>
      <c r="N27" s="1985"/>
      <c r="O27" s="1985"/>
      <c r="P27" s="1985"/>
      <c r="Q27" s="1986"/>
      <c r="R27" s="1996" t="str">
        <f>'自主点検表（処遇）'!$O$475</f>
        <v>専従・兼務</v>
      </c>
      <c r="S27" s="1997"/>
      <c r="T27" s="1998"/>
      <c r="U27" s="2008" t="str">
        <f>'自主点検表（処遇）'!$R$475</f>
        <v>令和（平成）</v>
      </c>
      <c r="V27" s="2009"/>
      <c r="W27" s="2009"/>
      <c r="X27" s="706">
        <f>'自主点検表（処遇）'!$V$475</f>
        <v>0</v>
      </c>
      <c r="Y27" s="706" t="s">
        <v>36</v>
      </c>
      <c r="Z27" s="706">
        <f>'自主点検表（処遇）'!$X$475</f>
        <v>0</v>
      </c>
      <c r="AA27" s="706" t="s">
        <v>37</v>
      </c>
      <c r="AB27" s="706">
        <f>'自主点検表（処遇）'!$Z$475</f>
        <v>0</v>
      </c>
      <c r="AC27" s="707" t="s">
        <v>2232</v>
      </c>
      <c r="AR27" s="701"/>
      <c r="AU27" s="475"/>
      <c r="AW27" s="45"/>
    </row>
    <row r="28" spans="2:67" ht="33.75" customHeight="1">
      <c r="E28" s="694" t="str">
        <f t="shared" si="1"/>
        <v/>
      </c>
      <c r="AR28" s="701"/>
      <c r="AU28" s="475"/>
      <c r="AW28" s="45"/>
    </row>
    <row r="29" spans="2:67" ht="33.75" customHeight="1" thickBot="1">
      <c r="E29" s="694" t="str">
        <f t="shared" si="1"/>
        <v/>
      </c>
      <c r="L29" s="45" t="s">
        <v>2227</v>
      </c>
      <c r="R29" s="45" t="s">
        <v>2228</v>
      </c>
      <c r="Z29" s="45" t="s">
        <v>2229</v>
      </c>
      <c r="AH29" s="450" t="s">
        <v>2233</v>
      </c>
      <c r="AI29" s="450"/>
      <c r="AJ29" s="450"/>
      <c r="AR29" s="701"/>
      <c r="AU29" s="475"/>
      <c r="AW29" s="45"/>
    </row>
    <row r="30" spans="2:67" ht="33.75" customHeight="1" thickBot="1">
      <c r="B30" s="956">
        <f>C30+6</f>
        <v>17</v>
      </c>
      <c r="C30" s="956">
        <v>11</v>
      </c>
      <c r="E30" s="694" t="str">
        <f t="shared" ca="1" si="1"/>
        <v/>
      </c>
      <c r="F30" s="45" t="str">
        <f>IF(AW30="不適切","★","")</f>
        <v/>
      </c>
      <c r="H30" s="45" t="s">
        <v>1678</v>
      </c>
      <c r="L30" s="1987">
        <f>'自主点検表（処遇）'!$I$437</f>
        <v>0</v>
      </c>
      <c r="M30" s="1988"/>
      <c r="N30" s="1988"/>
      <c r="O30" s="1988"/>
      <c r="P30" s="1988"/>
      <c r="Q30" s="1989"/>
      <c r="R30" s="1990" t="str">
        <f>'自主点検表（処遇）'!$O$437</f>
        <v>　</v>
      </c>
      <c r="S30" s="1991"/>
      <c r="T30" s="1991"/>
      <c r="U30" s="1991"/>
      <c r="V30" s="1991"/>
      <c r="W30" s="1991"/>
      <c r="X30" s="1991"/>
      <c r="Y30" s="1992"/>
      <c r="Z30" s="1993" t="str">
        <f>'自主点検表（処遇）'!$V$437</f>
        <v>専従・兼務</v>
      </c>
      <c r="AA30" s="1994"/>
      <c r="AB30" s="1995"/>
      <c r="AH30" s="1956" t="s">
        <v>2234</v>
      </c>
      <c r="AI30" s="1971"/>
      <c r="AJ30" s="1957"/>
      <c r="AL30" s="469" t="s">
        <v>668</v>
      </c>
      <c r="AN30" s="483" t="str">
        <f ca="1">IF(AP30=AR30,"●","✖")</f>
        <v>✖</v>
      </c>
      <c r="AP30" s="481" t="str">
        <f>IF(AL30="いる","適切","不適切")</f>
        <v>適切</v>
      </c>
      <c r="AR30" s="697" t="str">
        <f t="shared" ca="1" si="0"/>
        <v/>
      </c>
      <c r="AT30" s="626">
        <v>34</v>
      </c>
      <c r="AU30" s="485" t="str">
        <f ca="1">INDIRECT("'自主点検表（処遇）'!AH"&amp;(MATCH($AT30,'自主点検表（処遇）'!$A$5:$A$3053,0)+4))</f>
        <v>いる・いない</v>
      </c>
      <c r="AW30" s="451" t="s">
        <v>2048</v>
      </c>
    </row>
    <row r="31" spans="2:67" ht="33.75" customHeight="1" thickBot="1">
      <c r="E31" s="694" t="str">
        <f t="shared" si="1"/>
        <v/>
      </c>
      <c r="L31" s="1987">
        <f>'自主点検表（処遇）'!$I$438</f>
        <v>0</v>
      </c>
      <c r="M31" s="1988"/>
      <c r="N31" s="1988"/>
      <c r="O31" s="1988"/>
      <c r="P31" s="1988"/>
      <c r="Q31" s="1989"/>
      <c r="R31" s="1990" t="str">
        <f>'自主点検表（処遇）'!$O$438</f>
        <v>　</v>
      </c>
      <c r="S31" s="1991"/>
      <c r="T31" s="1991"/>
      <c r="U31" s="1991"/>
      <c r="V31" s="1991"/>
      <c r="W31" s="1991"/>
      <c r="X31" s="1991"/>
      <c r="Y31" s="1992"/>
      <c r="Z31" s="1993" t="str">
        <f>'自主点検表（処遇）'!$V$438</f>
        <v>専従・兼務</v>
      </c>
      <c r="AA31" s="1994"/>
      <c r="AB31" s="1995"/>
      <c r="AR31" s="701"/>
      <c r="AU31" s="475"/>
      <c r="AW31" s="45"/>
    </row>
    <row r="32" spans="2:67" ht="33.75" customHeight="1" thickBot="1">
      <c r="E32" s="694" t="str">
        <f t="shared" si="1"/>
        <v/>
      </c>
      <c r="L32" s="1987">
        <f>'自主点検表（処遇）'!$I$439</f>
        <v>0</v>
      </c>
      <c r="M32" s="1988"/>
      <c r="N32" s="1988"/>
      <c r="O32" s="1988"/>
      <c r="P32" s="1988"/>
      <c r="Q32" s="1989"/>
      <c r="R32" s="1990" t="str">
        <f>'自主点検表（処遇）'!$O$439</f>
        <v>　</v>
      </c>
      <c r="S32" s="1991"/>
      <c r="T32" s="1991"/>
      <c r="U32" s="1991"/>
      <c r="V32" s="1991"/>
      <c r="W32" s="1991"/>
      <c r="X32" s="1991"/>
      <c r="Y32" s="1992"/>
      <c r="Z32" s="1993" t="str">
        <f>'自主点検表（処遇）'!$V$439</f>
        <v>専従・兼務</v>
      </c>
      <c r="AA32" s="1994"/>
      <c r="AB32" s="1995"/>
      <c r="AR32" s="701"/>
      <c r="AU32" s="475"/>
      <c r="AW32" s="45"/>
    </row>
    <row r="33" spans="2:56" ht="33.75" customHeight="1">
      <c r="E33" s="694" t="str">
        <f t="shared" si="1"/>
        <v/>
      </c>
      <c r="AR33" s="701"/>
      <c r="AU33" s="475" t="s">
        <v>2235</v>
      </c>
      <c r="AW33" s="45"/>
    </row>
    <row r="34" spans="2:56" ht="33.75" customHeight="1">
      <c r="B34" s="956">
        <f>C34+6</f>
        <v>17</v>
      </c>
      <c r="C34" s="956">
        <v>11</v>
      </c>
      <c r="E34" s="694" t="str">
        <f t="shared" si="1"/>
        <v/>
      </c>
      <c r="Z34" s="45" t="s">
        <v>1679</v>
      </c>
      <c r="AR34" s="701"/>
      <c r="AT34" s="626">
        <v>38</v>
      </c>
      <c r="AU34" s="485" t="str">
        <f ca="1">INDIRECT("'自主点検表（処遇）'!AH"&amp;(MATCH($AT34,'自主点検表（処遇）'!$A$5:$A$3053,0)+4))</f>
        <v>有・無</v>
      </c>
    </row>
    <row r="35" spans="2:56" ht="33.75" customHeight="1">
      <c r="E35" s="694" t="str">
        <f t="shared" si="1"/>
        <v/>
      </c>
      <c r="L35" s="45" t="s">
        <v>2236</v>
      </c>
      <c r="O35" s="45" t="s">
        <v>2238</v>
      </c>
      <c r="R35" s="45" t="s">
        <v>515</v>
      </c>
      <c r="AR35" s="701"/>
      <c r="AU35" s="475"/>
      <c r="AW35" s="45"/>
    </row>
    <row r="36" spans="2:56" ht="33.75" customHeight="1">
      <c r="B36" s="956">
        <f>C36+6</f>
        <v>17</v>
      </c>
      <c r="C36" s="956">
        <v>11</v>
      </c>
      <c r="E36" s="694" t="str">
        <f t="shared" ca="1" si="1"/>
        <v/>
      </c>
      <c r="H36" s="45" t="s">
        <v>2220</v>
      </c>
      <c r="L36" s="1972" t="s">
        <v>2237</v>
      </c>
      <c r="M36" s="1972"/>
      <c r="O36" s="45">
        <f>'自主点検表（処遇）'!$Z$271</f>
        <v>0</v>
      </c>
      <c r="P36" s="45" t="s">
        <v>71</v>
      </c>
      <c r="R36" s="45">
        <f>SUM(O36:O37)</f>
        <v>0</v>
      </c>
      <c r="S36" s="45" t="s">
        <v>71</v>
      </c>
      <c r="T36" s="45" t="str">
        <f>IF(R36&gt;=1,"OK","NG")</f>
        <v>NG</v>
      </c>
      <c r="AL36" s="469" t="s">
        <v>668</v>
      </c>
      <c r="AN36" s="483" t="str">
        <f ca="1">IF(AP36=AR36,"●","✖")</f>
        <v>✖</v>
      </c>
      <c r="AP36" s="481" t="str">
        <f>IF(AL36="いる","適切","不適切")</f>
        <v>適切</v>
      </c>
      <c r="AR36" s="697" t="str">
        <f t="shared" ca="1" si="0"/>
        <v/>
      </c>
      <c r="AT36" s="626">
        <v>32</v>
      </c>
      <c r="AU36" s="485" t="str">
        <f ca="1">INDIRECT("'自主点検表（処遇）'!AH"&amp;(MATCH($AT36,'自主点検表（処遇）'!$A$5:$A$3053,0)+4))</f>
        <v>いる・いない</v>
      </c>
      <c r="AW36" s="451" t="s">
        <v>2048</v>
      </c>
    </row>
    <row r="37" spans="2:56" ht="33.75" customHeight="1">
      <c r="E37" s="694" t="str">
        <f t="shared" si="1"/>
        <v/>
      </c>
      <c r="H37" s="45" t="s">
        <v>2221</v>
      </c>
      <c r="L37" s="1972"/>
      <c r="M37" s="1972"/>
      <c r="O37" s="45">
        <f>'自主点検表（処遇）'!$Z$272</f>
        <v>0</v>
      </c>
      <c r="P37" s="45" t="s">
        <v>71</v>
      </c>
      <c r="AR37" s="701"/>
      <c r="AW37" s="45"/>
    </row>
    <row r="38" spans="2:56" ht="33.75" customHeight="1" thickBot="1">
      <c r="B38" s="472"/>
      <c r="C38" s="472"/>
      <c r="D38" s="616"/>
      <c r="E38" s="696" t="str">
        <f t="shared" si="1"/>
        <v/>
      </c>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617"/>
      <c r="AO38" s="472"/>
      <c r="AP38" s="472"/>
      <c r="AQ38" s="472"/>
      <c r="AR38" s="702"/>
      <c r="AS38" s="472"/>
      <c r="AT38" s="472"/>
      <c r="AU38" s="472"/>
      <c r="AV38" s="472"/>
      <c r="AW38" s="472"/>
      <c r="AX38" s="472"/>
    </row>
    <row r="39" spans="2:56" ht="33.75" customHeight="1">
      <c r="E39" s="694" t="str">
        <f t="shared" si="1"/>
        <v/>
      </c>
      <c r="AR39" s="701"/>
      <c r="AW39" s="45"/>
    </row>
    <row r="40" spans="2:56" ht="33.75" customHeight="1">
      <c r="D40" s="609" t="s">
        <v>1658</v>
      </c>
      <c r="E40" s="694" t="str">
        <f t="shared" si="1"/>
        <v/>
      </c>
      <c r="F40" s="453">
        <v>8</v>
      </c>
      <c r="G40" s="453" t="s">
        <v>1680</v>
      </c>
      <c r="AR40" s="701"/>
      <c r="AW40" s="45"/>
      <c r="AZ40" s="453" t="s">
        <v>1680</v>
      </c>
      <c r="BD40" s="453" t="s">
        <v>1681</v>
      </c>
    </row>
    <row r="41" spans="2:56" ht="33.75" customHeight="1">
      <c r="B41" s="956">
        <f>C41+6</f>
        <v>19</v>
      </c>
      <c r="C41" s="956">
        <v>13</v>
      </c>
      <c r="E41" s="694" t="str">
        <f t="shared" ca="1" si="1"/>
        <v/>
      </c>
      <c r="F41" s="488" t="s">
        <v>1682</v>
      </c>
      <c r="G41" s="453" t="s">
        <v>1683</v>
      </c>
      <c r="AL41" s="469" t="s">
        <v>668</v>
      </c>
      <c r="AN41" s="483" t="str">
        <f t="shared" ref="AN41:AN44" ca="1" si="5">IF(AP41=AR41,"●","✖")</f>
        <v>✖</v>
      </c>
      <c r="AP41" s="481" t="str">
        <f t="shared" ref="AP41:AP44" si="6">IF(AL41="いる","適切","不適切")</f>
        <v>適切</v>
      </c>
      <c r="AR41" s="697" t="str">
        <f t="shared" ref="AR41:AR46" ca="1" si="7">_xlfn.IFS(AU41=AW41,"適切",AU41="非該当","要確認",AU41="いない","不適切",AU41="いる・いない","")</f>
        <v/>
      </c>
      <c r="AS41" s="701"/>
      <c r="AT41" s="957">
        <v>48</v>
      </c>
      <c r="AU41" s="485" t="str">
        <f ca="1">INDIRECT("'自主点検表（処遇）'!AH"&amp;(MATCH($AT41,'自主点検表（処遇）'!$A$5:$A$3053,0)+4))</f>
        <v>いる・いない</v>
      </c>
      <c r="AV41" s="701"/>
      <c r="AW41" s="704" t="s">
        <v>2048</v>
      </c>
      <c r="AZ41" s="453" t="s">
        <v>1684</v>
      </c>
    </row>
    <row r="42" spans="2:56" ht="33.75" customHeight="1">
      <c r="B42" s="956">
        <f t="shared" ref="B42:B44" si="8">C42+6</f>
        <v>19</v>
      </c>
      <c r="C42" s="956">
        <v>13</v>
      </c>
      <c r="E42" s="694" t="str">
        <f t="shared" ca="1" si="1"/>
        <v/>
      </c>
      <c r="F42" s="488" t="s">
        <v>1685</v>
      </c>
      <c r="G42" s="703" t="s">
        <v>2425</v>
      </c>
      <c r="AL42" s="469" t="s">
        <v>668</v>
      </c>
      <c r="AN42" s="483" t="str">
        <f t="shared" ca="1" si="5"/>
        <v>✖</v>
      </c>
      <c r="AP42" s="481" t="str">
        <f t="shared" si="6"/>
        <v>適切</v>
      </c>
      <c r="AR42" s="697" t="str">
        <f t="shared" ca="1" si="7"/>
        <v/>
      </c>
      <c r="AS42" s="701"/>
      <c r="AT42" s="957">
        <v>49</v>
      </c>
      <c r="AU42" s="485" t="str">
        <f ca="1">INDIRECT("'自主点検表（処遇）'!AH"&amp;(MATCH($AT42,'自主点検表（処遇）'!$A$5:$A$3053,0)+4))</f>
        <v>いる・いない</v>
      </c>
      <c r="AV42" s="701"/>
      <c r="AW42" s="704" t="s">
        <v>2048</v>
      </c>
      <c r="AZ42" s="453" t="s">
        <v>1686</v>
      </c>
    </row>
    <row r="43" spans="2:56" ht="33.75" customHeight="1" thickBot="1">
      <c r="B43" s="956">
        <f t="shared" si="8"/>
        <v>19</v>
      </c>
      <c r="C43" s="956">
        <v>13</v>
      </c>
      <c r="E43" s="694" t="str">
        <f t="shared" ca="1" si="1"/>
        <v/>
      </c>
      <c r="F43" s="488" t="s">
        <v>1687</v>
      </c>
      <c r="G43" s="453" t="s">
        <v>1688</v>
      </c>
      <c r="AL43" s="469" t="s">
        <v>668</v>
      </c>
      <c r="AN43" s="483" t="str">
        <f t="shared" ca="1" si="5"/>
        <v>✖</v>
      </c>
      <c r="AP43" s="481" t="str">
        <f t="shared" si="6"/>
        <v>適切</v>
      </c>
      <c r="AR43" s="697" t="str">
        <f t="shared" ca="1" si="7"/>
        <v/>
      </c>
      <c r="AS43" s="701"/>
      <c r="AT43" s="957">
        <v>50</v>
      </c>
      <c r="AU43" s="485" t="str">
        <f ca="1">INDIRECT("'自主点検表（処遇）'!AH"&amp;(MATCH($AT43,'自主点検表（処遇）'!$A$5:$A$3053,0)+4))</f>
        <v>いる・いない</v>
      </c>
      <c r="AV43" s="701"/>
      <c r="AW43" s="704" t="s">
        <v>2048</v>
      </c>
      <c r="AZ43" s="453" t="s">
        <v>1689</v>
      </c>
    </row>
    <row r="44" spans="2:56" ht="33.75" customHeight="1" thickBot="1">
      <c r="B44" s="956">
        <f t="shared" si="8"/>
        <v>19</v>
      </c>
      <c r="C44" s="956">
        <v>13</v>
      </c>
      <c r="E44" s="694" t="str">
        <f t="shared" ca="1" si="1"/>
        <v/>
      </c>
      <c r="F44" s="488" t="s">
        <v>1687</v>
      </c>
      <c r="G44" s="453" t="s">
        <v>1690</v>
      </c>
      <c r="AD44" s="605" t="s">
        <v>530</v>
      </c>
      <c r="AE44" s="450" t="s">
        <v>1823</v>
      </c>
      <c r="AF44" s="450"/>
      <c r="AL44" s="469" t="s">
        <v>668</v>
      </c>
      <c r="AN44" s="483" t="str">
        <f t="shared" ca="1" si="5"/>
        <v>✖</v>
      </c>
      <c r="AP44" s="481" t="str">
        <f t="shared" si="6"/>
        <v>適切</v>
      </c>
      <c r="AR44" s="697" t="str">
        <f t="shared" ca="1" si="7"/>
        <v/>
      </c>
      <c r="AS44" s="701"/>
      <c r="AT44" s="957">
        <v>51</v>
      </c>
      <c r="AU44" s="485" t="str">
        <f ca="1">INDIRECT("'自主点検表（処遇）'!AH"&amp;(MATCH($AT44,'自主点検表（処遇）'!$A$5:$A$3053,0)+4))</f>
        <v>いる・いない</v>
      </c>
      <c r="AV44" s="701"/>
      <c r="AW44" s="704" t="s">
        <v>2048</v>
      </c>
    </row>
    <row r="45" spans="2:56" ht="33.75" customHeight="1">
      <c r="E45" s="694" t="str">
        <f t="shared" si="1"/>
        <v/>
      </c>
      <c r="F45" s="488"/>
      <c r="G45" s="453"/>
      <c r="H45" s="45" t="s">
        <v>1691</v>
      </c>
      <c r="AR45" s="701"/>
      <c r="AS45" s="701"/>
      <c r="AT45" s="701"/>
      <c r="AU45" s="701"/>
      <c r="AV45" s="701"/>
      <c r="AW45" s="701"/>
    </row>
    <row r="46" spans="2:56" ht="33.75" customHeight="1">
      <c r="B46" s="956">
        <f>C46+6</f>
        <v>19</v>
      </c>
      <c r="C46" s="956">
        <v>13</v>
      </c>
      <c r="E46" s="694" t="str">
        <f t="shared" ca="1" si="1"/>
        <v/>
      </c>
      <c r="F46" s="488" t="s">
        <v>1687</v>
      </c>
      <c r="G46" s="453" t="s">
        <v>1692</v>
      </c>
      <c r="AL46" s="469" t="s">
        <v>668</v>
      </c>
      <c r="AN46" s="483" t="str">
        <f ca="1">IF(AP46=AR46,"●","✖")</f>
        <v>✖</v>
      </c>
      <c r="AP46" s="481" t="str">
        <f>IF(AL46="いる","適切","不適切")</f>
        <v>適切</v>
      </c>
      <c r="AR46" s="697" t="str">
        <f t="shared" ca="1" si="7"/>
        <v/>
      </c>
      <c r="AS46" s="701"/>
      <c r="AT46" s="957">
        <v>52</v>
      </c>
      <c r="AU46" s="485" t="str">
        <f ca="1">INDIRECT("'自主点検表（処遇）'!AH"&amp;(MATCH($AT46,'自主点検表（処遇）'!$A$5:$A$3053,0)+4))</f>
        <v>いる・いない</v>
      </c>
      <c r="AV46" s="701"/>
      <c r="AW46" s="704" t="s">
        <v>2048</v>
      </c>
    </row>
    <row r="47" spans="2:56" ht="33.75" customHeight="1" thickBot="1">
      <c r="E47" s="694" t="str">
        <f t="shared" si="1"/>
        <v/>
      </c>
      <c r="G47" s="453"/>
      <c r="H47" s="45" t="s">
        <v>1693</v>
      </c>
      <c r="AR47" s="701"/>
      <c r="AW47" s="45"/>
    </row>
    <row r="48" spans="2:56" ht="33.75" customHeight="1" thickBot="1">
      <c r="E48" s="694" t="str">
        <f t="shared" si="1"/>
        <v/>
      </c>
      <c r="G48" s="453"/>
      <c r="H48" s="45" t="s">
        <v>1694</v>
      </c>
      <c r="AD48" s="605" t="s">
        <v>530</v>
      </c>
      <c r="AE48" s="450" t="s">
        <v>1823</v>
      </c>
      <c r="AF48" s="450"/>
      <c r="AR48" s="701"/>
      <c r="AW48" s="45"/>
    </row>
    <row r="49" spans="2:57" ht="33.75" customHeight="1">
      <c r="E49" s="694" t="str">
        <f t="shared" si="1"/>
        <v/>
      </c>
      <c r="G49" s="453"/>
      <c r="H49" s="45" t="s">
        <v>1695</v>
      </c>
      <c r="AR49" s="701"/>
      <c r="AW49" s="45"/>
    </row>
    <row r="50" spans="2:57" ht="33.75" customHeight="1">
      <c r="E50" s="694" t="str">
        <f t="shared" si="1"/>
        <v/>
      </c>
      <c r="G50" s="453"/>
      <c r="H50" s="45" t="s">
        <v>1696</v>
      </c>
      <c r="AR50" s="701"/>
      <c r="AW50" s="45"/>
    </row>
    <row r="51" spans="2:57" ht="33.75" customHeight="1" thickBot="1">
      <c r="B51" s="472"/>
      <c r="C51" s="472"/>
      <c r="D51" s="616"/>
      <c r="E51" s="696" t="str">
        <f t="shared" si="1"/>
        <v/>
      </c>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2"/>
      <c r="AN51" s="617"/>
      <c r="AO51" s="472"/>
      <c r="AP51" s="472"/>
      <c r="AQ51" s="472"/>
      <c r="AR51" s="702"/>
      <c r="AS51" s="472"/>
      <c r="AT51" s="472"/>
      <c r="AU51" s="472"/>
      <c r="AV51" s="472"/>
      <c r="AW51" s="472"/>
      <c r="AX51" s="472"/>
    </row>
    <row r="52" spans="2:57" ht="33.75" customHeight="1">
      <c r="E52" s="694" t="str">
        <f t="shared" si="1"/>
        <v/>
      </c>
      <c r="AR52" s="701"/>
      <c r="AW52" s="45"/>
    </row>
    <row r="53" spans="2:57" ht="33.75" customHeight="1">
      <c r="D53" s="609" t="s">
        <v>1658</v>
      </c>
      <c r="E53" s="694" t="str">
        <f t="shared" si="1"/>
        <v/>
      </c>
      <c r="F53" s="457" t="s">
        <v>1697</v>
      </c>
      <c r="G53" s="453" t="s">
        <v>1698</v>
      </c>
      <c r="AR53" s="701"/>
      <c r="AW53" s="45"/>
      <c r="AZ53" s="453" t="s">
        <v>1698</v>
      </c>
      <c r="BE53" s="45" t="s">
        <v>1699</v>
      </c>
    </row>
    <row r="54" spans="2:57" ht="33.75" customHeight="1">
      <c r="B54" s="956">
        <f>C54+6</f>
        <v>20</v>
      </c>
      <c r="C54" s="956">
        <v>14</v>
      </c>
      <c r="E54" s="694" t="str">
        <f t="shared" ca="1" si="1"/>
        <v/>
      </c>
      <c r="G54" s="453" t="s">
        <v>1700</v>
      </c>
      <c r="AL54" s="469" t="s">
        <v>668</v>
      </c>
      <c r="AN54" s="483" t="str">
        <f t="shared" ref="AN54:AN56" ca="1" si="9">IF(AP54=AR54,"●","✖")</f>
        <v>✖</v>
      </c>
      <c r="AP54" s="481" t="str">
        <f t="shared" ref="AP54:AP56" si="10">IF(AL54="いる","適切","不適切")</f>
        <v>適切</v>
      </c>
      <c r="AR54" s="697" t="str">
        <f t="shared" ca="1" si="0"/>
        <v/>
      </c>
      <c r="AT54" s="626">
        <v>54</v>
      </c>
      <c r="AU54" s="485" t="str">
        <f ca="1">INDIRECT("'自主点検表（処遇）'!AH"&amp;(MATCH($AT54,'自主点検表（処遇）'!$A$5:$A$3053,0)+4))</f>
        <v>いる・いない</v>
      </c>
      <c r="AW54" s="451" t="s">
        <v>2048</v>
      </c>
      <c r="AZ54" s="453" t="s">
        <v>1701</v>
      </c>
    </row>
    <row r="55" spans="2:57" ht="33.75" customHeight="1">
      <c r="B55" s="956">
        <f t="shared" ref="B55:B56" si="11">C55+6</f>
        <v>20</v>
      </c>
      <c r="C55" s="956">
        <v>14</v>
      </c>
      <c r="E55" s="694" t="str">
        <f t="shared" ca="1" si="1"/>
        <v/>
      </c>
      <c r="G55" s="453" t="s">
        <v>1702</v>
      </c>
      <c r="AL55" s="469" t="s">
        <v>668</v>
      </c>
      <c r="AN55" s="483" t="str">
        <f t="shared" ca="1" si="9"/>
        <v>✖</v>
      </c>
      <c r="AP55" s="481" t="str">
        <f t="shared" si="10"/>
        <v>適切</v>
      </c>
      <c r="AR55" s="697" t="str">
        <f t="shared" ca="1" si="0"/>
        <v/>
      </c>
      <c r="AT55" s="626">
        <v>55</v>
      </c>
      <c r="AU55" s="485" t="str">
        <f ca="1">INDIRECT("'自主点検表（処遇）'!AH"&amp;(MATCH($AT55,'自主点検表（処遇）'!$A$5:$A$3053,0)+4))</f>
        <v>いる・いない</v>
      </c>
      <c r="AW55" s="451" t="s">
        <v>2048</v>
      </c>
      <c r="AZ55" s="453" t="s">
        <v>1703</v>
      </c>
    </row>
    <row r="56" spans="2:57" ht="33.75" customHeight="1">
      <c r="B56" s="956">
        <f t="shared" si="11"/>
        <v>20</v>
      </c>
      <c r="C56" s="956">
        <v>14</v>
      </c>
      <c r="E56" s="694" t="str">
        <f t="shared" ca="1" si="1"/>
        <v/>
      </c>
      <c r="G56" s="453" t="s">
        <v>1704</v>
      </c>
      <c r="AL56" s="469" t="s">
        <v>668</v>
      </c>
      <c r="AN56" s="483" t="str">
        <f t="shared" ca="1" si="9"/>
        <v>✖</v>
      </c>
      <c r="AP56" s="481" t="str">
        <f t="shared" si="10"/>
        <v>適切</v>
      </c>
      <c r="AR56" s="697" t="str">
        <f t="shared" ca="1" si="0"/>
        <v/>
      </c>
      <c r="AT56" s="626">
        <v>56</v>
      </c>
      <c r="AU56" s="485" t="str">
        <f ca="1">INDIRECT("'自主点検表（処遇）'!AH"&amp;(MATCH($AT56,'自主点検表（処遇）'!$A$5:$A$3053,0)+4))</f>
        <v>いる・いない</v>
      </c>
      <c r="AW56" s="451" t="s">
        <v>2048</v>
      </c>
    </row>
    <row r="57" spans="2:57" ht="33.75" customHeight="1" thickBot="1">
      <c r="E57" s="694" t="str">
        <f t="shared" si="1"/>
        <v/>
      </c>
      <c r="AR57" s="701"/>
    </row>
    <row r="58" spans="2:57" ht="33.75" customHeight="1" thickBot="1">
      <c r="B58" s="956">
        <f t="shared" ref="B58:B59" si="12">C58+6</f>
        <v>20</v>
      </c>
      <c r="C58" s="956">
        <v>14</v>
      </c>
      <c r="E58" s="694" t="str">
        <f t="shared" ca="1" si="1"/>
        <v/>
      </c>
      <c r="G58" s="45" t="s">
        <v>1705</v>
      </c>
      <c r="AD58" s="627" t="s">
        <v>530</v>
      </c>
      <c r="AE58" s="450" t="s">
        <v>1716</v>
      </c>
      <c r="AL58" s="489" t="s">
        <v>2266</v>
      </c>
      <c r="AN58" s="483" t="str">
        <f t="shared" ref="AN58:AN59" ca="1" si="13">IF(AP58=AR58,"●","✖")</f>
        <v>✖</v>
      </c>
      <c r="AP58" s="481" t="str">
        <f>IF(AL58="策定済","適切","不適切")</f>
        <v>適切</v>
      </c>
      <c r="AR58" s="697" t="str">
        <f ca="1">_xlfn.IFS(AU58=AW58,"適切",AU58="非該当","要確認",AU58="未策定","不適切",AU58="策定済・未策定","")</f>
        <v/>
      </c>
      <c r="AT58" s="626">
        <v>57</v>
      </c>
      <c r="AU58" s="485" t="str">
        <f ca="1">INDIRECT("'自主点検表（処遇）'!AH"&amp;(MATCH($AT58,'自主点検表（処遇）'!$A$5:$A$3053,0)+4))</f>
        <v>策定済・未策定</v>
      </c>
      <c r="AW58" s="451" t="s">
        <v>344</v>
      </c>
    </row>
    <row r="59" spans="2:57" ht="33.75" customHeight="1" thickBot="1">
      <c r="B59" s="956">
        <f t="shared" si="12"/>
        <v>20</v>
      </c>
      <c r="C59" s="956">
        <v>14</v>
      </c>
      <c r="E59" s="694" t="str">
        <f t="shared" ca="1" si="1"/>
        <v/>
      </c>
      <c r="G59" s="45" t="s">
        <v>1706</v>
      </c>
      <c r="W59" s="45" t="s">
        <v>2281</v>
      </c>
      <c r="Z59" s="45" t="s">
        <v>2281</v>
      </c>
      <c r="AD59" s="627" t="s">
        <v>530</v>
      </c>
      <c r="AE59" s="450" t="s">
        <v>1716</v>
      </c>
      <c r="AL59" s="489" t="s">
        <v>2266</v>
      </c>
      <c r="AM59" s="453"/>
      <c r="AN59" s="483" t="str">
        <f t="shared" ca="1" si="13"/>
        <v>✖</v>
      </c>
      <c r="AO59" s="453"/>
      <c r="AP59" s="481" t="str">
        <f>IF(AL59="策定済","適切","不適切")</f>
        <v>適切</v>
      </c>
      <c r="AR59" s="697" t="str">
        <f ca="1">_xlfn.IFS(AU59=AW59,"適切",AU59="非該当","要確認",AU59="未策定","不適切",AU59="策定済・未策定","")</f>
        <v/>
      </c>
      <c r="AT59" s="626">
        <v>58</v>
      </c>
      <c r="AU59" s="485" t="str">
        <f ca="1">INDIRECT("'自主点検表（処遇）'!AH"&amp;(MATCH($AT59,'自主点検表（処遇）'!$A$5:$A$3053,0)+4))</f>
        <v>策定済・未策定</v>
      </c>
      <c r="AW59" s="451" t="s">
        <v>344</v>
      </c>
    </row>
    <row r="60" spans="2:57" ht="33.75" customHeight="1" thickBot="1">
      <c r="B60" s="956">
        <f>C60+6</f>
        <v>21</v>
      </c>
      <c r="C60" s="956">
        <v>15</v>
      </c>
      <c r="E60" s="694" t="str">
        <f t="shared" ca="1" si="1"/>
        <v/>
      </c>
      <c r="G60" s="45" t="s">
        <v>1707</v>
      </c>
      <c r="Q60" s="611" t="s">
        <v>2239</v>
      </c>
      <c r="R60" s="611"/>
      <c r="S60" s="611"/>
      <c r="W60" s="613" t="s">
        <v>530</v>
      </c>
      <c r="X60" s="612" t="s">
        <v>37</v>
      </c>
      <c r="Y60" s="453"/>
      <c r="Z60" s="613" t="s">
        <v>530</v>
      </c>
      <c r="AA60" s="612" t="s">
        <v>37</v>
      </c>
      <c r="AB60" s="453"/>
      <c r="AC60" s="453"/>
      <c r="AD60" s="627" t="s">
        <v>530</v>
      </c>
      <c r="AE60" s="450" t="s">
        <v>1716</v>
      </c>
      <c r="AF60" s="453"/>
      <c r="AG60" s="453"/>
      <c r="AH60" s="453"/>
      <c r="AI60" s="453"/>
      <c r="AJ60" s="453"/>
      <c r="AK60" s="453"/>
      <c r="AL60" s="489" t="s">
        <v>2267</v>
      </c>
      <c r="AM60" s="453"/>
      <c r="AN60" s="483" t="str">
        <f t="shared" ref="AN60:AN63" ca="1" si="14">IF(AP60=AR60,"●","✖")</f>
        <v>✖</v>
      </c>
      <c r="AO60" s="453"/>
      <c r="AP60" s="481" t="str">
        <f>IF(AL60="実施済","適切","不適切")</f>
        <v>適切</v>
      </c>
      <c r="AR60" s="697" t="str">
        <f ca="1">_xlfn.IFS(AU60=AW60,"適切",AU60="非該当","要確認",AU60="未実施","不適切",AU60="実施済・未実施","")</f>
        <v/>
      </c>
      <c r="AS60" s="453"/>
      <c r="AT60" s="958">
        <v>59</v>
      </c>
      <c r="AU60" s="485" t="str">
        <f ca="1">INDIRECT("'自主点検表（処遇）'!AH"&amp;(MATCH($AT60,'自主点検表（処遇）'!$A$5:$A$3053,0)+4))</f>
        <v>実施済・未実施</v>
      </c>
      <c r="AV60" s="453"/>
      <c r="AW60" s="458" t="s">
        <v>354</v>
      </c>
      <c r="AX60" s="453"/>
    </row>
    <row r="61" spans="2:57" ht="33.75" customHeight="1" thickBot="1">
      <c r="B61" s="956">
        <f t="shared" ref="B61:B63" si="15">C61+6</f>
        <v>21</v>
      </c>
      <c r="C61" s="956">
        <v>15</v>
      </c>
      <c r="E61" s="694" t="str">
        <f t="shared" ca="1" si="1"/>
        <v/>
      </c>
      <c r="Q61" s="611" t="s">
        <v>2240</v>
      </c>
      <c r="R61" s="611"/>
      <c r="S61" s="611"/>
      <c r="W61" s="613" t="s">
        <v>530</v>
      </c>
      <c r="X61" s="612" t="s">
        <v>37</v>
      </c>
      <c r="Y61" s="453"/>
      <c r="Z61" s="613" t="s">
        <v>530</v>
      </c>
      <c r="AA61" s="612" t="s">
        <v>37</v>
      </c>
      <c r="AB61" s="453"/>
      <c r="AC61" s="453"/>
      <c r="AD61" s="627" t="s">
        <v>530</v>
      </c>
      <c r="AE61" s="450" t="s">
        <v>1716</v>
      </c>
      <c r="AF61" s="453"/>
      <c r="AG61" s="453"/>
      <c r="AH61" s="453"/>
      <c r="AI61" s="453"/>
      <c r="AJ61" s="453"/>
      <c r="AK61" s="453"/>
      <c r="AL61" s="489" t="s">
        <v>2267</v>
      </c>
      <c r="AM61" s="453"/>
      <c r="AN61" s="483" t="str">
        <f t="shared" ca="1" si="14"/>
        <v>✖</v>
      </c>
      <c r="AO61" s="453"/>
      <c r="AP61" s="481" t="str">
        <f>IF(AL61="実施済","適切","不適切")</f>
        <v>適切</v>
      </c>
      <c r="AR61" s="697" t="str">
        <f t="shared" ref="AR61:AR63" ca="1" si="16">_xlfn.IFS(AU61=AW61,"適切",AU61="非該当","要確認",AU61="未実施","不適切",AU61="実施済・未実施","")</f>
        <v/>
      </c>
      <c r="AS61" s="453"/>
      <c r="AT61" s="958">
        <v>61</v>
      </c>
      <c r="AU61" s="485" t="str">
        <f ca="1">INDIRECT("'自主点検表（処遇）'!AH"&amp;(MATCH($AT61,'自主点検表（処遇）'!$A$5:$A$3053,0)+4))</f>
        <v>実施済・未実施</v>
      </c>
      <c r="AV61" s="453"/>
      <c r="AW61" s="458" t="s">
        <v>354</v>
      </c>
      <c r="AX61" s="453"/>
    </row>
    <row r="62" spans="2:57" ht="33.75" customHeight="1" thickBot="1">
      <c r="B62" s="956">
        <f t="shared" si="15"/>
        <v>21</v>
      </c>
      <c r="C62" s="956">
        <v>15</v>
      </c>
      <c r="E62" s="694" t="str">
        <f t="shared" ca="1" si="1"/>
        <v/>
      </c>
      <c r="Q62" s="611" t="s">
        <v>2241</v>
      </c>
      <c r="R62" s="611"/>
      <c r="S62" s="611"/>
      <c r="W62" s="613" t="s">
        <v>530</v>
      </c>
      <c r="X62" s="612" t="s">
        <v>37</v>
      </c>
      <c r="Y62" s="459"/>
      <c r="Z62" s="613" t="s">
        <v>530</v>
      </c>
      <c r="AA62" s="612" t="s">
        <v>37</v>
      </c>
      <c r="AB62" s="459"/>
      <c r="AC62" s="459"/>
      <c r="AD62" s="627" t="s">
        <v>530</v>
      </c>
      <c r="AE62" s="450" t="s">
        <v>1716</v>
      </c>
      <c r="AF62" s="459"/>
      <c r="AG62" s="459"/>
      <c r="AH62" s="459"/>
      <c r="AI62" s="459"/>
      <c r="AJ62" s="459"/>
      <c r="AK62" s="459"/>
      <c r="AL62" s="489" t="s">
        <v>2267</v>
      </c>
      <c r="AM62" s="459"/>
      <c r="AN62" s="483" t="str">
        <f t="shared" ca="1" si="14"/>
        <v>✖</v>
      </c>
      <c r="AO62" s="453"/>
      <c r="AP62" s="481" t="str">
        <f>IF(AL62="実施済","適切","不適切")</f>
        <v>適切</v>
      </c>
      <c r="AR62" s="697" t="str">
        <f t="shared" ca="1" si="16"/>
        <v/>
      </c>
      <c r="AS62" s="459"/>
      <c r="AT62" s="958">
        <v>60</v>
      </c>
      <c r="AU62" s="485" t="str">
        <f ca="1">INDIRECT("'自主点検表（処遇）'!AH"&amp;(MATCH($AT62,'自主点検表（処遇）'!$A$5:$A$3053,0)+4))</f>
        <v>実施済・未実施</v>
      </c>
      <c r="AV62" s="459"/>
      <c r="AW62" s="458" t="s">
        <v>354</v>
      </c>
      <c r="AX62" s="459"/>
    </row>
    <row r="63" spans="2:57" ht="33.75" customHeight="1" thickBot="1">
      <c r="B63" s="956">
        <f t="shared" si="15"/>
        <v>21</v>
      </c>
      <c r="C63" s="956">
        <v>15</v>
      </c>
      <c r="E63" s="694" t="str">
        <f t="shared" ca="1" si="1"/>
        <v/>
      </c>
      <c r="Q63" s="611" t="s">
        <v>2242</v>
      </c>
      <c r="R63" s="611"/>
      <c r="S63" s="611"/>
      <c r="W63" s="613" t="s">
        <v>530</v>
      </c>
      <c r="X63" s="612" t="s">
        <v>37</v>
      </c>
      <c r="Y63" s="459"/>
      <c r="Z63" s="613" t="s">
        <v>530</v>
      </c>
      <c r="AA63" s="612" t="s">
        <v>37</v>
      </c>
      <c r="AB63" s="459"/>
      <c r="AC63" s="459"/>
      <c r="AD63" s="627" t="s">
        <v>530</v>
      </c>
      <c r="AE63" s="450" t="s">
        <v>1716</v>
      </c>
      <c r="AF63" s="459"/>
      <c r="AG63" s="459"/>
      <c r="AH63" s="459"/>
      <c r="AI63" s="459"/>
      <c r="AJ63" s="459"/>
      <c r="AK63" s="459"/>
      <c r="AL63" s="489" t="s">
        <v>2267</v>
      </c>
      <c r="AM63" s="459"/>
      <c r="AN63" s="483" t="str">
        <f t="shared" ca="1" si="14"/>
        <v>✖</v>
      </c>
      <c r="AO63" s="453"/>
      <c r="AP63" s="481" t="str">
        <f>IF(AL63="実施済","適切","不適切")</f>
        <v>適切</v>
      </c>
      <c r="AR63" s="697" t="str">
        <f t="shared" ca="1" si="16"/>
        <v/>
      </c>
      <c r="AS63" s="459"/>
      <c r="AT63" s="958">
        <v>62</v>
      </c>
      <c r="AU63" s="485" t="str">
        <f ca="1">INDIRECT("'自主点検表（処遇）'!AH"&amp;(MATCH($AT63,'自主点検表（処遇）'!$A$5:$A$3053,0)+4))</f>
        <v>実施済・未実施</v>
      </c>
      <c r="AV63" s="459"/>
      <c r="AW63" s="458" t="s">
        <v>354</v>
      </c>
      <c r="AX63" s="459"/>
    </row>
    <row r="64" spans="2:57" ht="33.75" customHeight="1" thickBot="1">
      <c r="B64" s="472"/>
      <c r="C64" s="472"/>
      <c r="D64" s="616"/>
      <c r="E64" s="696" t="str">
        <f t="shared" si="1"/>
        <v/>
      </c>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617"/>
      <c r="AO64" s="472"/>
      <c r="AP64" s="472"/>
      <c r="AQ64" s="472"/>
      <c r="AR64" s="702"/>
      <c r="AS64" s="472"/>
      <c r="AT64" s="472"/>
      <c r="AU64" s="472"/>
      <c r="AV64" s="472"/>
      <c r="AW64" s="472"/>
      <c r="AX64" s="472"/>
    </row>
    <row r="65" spans="2:50" ht="33.75" customHeight="1">
      <c r="E65" s="694" t="str">
        <f t="shared" si="1"/>
        <v/>
      </c>
      <c r="AR65" s="701"/>
      <c r="AW65" s="45"/>
    </row>
    <row r="66" spans="2:50" ht="33.75" customHeight="1">
      <c r="E66" s="694" t="str">
        <f t="shared" si="1"/>
        <v/>
      </c>
      <c r="F66" s="45">
        <v>9</v>
      </c>
      <c r="G66" s="45" t="s">
        <v>1710</v>
      </c>
      <c r="AR66" s="701"/>
      <c r="AW66" s="45"/>
    </row>
    <row r="67" spans="2:50" ht="33.75" customHeight="1" thickBot="1">
      <c r="E67" s="694" t="str">
        <f t="shared" si="1"/>
        <v/>
      </c>
      <c r="G67" s="17"/>
      <c r="H67" s="45" t="s">
        <v>1711</v>
      </c>
      <c r="K67" s="45" t="s">
        <v>1712</v>
      </c>
      <c r="M67" s="17"/>
      <c r="N67" s="17"/>
      <c r="O67" s="17"/>
      <c r="P67" s="17"/>
      <c r="Q67" s="17"/>
      <c r="R67" s="17"/>
      <c r="S67" s="17"/>
      <c r="T67" s="17"/>
      <c r="U67" s="17"/>
      <c r="V67" s="17"/>
      <c r="W67" s="17" t="s">
        <v>364</v>
      </c>
      <c r="X67" s="17"/>
      <c r="Y67" s="17"/>
      <c r="Z67" s="17"/>
      <c r="AA67" s="17"/>
      <c r="AB67" s="17"/>
      <c r="AC67" s="17"/>
      <c r="AD67" s="17"/>
      <c r="AE67" s="17"/>
      <c r="AR67" s="701"/>
      <c r="AW67" s="45"/>
    </row>
    <row r="68" spans="2:50" ht="33.75" customHeight="1" thickBot="1">
      <c r="E68" s="694" t="str">
        <f t="shared" si="1"/>
        <v/>
      </c>
      <c r="G68" s="17"/>
      <c r="H68" s="1348" t="s">
        <v>365</v>
      </c>
      <c r="I68" s="1349"/>
      <c r="J68" s="1349"/>
      <c r="K68" s="1349"/>
      <c r="L68" s="1349"/>
      <c r="M68" s="1349"/>
      <c r="N68" s="1349"/>
      <c r="O68" s="1349"/>
      <c r="P68" s="1349"/>
      <c r="Q68" s="1349"/>
      <c r="R68" s="1349"/>
      <c r="S68" s="1349"/>
      <c r="T68" s="1349"/>
      <c r="U68" s="1350"/>
      <c r="V68" s="1348" t="s">
        <v>366</v>
      </c>
      <c r="W68" s="1349"/>
      <c r="X68" s="1349"/>
      <c r="Y68" s="1349"/>
      <c r="Z68" s="1349"/>
      <c r="AA68" s="1349"/>
      <c r="AB68" s="1349"/>
      <c r="AC68" s="1350"/>
      <c r="AD68" s="79"/>
      <c r="AE68" s="17"/>
      <c r="AR68" s="701"/>
      <c r="AW68" s="45"/>
    </row>
    <row r="69" spans="2:50" ht="33.75" customHeight="1" thickBot="1">
      <c r="E69" s="694" t="str">
        <f t="shared" si="1"/>
        <v/>
      </c>
      <c r="G69" s="17"/>
      <c r="H69" s="1692" t="s">
        <v>368</v>
      </c>
      <c r="I69" s="1693"/>
      <c r="J69" s="1693"/>
      <c r="K69" s="1693"/>
      <c r="L69" s="1693"/>
      <c r="M69" s="1694"/>
      <c r="N69" s="1348" t="s">
        <v>367</v>
      </c>
      <c r="O69" s="1349"/>
      <c r="P69" s="1349"/>
      <c r="Q69" s="1349"/>
      <c r="R69" s="1349"/>
      <c r="S69" s="1349"/>
      <c r="T69" s="1349"/>
      <c r="U69" s="1349"/>
      <c r="V69" s="1349"/>
      <c r="W69" s="1349"/>
      <c r="X69" s="1349"/>
      <c r="Y69" s="1349"/>
      <c r="Z69" s="1349"/>
      <c r="AA69" s="1349"/>
      <c r="AB69" s="1349"/>
      <c r="AC69" s="1350"/>
      <c r="AD69" s="79"/>
      <c r="AE69" s="17"/>
      <c r="AR69" s="701"/>
      <c r="AW69" s="45"/>
    </row>
    <row r="70" spans="2:50" ht="33.75" customHeight="1">
      <c r="E70" s="694" t="str">
        <f t="shared" ref="E70:E133" si="17">_xlfn.IFS(AR70="不適切","★",AR70="要確認","▲",AR70="適切","",AR70="","")</f>
        <v/>
      </c>
      <c r="G70" s="17"/>
      <c r="H70" s="1597" t="s">
        <v>727</v>
      </c>
      <c r="I70" s="1598"/>
      <c r="J70" s="1598"/>
      <c r="K70" s="1598"/>
      <c r="L70" s="1598"/>
      <c r="M70" s="1685"/>
      <c r="N70" s="1671">
        <v>1</v>
      </c>
      <c r="O70" s="1672"/>
      <c r="P70" s="1672"/>
      <c r="Q70" s="245" t="s">
        <v>71</v>
      </c>
      <c r="R70" s="1754"/>
      <c r="S70" s="1754"/>
      <c r="T70" s="1754"/>
      <c r="U70" s="1755"/>
      <c r="V70" s="1530"/>
      <c r="W70" s="17" t="s">
        <v>42</v>
      </c>
      <c r="X70" s="17"/>
      <c r="Y70" s="17"/>
      <c r="Z70" s="17"/>
      <c r="AA70" s="1331"/>
      <c r="AB70" s="1331"/>
      <c r="AC70" s="1332"/>
      <c r="AD70" s="17"/>
      <c r="AE70" s="17"/>
      <c r="AR70" s="701"/>
      <c r="AW70" s="45"/>
    </row>
    <row r="71" spans="2:50" ht="33.75" customHeight="1">
      <c r="E71" s="694" t="str">
        <f t="shared" si="17"/>
        <v/>
      </c>
      <c r="G71" s="17"/>
      <c r="H71" s="1616" t="s">
        <v>728</v>
      </c>
      <c r="I71" s="1617"/>
      <c r="J71" s="1617"/>
      <c r="K71" s="1617"/>
      <c r="L71" s="1617"/>
      <c r="M71" s="1686"/>
      <c r="N71" s="1562">
        <v>2</v>
      </c>
      <c r="O71" s="1563"/>
      <c r="P71" s="1563"/>
      <c r="Q71" s="246" t="s">
        <v>71</v>
      </c>
      <c r="R71" s="1689"/>
      <c r="S71" s="1689"/>
      <c r="T71" s="1689"/>
      <c r="U71" s="1690"/>
      <c r="V71" s="1362"/>
      <c r="W71" s="1134"/>
      <c r="X71" s="1134"/>
      <c r="Y71" s="2005">
        <f>'自主点検表（処遇）'!$W$258</f>
        <v>0</v>
      </c>
      <c r="Z71" s="2005"/>
      <c r="AA71" s="2005"/>
      <c r="AB71" s="1174" t="s">
        <v>71</v>
      </c>
      <c r="AC71" s="1175"/>
      <c r="AD71" s="17"/>
      <c r="AE71" s="17"/>
      <c r="AR71" s="701"/>
      <c r="AW71" s="45"/>
    </row>
    <row r="72" spans="2:50" ht="33.75" customHeight="1">
      <c r="E72" s="694" t="str">
        <f t="shared" si="17"/>
        <v/>
      </c>
      <c r="G72" s="17"/>
      <c r="H72" s="1616" t="s">
        <v>729</v>
      </c>
      <c r="I72" s="1617"/>
      <c r="J72" s="1617"/>
      <c r="K72" s="1617"/>
      <c r="L72" s="1617"/>
      <c r="M72" s="1686"/>
      <c r="N72" s="1562">
        <v>3</v>
      </c>
      <c r="O72" s="1563"/>
      <c r="P72" s="1563"/>
      <c r="Q72" s="246" t="s">
        <v>71</v>
      </c>
      <c r="R72" s="1689"/>
      <c r="S72" s="1689"/>
      <c r="T72" s="1689"/>
      <c r="U72" s="1690"/>
      <c r="V72" s="1362"/>
      <c r="W72" s="17"/>
      <c r="X72" s="1772" t="s">
        <v>379</v>
      </c>
      <c r="Y72" s="1772"/>
      <c r="Z72" s="1772"/>
      <c r="AA72" s="1772"/>
      <c r="AB72" s="1772"/>
      <c r="AC72" s="1773"/>
      <c r="AD72" s="79"/>
      <c r="AE72" s="17"/>
      <c r="AR72" s="701"/>
      <c r="AW72" s="45"/>
    </row>
    <row r="73" spans="2:50" ht="33.75" customHeight="1">
      <c r="E73" s="694" t="str">
        <f t="shared" si="17"/>
        <v/>
      </c>
      <c r="G73" s="17"/>
      <c r="H73" s="1616" t="s">
        <v>730</v>
      </c>
      <c r="I73" s="1617"/>
      <c r="J73" s="1617"/>
      <c r="K73" s="1617"/>
      <c r="L73" s="1617"/>
      <c r="M73" s="1686"/>
      <c r="N73" s="1562">
        <v>4</v>
      </c>
      <c r="O73" s="1563"/>
      <c r="P73" s="1563"/>
      <c r="Q73" s="246" t="s">
        <v>71</v>
      </c>
      <c r="R73" s="1689"/>
      <c r="S73" s="1689"/>
      <c r="T73" s="1689"/>
      <c r="U73" s="1690"/>
      <c r="V73" s="1362"/>
      <c r="W73" s="1134" t="s">
        <v>376</v>
      </c>
      <c r="X73" s="1134"/>
      <c r="Y73" s="1134"/>
      <c r="Z73" s="2006" t="str">
        <f>'自主点検表（処遇）'!$Z$597</f>
        <v>　</v>
      </c>
      <c r="AA73" s="2006"/>
      <c r="AB73" s="1174" t="s">
        <v>71</v>
      </c>
      <c r="AC73" s="1175"/>
      <c r="AD73" s="17"/>
      <c r="AE73" s="17"/>
      <c r="AR73" s="701"/>
      <c r="AW73" s="45"/>
    </row>
    <row r="74" spans="2:50" ht="33.75" customHeight="1" thickBot="1">
      <c r="B74" s="956">
        <f t="shared" ref="B74" si="18">C74+6</f>
        <v>21</v>
      </c>
      <c r="C74" s="956">
        <v>15</v>
      </c>
      <c r="E74" s="694" t="str">
        <f t="shared" ca="1" si="17"/>
        <v/>
      </c>
      <c r="G74" s="17"/>
      <c r="H74" s="1601" t="s">
        <v>731</v>
      </c>
      <c r="I74" s="1602"/>
      <c r="J74" s="1602"/>
      <c r="K74" s="1602"/>
      <c r="L74" s="1602"/>
      <c r="M74" s="1753"/>
      <c r="N74" s="1354" t="s">
        <v>374</v>
      </c>
      <c r="O74" s="1683"/>
      <c r="P74" s="1683"/>
      <c r="Q74" s="1683"/>
      <c r="R74" s="1683"/>
      <c r="S74" s="1683"/>
      <c r="T74" s="1683"/>
      <c r="U74" s="1684"/>
      <c r="V74" s="1447"/>
      <c r="W74" s="1328" t="s">
        <v>377</v>
      </c>
      <c r="X74" s="1328"/>
      <c r="Y74" s="1328"/>
      <c r="Z74" s="2007" t="str">
        <f>'自主点検表（処遇）'!$Z$598</f>
        <v>　</v>
      </c>
      <c r="AA74" s="2007"/>
      <c r="AB74" s="239" t="s">
        <v>71</v>
      </c>
      <c r="AC74" s="240"/>
      <c r="AD74" s="17"/>
      <c r="AE74" s="2014" t="str">
        <f>IF(Z74&gt;Z73,"基準以上","基準以下")</f>
        <v>基準以下</v>
      </c>
      <c r="AF74" s="1446"/>
      <c r="AG74" s="2015"/>
      <c r="AL74" s="469" t="s">
        <v>668</v>
      </c>
      <c r="AN74" s="483" t="str">
        <f t="shared" ref="AN74" ca="1" si="19">IF(AP74=AR74,"●","✖")</f>
        <v>✖</v>
      </c>
      <c r="AP74" s="481" t="str">
        <f t="shared" ref="AP74" si="20">IF(AL74="いる","適切","不適切")</f>
        <v>適切</v>
      </c>
      <c r="AR74" s="697" t="str">
        <f t="shared" ref="AR74:AR127" ca="1" si="21">_xlfn.IFS(AU74=AW74,"適切",AU74="非該当","要確認",AU74="いない","不適切",AU74="いる・いない","")</f>
        <v/>
      </c>
      <c r="AT74" s="626">
        <v>63</v>
      </c>
      <c r="AU74" s="485" t="str">
        <f ca="1">INDIRECT("'自主点検表（処遇）'!AH"&amp;(MATCH($AT74,'自主点検表（処遇）'!$A$5:$A$3053,0)+4))</f>
        <v>いる・いない</v>
      </c>
      <c r="AW74" s="451" t="s">
        <v>2048</v>
      </c>
    </row>
    <row r="75" spans="2:50" ht="33.75" customHeight="1" thickBot="1">
      <c r="B75" s="472"/>
      <c r="C75" s="472"/>
      <c r="D75" s="616"/>
      <c r="E75" s="696" t="str">
        <f t="shared" si="17"/>
        <v/>
      </c>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472"/>
      <c r="AK75" s="472"/>
      <c r="AL75" s="472"/>
      <c r="AM75" s="472"/>
      <c r="AN75" s="617"/>
      <c r="AO75" s="472"/>
      <c r="AP75" s="472"/>
      <c r="AQ75" s="472"/>
      <c r="AR75" s="702"/>
      <c r="AS75" s="472"/>
      <c r="AT75" s="472"/>
      <c r="AU75" s="472"/>
      <c r="AV75" s="472"/>
      <c r="AW75" s="472"/>
      <c r="AX75" s="472"/>
    </row>
    <row r="76" spans="2:50" ht="33.75" customHeight="1">
      <c r="E76" s="694" t="str">
        <f t="shared" si="17"/>
        <v/>
      </c>
      <c r="AR76" s="701"/>
      <c r="AW76" s="45"/>
    </row>
    <row r="77" spans="2:50" ht="33.75" customHeight="1">
      <c r="E77" s="694" t="str">
        <f t="shared" si="17"/>
        <v/>
      </c>
      <c r="F77" s="45">
        <v>10</v>
      </c>
      <c r="G77" s="45" t="s">
        <v>1713</v>
      </c>
      <c r="AR77" s="701"/>
      <c r="AW77" s="45"/>
    </row>
    <row r="78" spans="2:50" ht="33.75" customHeight="1">
      <c r="B78" s="956">
        <f t="shared" ref="B78" si="22">C78+6</f>
        <v>23</v>
      </c>
      <c r="C78" s="956">
        <v>17</v>
      </c>
      <c r="E78" s="694" t="str">
        <f t="shared" ca="1" si="17"/>
        <v/>
      </c>
      <c r="H78" s="45" t="s">
        <v>2243</v>
      </c>
      <c r="AL78" s="469" t="s">
        <v>668</v>
      </c>
      <c r="AN78" s="483" t="str">
        <f t="shared" ref="AN78" ca="1" si="23">IF(AP78=AR78,"●","✖")</f>
        <v>✖</v>
      </c>
      <c r="AP78" s="481" t="str">
        <f t="shared" ref="AP78" si="24">IF(AL78="いる","適切","不適切")</f>
        <v>適切</v>
      </c>
      <c r="AR78" s="697" t="str">
        <f t="shared" ca="1" si="21"/>
        <v/>
      </c>
      <c r="AT78" s="626">
        <v>65</v>
      </c>
      <c r="AU78" s="485" t="str">
        <f ca="1">INDIRECT("'自主点検表（処遇）'!AH"&amp;(MATCH($AT78,'自主点検表（処遇）'!$A$5:$A$3053,0)+4))</f>
        <v>いる・いない</v>
      </c>
      <c r="AW78" s="451" t="s">
        <v>2048</v>
      </c>
    </row>
    <row r="79" spans="2:50" ht="33.75" customHeight="1">
      <c r="E79" s="694" t="str">
        <f t="shared" si="17"/>
        <v/>
      </c>
      <c r="AR79" s="701"/>
      <c r="AW79" s="45"/>
    </row>
    <row r="80" spans="2:50" ht="33.75" customHeight="1" thickBot="1">
      <c r="E80" s="694" t="str">
        <f t="shared" si="17"/>
        <v/>
      </c>
      <c r="H80" s="45" t="s">
        <v>1714</v>
      </c>
      <c r="M80" s="45" t="s">
        <v>2244</v>
      </c>
      <c r="AR80" s="701"/>
      <c r="AW80" s="45"/>
    </row>
    <row r="81" spans="2:58" ht="33.75" customHeight="1" thickBot="1">
      <c r="E81" s="694" t="str">
        <f t="shared" si="17"/>
        <v/>
      </c>
      <c r="I81" s="45" t="s">
        <v>1715</v>
      </c>
      <c r="AD81" s="627" t="s">
        <v>530</v>
      </c>
      <c r="AE81" s="450" t="s">
        <v>1716</v>
      </c>
      <c r="AR81" s="701"/>
      <c r="AW81" s="45"/>
    </row>
    <row r="82" spans="2:58" ht="33.75" customHeight="1" thickBot="1">
      <c r="E82" s="694" t="str">
        <f t="shared" si="17"/>
        <v/>
      </c>
      <c r="I82" s="45" t="s">
        <v>1717</v>
      </c>
      <c r="AR82" s="701"/>
      <c r="AW82" s="45"/>
    </row>
    <row r="83" spans="2:58" ht="33.75" customHeight="1" thickBot="1">
      <c r="E83" s="694" t="str">
        <f t="shared" si="17"/>
        <v/>
      </c>
      <c r="I83" s="45" t="s">
        <v>1718</v>
      </c>
      <c r="AD83" s="627" t="s">
        <v>530</v>
      </c>
      <c r="AE83" s="450" t="s">
        <v>1716</v>
      </c>
      <c r="AR83" s="701"/>
      <c r="AW83" s="45"/>
    </row>
    <row r="84" spans="2:58" ht="33.75" customHeight="1" thickBot="1">
      <c r="E84" s="694" t="str">
        <f t="shared" si="17"/>
        <v/>
      </c>
      <c r="I84" s="45" t="s">
        <v>1719</v>
      </c>
      <c r="AR84" s="701"/>
      <c r="AW84" s="45"/>
    </row>
    <row r="85" spans="2:58" ht="33.75" customHeight="1" thickBot="1">
      <c r="E85" s="694" t="str">
        <f t="shared" si="17"/>
        <v/>
      </c>
      <c r="I85" s="45" t="s">
        <v>1720</v>
      </c>
      <c r="AD85" s="627" t="s">
        <v>530</v>
      </c>
      <c r="AE85" s="450" t="s">
        <v>1716</v>
      </c>
      <c r="AR85" s="701"/>
      <c r="AW85" s="45"/>
    </row>
    <row r="86" spans="2:58" ht="33.75" customHeight="1">
      <c r="E86" s="694" t="str">
        <f t="shared" si="17"/>
        <v/>
      </c>
      <c r="I86" s="45" t="s">
        <v>1721</v>
      </c>
      <c r="AR86" s="701"/>
      <c r="AW86" s="45"/>
    </row>
    <row r="87" spans="2:58" ht="33.75" customHeight="1" thickBot="1">
      <c r="B87" s="472"/>
      <c r="C87" s="472"/>
      <c r="D87" s="616"/>
      <c r="E87" s="696" t="str">
        <f t="shared" si="17"/>
        <v/>
      </c>
      <c r="F87" s="472"/>
      <c r="G87" s="472"/>
      <c r="H87" s="472"/>
      <c r="I87" s="472"/>
      <c r="J87" s="472"/>
      <c r="K87" s="472"/>
      <c r="L87" s="472"/>
      <c r="M87" s="472"/>
      <c r="N87" s="472"/>
      <c r="O87" s="472"/>
      <c r="P87" s="472"/>
      <c r="Q87" s="472"/>
      <c r="R87" s="472"/>
      <c r="S87" s="472"/>
      <c r="T87" s="472"/>
      <c r="U87" s="472"/>
      <c r="V87" s="472"/>
      <c r="W87" s="472"/>
      <c r="X87" s="472"/>
      <c r="Y87" s="472"/>
      <c r="Z87" s="472"/>
      <c r="AA87" s="472"/>
      <c r="AB87" s="472"/>
      <c r="AC87" s="472"/>
      <c r="AD87" s="472"/>
      <c r="AE87" s="472"/>
      <c r="AF87" s="472"/>
      <c r="AG87" s="472"/>
      <c r="AH87" s="472"/>
      <c r="AI87" s="472"/>
      <c r="AJ87" s="472"/>
      <c r="AK87" s="472"/>
      <c r="AL87" s="472"/>
      <c r="AM87" s="472"/>
      <c r="AN87" s="617"/>
      <c r="AO87" s="472"/>
      <c r="AP87" s="472"/>
      <c r="AQ87" s="472"/>
      <c r="AR87" s="702"/>
      <c r="AS87" s="472"/>
      <c r="AT87" s="472"/>
      <c r="AU87" s="472"/>
      <c r="AV87" s="472"/>
      <c r="AW87" s="472"/>
      <c r="AX87" s="472"/>
    </row>
    <row r="88" spans="2:58" ht="33.75" customHeight="1">
      <c r="E88" s="694" t="str">
        <f t="shared" si="17"/>
        <v/>
      </c>
      <c r="AR88" s="701"/>
      <c r="AW88" s="45"/>
    </row>
    <row r="89" spans="2:58" ht="33.75" customHeight="1" thickBot="1">
      <c r="D89" s="609" t="s">
        <v>1658</v>
      </c>
      <c r="E89" s="694" t="str">
        <f t="shared" si="17"/>
        <v/>
      </c>
      <c r="F89" s="45" t="s">
        <v>1722</v>
      </c>
      <c r="AR89" s="701"/>
      <c r="AW89" s="45"/>
      <c r="AZ89" s="453" t="s">
        <v>1723</v>
      </c>
      <c r="BA89" s="453" t="s">
        <v>1724</v>
      </c>
    </row>
    <row r="90" spans="2:58" ht="33.75" customHeight="1" thickBot="1">
      <c r="E90" s="694" t="str">
        <f t="shared" si="17"/>
        <v/>
      </c>
      <c r="G90" s="453" t="s">
        <v>1725</v>
      </c>
      <c r="AD90" s="627" t="s">
        <v>530</v>
      </c>
      <c r="AE90" s="450" t="s">
        <v>1716</v>
      </c>
      <c r="AL90" s="469" t="s">
        <v>668</v>
      </c>
      <c r="AN90" s="483" t="str">
        <f t="shared" ref="AN90:AN91" si="25">IF(AP90=AR90,"●","✖")</f>
        <v>●</v>
      </c>
      <c r="AP90" s="481" t="str">
        <f t="shared" ref="AP90:AP91" si="26">IF(AL90="いる","適切","不適切")</f>
        <v>適切</v>
      </c>
      <c r="AR90" s="697" t="str">
        <f t="shared" si="21"/>
        <v>適切</v>
      </c>
      <c r="AW90" s="45"/>
      <c r="AZ90" s="453" t="s">
        <v>1726</v>
      </c>
    </row>
    <row r="91" spans="2:58" ht="33.75" customHeight="1" thickBot="1">
      <c r="E91" s="694" t="str">
        <f t="shared" si="17"/>
        <v/>
      </c>
      <c r="G91" s="453" t="s">
        <v>1727</v>
      </c>
      <c r="AD91" s="627" t="s">
        <v>530</v>
      </c>
      <c r="AE91" s="450" t="s">
        <v>1716</v>
      </c>
      <c r="AL91" s="469" t="s">
        <v>668</v>
      </c>
      <c r="AN91" s="483" t="str">
        <f t="shared" si="25"/>
        <v>●</v>
      </c>
      <c r="AP91" s="481" t="str">
        <f t="shared" si="26"/>
        <v>適切</v>
      </c>
      <c r="AR91" s="697" t="str">
        <f t="shared" si="21"/>
        <v>適切</v>
      </c>
      <c r="AW91" s="45"/>
    </row>
    <row r="92" spans="2:58" ht="33.75" customHeight="1" thickBot="1">
      <c r="B92" s="472"/>
      <c r="C92" s="472"/>
      <c r="D92" s="616"/>
      <c r="E92" s="696" t="str">
        <f t="shared" si="17"/>
        <v/>
      </c>
      <c r="F92" s="472"/>
      <c r="G92" s="472"/>
      <c r="H92" s="472"/>
      <c r="I92" s="472"/>
      <c r="J92" s="472"/>
      <c r="K92" s="472"/>
      <c r="L92" s="472"/>
      <c r="M92" s="472"/>
      <c r="N92" s="472"/>
      <c r="O92" s="472"/>
      <c r="P92" s="472"/>
      <c r="Q92" s="472"/>
      <c r="R92" s="472"/>
      <c r="S92" s="472"/>
      <c r="T92" s="472"/>
      <c r="U92" s="472"/>
      <c r="V92" s="472"/>
      <c r="W92" s="472"/>
      <c r="X92" s="472"/>
      <c r="Y92" s="472"/>
      <c r="Z92" s="472"/>
      <c r="AA92" s="472"/>
      <c r="AB92" s="472"/>
      <c r="AC92" s="472"/>
      <c r="AD92" s="472"/>
      <c r="AE92" s="472"/>
      <c r="AF92" s="472"/>
      <c r="AG92" s="472"/>
      <c r="AH92" s="472"/>
      <c r="AI92" s="472"/>
      <c r="AJ92" s="472"/>
      <c r="AK92" s="472"/>
      <c r="AL92" s="472"/>
      <c r="AM92" s="472"/>
      <c r="AN92" s="617"/>
      <c r="AO92" s="472"/>
      <c r="AP92" s="472"/>
      <c r="AQ92" s="472"/>
      <c r="AR92" s="702"/>
      <c r="AS92" s="472"/>
      <c r="AT92" s="472"/>
      <c r="AU92" s="472"/>
      <c r="AV92" s="472"/>
      <c r="AW92" s="472"/>
      <c r="AX92" s="472"/>
    </row>
    <row r="93" spans="2:58" ht="33.75" customHeight="1">
      <c r="E93" s="694" t="str">
        <f t="shared" si="17"/>
        <v/>
      </c>
      <c r="AR93" s="701"/>
      <c r="AW93" s="45"/>
    </row>
    <row r="94" spans="2:58" ht="33.75" customHeight="1">
      <c r="D94" s="609" t="s">
        <v>1658</v>
      </c>
      <c r="E94" s="694" t="str">
        <f t="shared" si="17"/>
        <v/>
      </c>
      <c r="F94" s="45" t="s">
        <v>1728</v>
      </c>
      <c r="AR94" s="701"/>
      <c r="AW94" s="45"/>
    </row>
    <row r="95" spans="2:58" ht="33.75" customHeight="1">
      <c r="E95" s="694" t="str">
        <f t="shared" si="17"/>
        <v/>
      </c>
      <c r="F95" s="45">
        <v>2</v>
      </c>
      <c r="G95" s="453" t="s">
        <v>1729</v>
      </c>
      <c r="AR95" s="701"/>
      <c r="AW95" s="45"/>
      <c r="AZ95" s="453" t="s">
        <v>1729</v>
      </c>
      <c r="BF95" s="453" t="s">
        <v>1730</v>
      </c>
    </row>
    <row r="96" spans="2:58" ht="33.75" customHeight="1" thickBot="1">
      <c r="B96" s="956">
        <f t="shared" ref="B96" si="27">C96+6</f>
        <v>29</v>
      </c>
      <c r="C96" s="956">
        <v>23</v>
      </c>
      <c r="E96" s="694" t="str">
        <f t="shared" ca="1" si="17"/>
        <v/>
      </c>
      <c r="G96" s="453" t="s">
        <v>1731</v>
      </c>
      <c r="AL96" s="469" t="s">
        <v>668</v>
      </c>
      <c r="AN96" s="483" t="str">
        <f t="shared" ref="AN96:AN97" ca="1" si="28">IF(AP96=AR96,"●","✖")</f>
        <v>✖</v>
      </c>
      <c r="AP96" s="481" t="str">
        <f t="shared" ref="AP96" si="29">IF(AL96="いる","適切","不適切")</f>
        <v>適切</v>
      </c>
      <c r="AR96" s="697" t="str">
        <f t="shared" ca="1" si="21"/>
        <v/>
      </c>
      <c r="AT96" s="626">
        <v>137</v>
      </c>
      <c r="AU96" s="485" t="str">
        <f ca="1">INDIRECT("'自主点検表（処遇）'!AH"&amp;(MATCH($AT96,'自主点検表（処遇）'!$A$5:$A$3053,0)+4))</f>
        <v>いる・いない</v>
      </c>
      <c r="AW96" s="451" t="s">
        <v>2048</v>
      </c>
      <c r="AZ96" s="453" t="s">
        <v>1732</v>
      </c>
    </row>
    <row r="97" spans="2:56" ht="33.75" customHeight="1" thickBot="1">
      <c r="E97" s="694" t="str">
        <f t="shared" si="17"/>
        <v/>
      </c>
      <c r="G97" s="453" t="s">
        <v>1733</v>
      </c>
      <c r="AD97" s="627" t="s">
        <v>530</v>
      </c>
      <c r="AE97" s="450" t="s">
        <v>1716</v>
      </c>
      <c r="AL97" s="599" t="s">
        <v>673</v>
      </c>
      <c r="AN97" s="483" t="str">
        <f t="shared" si="28"/>
        <v>●</v>
      </c>
      <c r="AP97" s="481" t="str">
        <f>IF(AL97="ない","適切","不適切")</f>
        <v>適切</v>
      </c>
      <c r="AR97" s="697" t="str">
        <f t="shared" si="21"/>
        <v>適切</v>
      </c>
      <c r="AW97" s="45"/>
      <c r="AZ97" s="453" t="s">
        <v>1735</v>
      </c>
    </row>
    <row r="98" spans="2:56" ht="33.75" customHeight="1" thickBot="1">
      <c r="E98" s="694" t="str">
        <f t="shared" si="17"/>
        <v/>
      </c>
      <c r="G98" s="453"/>
      <c r="I98" s="598" t="s">
        <v>530</v>
      </c>
      <c r="J98" s="45" t="s">
        <v>2247</v>
      </c>
      <c r="P98" s="598" t="s">
        <v>530</v>
      </c>
      <c r="Q98" s="45" t="s">
        <v>2248</v>
      </c>
      <c r="W98" s="598" t="s">
        <v>530</v>
      </c>
      <c r="X98" s="45" t="s">
        <v>2249</v>
      </c>
      <c r="AR98" s="701"/>
      <c r="AW98" s="45"/>
      <c r="AZ98" s="453"/>
    </row>
    <row r="99" spans="2:56" ht="33.75" customHeight="1" thickBot="1">
      <c r="E99" s="694" t="str">
        <f t="shared" si="17"/>
        <v/>
      </c>
      <c r="G99" s="453"/>
      <c r="I99" s="598" t="s">
        <v>530</v>
      </c>
      <c r="J99" s="45" t="s">
        <v>2250</v>
      </c>
      <c r="P99" s="598" t="s">
        <v>530</v>
      </c>
      <c r="Q99" s="45" t="s">
        <v>2251</v>
      </c>
      <c r="AR99" s="701"/>
      <c r="AW99" s="45"/>
      <c r="AZ99" s="453"/>
    </row>
    <row r="100" spans="2:56" ht="33.75" customHeight="1">
      <c r="E100" s="694" t="str">
        <f t="shared" si="17"/>
        <v/>
      </c>
      <c r="G100" s="453"/>
      <c r="AR100" s="701"/>
      <c r="AW100" s="45"/>
      <c r="AZ100" s="453"/>
    </row>
    <row r="101" spans="2:56" ht="33.75" customHeight="1" thickBot="1">
      <c r="B101" s="472"/>
      <c r="C101" s="472"/>
      <c r="D101" s="616"/>
      <c r="E101" s="696" t="str">
        <f t="shared" si="17"/>
        <v/>
      </c>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617"/>
      <c r="AO101" s="472"/>
      <c r="AP101" s="472"/>
      <c r="AQ101" s="472"/>
      <c r="AR101" s="702"/>
      <c r="AS101" s="472"/>
      <c r="AT101" s="472"/>
      <c r="AU101" s="472"/>
      <c r="AV101" s="472"/>
      <c r="AW101" s="472"/>
      <c r="AX101" s="472"/>
      <c r="AZ101" s="460"/>
    </row>
    <row r="102" spans="2:56" ht="33.75" customHeight="1">
      <c r="E102" s="694" t="str">
        <f t="shared" si="17"/>
        <v/>
      </c>
      <c r="AR102" s="701"/>
      <c r="AW102" s="45"/>
      <c r="AZ102" s="460"/>
    </row>
    <row r="103" spans="2:56" ht="33.75" customHeight="1" thickBot="1">
      <c r="D103" s="609" t="s">
        <v>1658</v>
      </c>
      <c r="E103" s="694" t="str">
        <f t="shared" si="17"/>
        <v/>
      </c>
      <c r="F103" s="45">
        <v>5</v>
      </c>
      <c r="G103" s="453" t="s">
        <v>1736</v>
      </c>
      <c r="AR103" s="701"/>
      <c r="AW103" s="45"/>
      <c r="AZ103" s="453" t="s">
        <v>1736</v>
      </c>
      <c r="BD103" s="453" t="s">
        <v>1737</v>
      </c>
    </row>
    <row r="104" spans="2:56" ht="33.75" customHeight="1" thickBot="1">
      <c r="B104" s="956">
        <f t="shared" ref="B104" si="30">C104+6</f>
        <v>30</v>
      </c>
      <c r="C104" s="956">
        <v>24</v>
      </c>
      <c r="E104" s="694" t="str">
        <f t="shared" ca="1" si="17"/>
        <v/>
      </c>
      <c r="F104" s="488" t="s">
        <v>1738</v>
      </c>
      <c r="G104" s="453" t="s">
        <v>1739</v>
      </c>
      <c r="AD104" s="605" t="s">
        <v>530</v>
      </c>
      <c r="AE104" s="450" t="s">
        <v>1823</v>
      </c>
      <c r="AF104" s="450"/>
      <c r="AL104" s="469" t="s">
        <v>668</v>
      </c>
      <c r="AN104" s="483" t="str">
        <f t="shared" ref="AN104" ca="1" si="31">IF(AP104=AR104,"●","✖")</f>
        <v>✖</v>
      </c>
      <c r="AP104" s="481" t="str">
        <f t="shared" ref="AP104" si="32">IF(AL104="いる","適切","不適切")</f>
        <v>適切</v>
      </c>
      <c r="AR104" s="697" t="str">
        <f t="shared" ca="1" si="21"/>
        <v/>
      </c>
      <c r="AT104" s="626">
        <v>142</v>
      </c>
      <c r="AU104" s="485" t="str">
        <f ca="1">INDIRECT("'自主点検表（処遇）'!AH"&amp;(MATCH($AT104,'自主点検表（処遇）'!$A$5:$A$3053,0)+4))</f>
        <v>いる・いない</v>
      </c>
      <c r="AW104" s="451" t="s">
        <v>2048</v>
      </c>
      <c r="AZ104" s="461" t="s">
        <v>1740</v>
      </c>
    </row>
    <row r="105" spans="2:56" ht="33.75" customHeight="1" thickBot="1">
      <c r="B105" s="472"/>
      <c r="C105" s="472"/>
      <c r="D105" s="616"/>
      <c r="E105" s="696" t="str">
        <f t="shared" si="17"/>
        <v/>
      </c>
      <c r="F105" s="472"/>
      <c r="G105" s="472"/>
      <c r="H105" s="472"/>
      <c r="I105" s="472"/>
      <c r="J105" s="472"/>
      <c r="K105" s="472"/>
      <c r="L105" s="472"/>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c r="AK105" s="472"/>
      <c r="AL105" s="472"/>
      <c r="AM105" s="472"/>
      <c r="AN105" s="617"/>
      <c r="AO105" s="472"/>
      <c r="AP105" s="472"/>
      <c r="AQ105" s="472"/>
      <c r="AR105" s="702"/>
      <c r="AS105" s="472"/>
      <c r="AT105" s="472"/>
      <c r="AU105" s="472"/>
      <c r="AV105" s="472"/>
      <c r="AW105" s="472"/>
      <c r="AX105" s="472"/>
    </row>
    <row r="106" spans="2:56" ht="33.75" customHeight="1">
      <c r="E106" s="694" t="str">
        <f t="shared" si="17"/>
        <v/>
      </c>
      <c r="AR106" s="701"/>
      <c r="AW106" s="45"/>
    </row>
    <row r="107" spans="2:56" ht="33.75" customHeight="1" thickBot="1">
      <c r="D107" s="609" t="s">
        <v>1658</v>
      </c>
      <c r="E107" s="694" t="str">
        <f t="shared" si="17"/>
        <v/>
      </c>
      <c r="F107" s="45">
        <v>7</v>
      </c>
      <c r="G107" s="453" t="s">
        <v>1741</v>
      </c>
      <c r="AR107" s="701"/>
      <c r="AW107" s="45"/>
      <c r="AZ107" s="453" t="s">
        <v>1741</v>
      </c>
      <c r="BB107" s="45" t="s">
        <v>1742</v>
      </c>
    </row>
    <row r="108" spans="2:56" ht="33.75" customHeight="1" thickBot="1">
      <c r="B108" s="956">
        <f t="shared" ref="B108" si="33">C108+6</f>
        <v>31</v>
      </c>
      <c r="C108" s="956">
        <v>25</v>
      </c>
      <c r="E108" s="694" t="str">
        <f t="shared" ca="1" si="17"/>
        <v/>
      </c>
      <c r="F108" s="488" t="s">
        <v>2252</v>
      </c>
      <c r="G108" s="453" t="s">
        <v>1743</v>
      </c>
      <c r="AD108" s="605" t="s">
        <v>530</v>
      </c>
      <c r="AE108" s="450" t="s">
        <v>1823</v>
      </c>
      <c r="AF108" s="450"/>
      <c r="AL108" s="469" t="s">
        <v>668</v>
      </c>
      <c r="AN108" s="483" t="str">
        <f t="shared" ref="AN108:AN134" ca="1" si="34">IF(AP108=AR108,"●","✖")</f>
        <v>✖</v>
      </c>
      <c r="AP108" s="481" t="str">
        <f t="shared" ref="AP108:AP134" si="35">IF(AL108="いる","適切","不適切")</f>
        <v>適切</v>
      </c>
      <c r="AR108" s="697" t="str">
        <f t="shared" ca="1" si="21"/>
        <v/>
      </c>
      <c r="AT108" s="626">
        <v>149</v>
      </c>
      <c r="AU108" s="485" t="str">
        <f ca="1">INDIRECT("'自主点検表（処遇）'!AH"&amp;(MATCH($AT108,'自主点検表（処遇）'!$A$5:$A$3053,0)+4))</f>
        <v>いる・いない</v>
      </c>
      <c r="AW108" s="451" t="s">
        <v>2048</v>
      </c>
      <c r="AZ108" s="453" t="s">
        <v>1744</v>
      </c>
    </row>
    <row r="109" spans="2:56" ht="15" customHeight="1" thickBot="1">
      <c r="E109" s="694" t="str">
        <f t="shared" si="17"/>
        <v/>
      </c>
      <c r="F109" s="10"/>
      <c r="G109" s="468"/>
      <c r="H109" s="468"/>
      <c r="I109" s="468"/>
      <c r="J109" s="468"/>
      <c r="K109" s="468"/>
      <c r="L109" s="468"/>
      <c r="M109" s="468"/>
      <c r="N109" s="468"/>
      <c r="O109" s="468"/>
      <c r="P109" s="468"/>
      <c r="Q109" s="468"/>
      <c r="R109" s="468"/>
      <c r="S109" s="468"/>
      <c r="T109" s="468"/>
      <c r="U109" s="468"/>
      <c r="V109" s="468"/>
      <c r="W109" s="468"/>
      <c r="X109" s="468"/>
      <c r="Y109" s="468"/>
      <c r="Z109" s="468"/>
      <c r="AA109" s="468"/>
      <c r="AB109" s="468"/>
      <c r="AC109" s="468"/>
      <c r="AD109" s="468"/>
      <c r="AE109" s="468"/>
      <c r="AF109" s="468"/>
      <c r="AG109" s="468"/>
      <c r="AH109" s="468"/>
      <c r="AI109" s="468"/>
      <c r="AR109" s="701"/>
      <c r="AW109" s="45"/>
    </row>
    <row r="110" spans="2:56" ht="33.75" customHeight="1" thickBot="1">
      <c r="E110" s="694" t="str">
        <f t="shared" si="17"/>
        <v/>
      </c>
      <c r="F110" s="45">
        <v>7</v>
      </c>
      <c r="G110" s="45" t="s">
        <v>1750</v>
      </c>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627" t="s">
        <v>530</v>
      </c>
      <c r="AE110" s="450" t="s">
        <v>1716</v>
      </c>
      <c r="AF110" s="122"/>
      <c r="AG110" s="122"/>
      <c r="AH110" s="122"/>
      <c r="AI110" s="122"/>
      <c r="AR110" s="701"/>
      <c r="AW110" s="45"/>
    </row>
    <row r="111" spans="2:56" ht="33.75" customHeight="1" thickBot="1">
      <c r="E111" s="694" t="str">
        <f t="shared" si="17"/>
        <v/>
      </c>
      <c r="F111" s="10"/>
      <c r="G111" s="2016" t="s">
        <v>2262</v>
      </c>
      <c r="H111" s="2016"/>
      <c r="I111" s="2016"/>
      <c r="J111" s="2016"/>
      <c r="K111" s="2016"/>
      <c r="L111" s="2016"/>
      <c r="M111" s="2016"/>
      <c r="N111" s="2016"/>
      <c r="O111" s="10"/>
      <c r="P111" s="10" t="s">
        <v>4</v>
      </c>
      <c r="Q111" s="624" t="str">
        <f>'自主点検表（処遇）'!$R$962</f>
        <v>　</v>
      </c>
      <c r="R111" s="10" t="s">
        <v>514</v>
      </c>
      <c r="T111" s="10" t="s">
        <v>515</v>
      </c>
      <c r="U111" s="624" t="str">
        <f>'自主点検表（処遇）'!$V$962</f>
        <v>　</v>
      </c>
      <c r="V111" s="10" t="s">
        <v>514</v>
      </c>
      <c r="X111" s="10"/>
      <c r="Y111" s="10"/>
      <c r="Z111" s="10"/>
      <c r="AA111" s="10"/>
      <c r="AB111" s="10"/>
      <c r="AC111" s="10"/>
      <c r="AD111" s="10"/>
      <c r="AE111" s="10"/>
      <c r="AF111" s="10"/>
      <c r="AG111" s="10"/>
      <c r="AH111" s="10"/>
      <c r="AI111" s="10"/>
      <c r="AR111" s="701"/>
      <c r="AW111" s="45"/>
    </row>
    <row r="112" spans="2:56" ht="33.75" customHeight="1">
      <c r="E112" s="694" t="str">
        <f t="shared" si="17"/>
        <v/>
      </c>
      <c r="F112" s="10"/>
      <c r="G112" s="10"/>
      <c r="H112" s="1344" t="s">
        <v>517</v>
      </c>
      <c r="I112" s="1344"/>
      <c r="J112" s="1344"/>
      <c r="K112" s="1344"/>
      <c r="L112" s="1344"/>
      <c r="M112" s="1344"/>
      <c r="N112" s="1344"/>
      <c r="O112" s="31"/>
      <c r="P112" s="31"/>
      <c r="Q112" s="31"/>
      <c r="R112" s="31"/>
      <c r="S112" s="31"/>
      <c r="T112" s="31"/>
      <c r="U112" s="31"/>
      <c r="V112" s="31"/>
      <c r="W112" s="31"/>
      <c r="X112" s="10"/>
      <c r="Y112" s="10"/>
      <c r="Z112" s="10"/>
      <c r="AA112" s="10"/>
      <c r="AB112" s="10"/>
      <c r="AC112" s="10"/>
      <c r="AD112" s="10"/>
      <c r="AE112" s="10"/>
      <c r="AF112" s="10"/>
      <c r="AG112" s="10"/>
      <c r="AH112" s="10"/>
      <c r="AI112" s="10"/>
      <c r="AR112" s="701"/>
      <c r="AW112" s="45"/>
    </row>
    <row r="113" spans="1:50" ht="33.75" customHeight="1">
      <c r="E113" s="694" t="str">
        <f t="shared" si="17"/>
        <v/>
      </c>
      <c r="F113" s="10"/>
      <c r="G113" s="10"/>
      <c r="H113" s="625" t="str">
        <f>'自主点検表（処遇）'!$I$965</f>
        <v>　</v>
      </c>
      <c r="I113" s="1344" t="s">
        <v>518</v>
      </c>
      <c r="J113" s="1344"/>
      <c r="K113" s="1344"/>
      <c r="L113" s="1344"/>
      <c r="M113" s="625" t="str">
        <f>'自主点検表（処遇）'!$N$965</f>
        <v>　</v>
      </c>
      <c r="N113" s="1344" t="s">
        <v>519</v>
      </c>
      <c r="O113" s="1344"/>
      <c r="P113" s="1344"/>
      <c r="Q113" s="625" t="str">
        <f>'自主点検表（処遇）'!$R$965</f>
        <v>　</v>
      </c>
      <c r="R113" s="1344" t="s">
        <v>520</v>
      </c>
      <c r="S113" s="1344"/>
      <c r="T113" s="1344"/>
      <c r="U113" s="625" t="str">
        <f>'自主点検表（処遇）'!$V$965</f>
        <v>　</v>
      </c>
      <c r="V113" s="1344" t="s">
        <v>521</v>
      </c>
      <c r="W113" s="1344"/>
      <c r="X113" s="1344"/>
      <c r="Y113" s="625" t="str">
        <f>'自主点検表（処遇）'!$Z$965</f>
        <v>　</v>
      </c>
      <c r="Z113" s="1344" t="s">
        <v>522</v>
      </c>
      <c r="AA113" s="1344"/>
      <c r="AB113" s="1344"/>
      <c r="AC113" s="1344"/>
      <c r="AD113" s="1344"/>
      <c r="AE113" s="1344"/>
      <c r="AF113" s="1344"/>
      <c r="AG113" s="407"/>
      <c r="AH113" s="407"/>
      <c r="AI113" s="407"/>
      <c r="AR113" s="701"/>
      <c r="AW113" s="45"/>
    </row>
    <row r="114" spans="1:50" ht="33.75" customHeight="1">
      <c r="E114" s="694" t="str">
        <f t="shared" si="17"/>
        <v/>
      </c>
      <c r="F114" s="10"/>
      <c r="G114" s="10"/>
      <c r="H114" s="625" t="str">
        <f>'自主点検表（処遇）'!$I$966</f>
        <v>　</v>
      </c>
      <c r="I114" s="1344" t="s">
        <v>523</v>
      </c>
      <c r="J114" s="1344"/>
      <c r="K114" s="1344"/>
      <c r="L114" s="1344"/>
      <c r="M114" s="625" t="str">
        <f>'自主点検表（処遇）'!$N$966</f>
        <v>　</v>
      </c>
      <c r="N114" s="1344" t="s">
        <v>524</v>
      </c>
      <c r="O114" s="1344"/>
      <c r="P114" s="1344"/>
      <c r="Q114" s="1344"/>
      <c r="R114" s="1344"/>
      <c r="S114" s="625" t="str">
        <f>'自主点検表（処遇）'!$T$966</f>
        <v>　</v>
      </c>
      <c r="T114" s="1344" t="s">
        <v>817</v>
      </c>
      <c r="U114" s="1344"/>
      <c r="V114" s="1344"/>
      <c r="W114" s="1344"/>
      <c r="X114" s="1344"/>
      <c r="Y114" s="625" t="str">
        <f>'自主点検表（処遇）'!$Z$966</f>
        <v>　</v>
      </c>
      <c r="Z114" s="1344" t="s">
        <v>818</v>
      </c>
      <c r="AA114" s="1344"/>
      <c r="AB114" s="1344"/>
      <c r="AC114" s="1344"/>
      <c r="AD114" s="1344"/>
      <c r="AE114" s="1344"/>
      <c r="AF114" s="1344"/>
      <c r="AG114" s="407"/>
      <c r="AH114" s="407"/>
      <c r="AI114" s="407"/>
      <c r="AR114" s="701"/>
      <c r="AW114" s="45"/>
    </row>
    <row r="115" spans="1:50" ht="33.75" customHeight="1">
      <c r="E115" s="694" t="str">
        <f t="shared" si="17"/>
        <v/>
      </c>
      <c r="F115" s="10"/>
      <c r="G115" s="10"/>
      <c r="H115" s="625" t="str">
        <f>'自主点検表（処遇）'!$I$967</f>
        <v>　</v>
      </c>
      <c r="I115" s="1344" t="s">
        <v>819</v>
      </c>
      <c r="J115" s="1344"/>
      <c r="K115" s="1344"/>
      <c r="L115" s="1344"/>
      <c r="M115" s="625" t="str">
        <f>'自主点検表（処遇）'!$N$967</f>
        <v>　</v>
      </c>
      <c r="N115" s="1344" t="s">
        <v>525</v>
      </c>
      <c r="O115" s="1344"/>
      <c r="P115" s="1344"/>
      <c r="Q115" s="1344"/>
      <c r="R115" s="1344"/>
      <c r="S115" s="625" t="str">
        <f>'自主点検表（処遇）'!$T$967</f>
        <v>　</v>
      </c>
      <c r="T115" s="1344" t="s">
        <v>526</v>
      </c>
      <c r="U115" s="1344"/>
      <c r="V115" s="1344"/>
      <c r="W115" s="2010">
        <f>'自主点検表（処遇）'!$X$967</f>
        <v>0</v>
      </c>
      <c r="X115" s="2010"/>
      <c r="Y115" s="2010"/>
      <c r="Z115" s="2010"/>
      <c r="AA115" s="2010"/>
      <c r="AB115" s="2010"/>
      <c r="AC115" s="2010"/>
      <c r="AD115" s="2010"/>
      <c r="AE115" s="2010"/>
      <c r="AF115" s="10" t="s">
        <v>66</v>
      </c>
      <c r="AG115" s="10"/>
      <c r="AH115" s="10"/>
      <c r="AI115" s="10"/>
      <c r="AR115" s="701"/>
      <c r="AW115" s="45"/>
    </row>
    <row r="116" spans="1:50" ht="18" customHeight="1" thickBot="1">
      <c r="E116" s="694" t="str">
        <f t="shared" si="17"/>
        <v/>
      </c>
      <c r="F116" s="10"/>
      <c r="G116" s="10"/>
      <c r="H116" s="10"/>
      <c r="I116" s="407"/>
      <c r="J116" s="407"/>
      <c r="K116" s="407"/>
      <c r="L116" s="407"/>
      <c r="M116" s="10"/>
      <c r="N116" s="407"/>
      <c r="O116" s="407"/>
      <c r="P116" s="407"/>
      <c r="Q116" s="407"/>
      <c r="R116" s="407"/>
      <c r="S116" s="31"/>
      <c r="T116" s="407"/>
      <c r="U116" s="407"/>
      <c r="V116" s="407"/>
      <c r="W116" s="31"/>
      <c r="X116" s="31"/>
      <c r="Y116" s="31"/>
      <c r="Z116" s="31"/>
      <c r="AA116" s="31"/>
      <c r="AB116" s="408"/>
      <c r="AC116" s="408"/>
      <c r="AD116" s="408"/>
      <c r="AE116" s="408"/>
      <c r="AF116" s="10"/>
      <c r="AG116" s="10"/>
      <c r="AH116" s="10"/>
      <c r="AI116" s="10"/>
      <c r="AR116" s="701"/>
      <c r="AW116" s="45"/>
    </row>
    <row r="117" spans="1:50" ht="33.75" customHeight="1" thickBot="1">
      <c r="B117" s="956">
        <f t="shared" ref="B117:B121" si="36">C117+6</f>
        <v>31</v>
      </c>
      <c r="C117" s="956">
        <v>25</v>
      </c>
      <c r="E117" s="694" t="str">
        <f t="shared" ca="1" si="17"/>
        <v/>
      </c>
      <c r="F117" s="10"/>
      <c r="G117" s="1344" t="s">
        <v>2255</v>
      </c>
      <c r="H117" s="1344"/>
      <c r="I117" s="1344"/>
      <c r="J117" s="1344"/>
      <c r="K117" s="1344"/>
      <c r="L117" s="1344"/>
      <c r="M117" s="1344"/>
      <c r="N117" s="1344"/>
      <c r="O117" s="1344"/>
      <c r="P117" s="1344"/>
      <c r="Q117" s="1344"/>
      <c r="R117" s="1344"/>
      <c r="S117" s="1344"/>
      <c r="T117" s="1344"/>
      <c r="U117" s="1344"/>
      <c r="V117" s="1344"/>
      <c r="W117" s="1344"/>
      <c r="X117" s="1344"/>
      <c r="Y117" s="1344"/>
      <c r="Z117" s="1344"/>
      <c r="AA117" s="1344"/>
      <c r="AB117" s="1344"/>
      <c r="AC117" s="1344"/>
      <c r="AD117" s="1344"/>
      <c r="AE117" s="1344"/>
      <c r="AF117" s="468"/>
      <c r="AG117" s="627" t="s">
        <v>530</v>
      </c>
      <c r="AH117" s="450" t="s">
        <v>1716</v>
      </c>
      <c r="AI117" s="468"/>
      <c r="AJ117" s="468"/>
      <c r="AK117" s="468"/>
      <c r="AL117" s="469" t="s">
        <v>668</v>
      </c>
      <c r="AN117" s="483" t="str">
        <f t="shared" ref="AN117:AN118" ca="1" si="37">IF(AP117=AR117,"●","✖")</f>
        <v>✖</v>
      </c>
      <c r="AP117" s="481" t="str">
        <f t="shared" ref="AP117" si="38">IF(AL117="いる","適切","不適切")</f>
        <v>適切</v>
      </c>
      <c r="AR117" s="697" t="str">
        <f t="shared" ca="1" si="21"/>
        <v/>
      </c>
      <c r="AT117" s="959">
        <v>150</v>
      </c>
      <c r="AU117" s="485" t="str">
        <f ca="1">INDIRECT("'自主点検表（処遇）'!AH"&amp;(MATCH($AT117,'自主点検表（処遇）'!$A$5:$A$3053,0)+4))</f>
        <v>いる・いない</v>
      </c>
      <c r="AV117" s="468"/>
      <c r="AW117" s="451" t="s">
        <v>2048</v>
      </c>
      <c r="AX117" s="468"/>
    </row>
    <row r="118" spans="1:50" ht="33.75" customHeight="1">
      <c r="B118" s="956">
        <f t="shared" si="36"/>
        <v>31</v>
      </c>
      <c r="C118" s="956">
        <v>25</v>
      </c>
      <c r="E118" s="694" t="str">
        <f t="shared" ca="1" si="17"/>
        <v/>
      </c>
      <c r="F118" s="10"/>
      <c r="G118" s="1344" t="s">
        <v>2256</v>
      </c>
      <c r="H118" s="1344"/>
      <c r="I118" s="1344"/>
      <c r="J118" s="1344"/>
      <c r="K118" s="1344"/>
      <c r="L118" s="1344"/>
      <c r="M118" s="1344"/>
      <c r="N118" s="1344"/>
      <c r="O118" s="1344"/>
      <c r="P118" s="1344"/>
      <c r="Q118" s="1344"/>
      <c r="R118" s="1344"/>
      <c r="S118" s="1344"/>
      <c r="T118" s="1344"/>
      <c r="U118" s="1344"/>
      <c r="V118" s="1344"/>
      <c r="W118" s="1344"/>
      <c r="X118" s="1344"/>
      <c r="Y118" s="1344"/>
      <c r="Z118" s="1344"/>
      <c r="AA118" s="1344"/>
      <c r="AB118" s="1344"/>
      <c r="AC118" s="1344"/>
      <c r="AD118" s="1344"/>
      <c r="AE118" s="1344"/>
      <c r="AF118" s="468"/>
      <c r="AG118" s="468"/>
      <c r="AH118" s="468"/>
      <c r="AI118" s="468"/>
      <c r="AJ118" s="468"/>
      <c r="AK118" s="468"/>
      <c r="AL118" s="600" t="s">
        <v>672</v>
      </c>
      <c r="AM118" s="468"/>
      <c r="AN118" s="483" t="str">
        <f t="shared" ca="1" si="37"/>
        <v>✖</v>
      </c>
      <c r="AO118" s="468"/>
      <c r="AP118" s="481" t="str">
        <f>IF(AL118="ある","適切","不適切")</f>
        <v>適切</v>
      </c>
      <c r="AQ118" s="468"/>
      <c r="AR118" s="697" t="str">
        <f ca="1">_xlfn.IFS(AU118=AW118,"適切",AU118="非該当","要確認",AU118="いない","不適切",AU118="ある・ない","")</f>
        <v/>
      </c>
      <c r="AS118" s="468"/>
      <c r="AT118" s="959">
        <v>151</v>
      </c>
      <c r="AU118" s="485" t="str">
        <f ca="1">INDIRECT("'自主点検表（処遇）'!AH"&amp;(MATCH($AT118,'自主点検表（処遇）'!$A$5:$A$3053,0)+4))</f>
        <v>ある・ない</v>
      </c>
      <c r="AV118" s="468"/>
      <c r="AW118" s="451" t="s">
        <v>2146</v>
      </c>
      <c r="AX118" s="468"/>
    </row>
    <row r="119" spans="1:50" ht="33.75" customHeight="1" thickBot="1">
      <c r="B119" s="956">
        <f t="shared" si="36"/>
        <v>31</v>
      </c>
      <c r="C119" s="956">
        <v>25</v>
      </c>
      <c r="E119" s="694" t="str">
        <f t="shared" ca="1" si="17"/>
        <v/>
      </c>
      <c r="F119" s="10"/>
      <c r="G119" s="1344" t="s">
        <v>534</v>
      </c>
      <c r="H119" s="1344"/>
      <c r="I119" s="1344"/>
      <c r="J119" s="1344"/>
      <c r="K119" s="1344"/>
      <c r="L119" s="1344"/>
      <c r="M119" s="1344"/>
      <c r="N119" s="1344"/>
      <c r="O119" s="1344"/>
      <c r="P119" s="1344"/>
      <c r="Q119" s="1344"/>
      <c r="R119" s="1344"/>
      <c r="S119" s="1344"/>
      <c r="T119" s="1344"/>
      <c r="U119" s="1344"/>
      <c r="V119" s="1344"/>
      <c r="W119" s="1344"/>
      <c r="X119" s="1344"/>
      <c r="Y119" s="1344"/>
      <c r="Z119" s="1344"/>
      <c r="AA119" s="1344"/>
      <c r="AB119" s="1344"/>
      <c r="AC119" s="1344"/>
      <c r="AD119" s="1344"/>
      <c r="AE119" s="1344"/>
      <c r="AF119" s="468"/>
      <c r="AG119" s="468"/>
      <c r="AH119" s="468"/>
      <c r="AI119" s="468"/>
      <c r="AJ119" s="468"/>
      <c r="AK119" s="468"/>
      <c r="AL119" s="469" t="s">
        <v>668</v>
      </c>
      <c r="AN119" s="483" t="str">
        <f t="shared" ref="AN119:AN121" ca="1" si="39">IF(AP119=AR119,"●","✖")</f>
        <v>✖</v>
      </c>
      <c r="AP119" s="481" t="str">
        <f t="shared" ref="AP119:AP121" si="40">IF(AL119="いる","適切","不適切")</f>
        <v>適切</v>
      </c>
      <c r="AR119" s="697" t="str">
        <f t="shared" ca="1" si="21"/>
        <v/>
      </c>
      <c r="AT119" s="959">
        <v>152</v>
      </c>
      <c r="AU119" s="485" t="str">
        <f ca="1">INDIRECT("'自主点検表（処遇）'!AH"&amp;(MATCH($AT119,'自主点検表（処遇）'!$A$5:$A$3053,0)+4))</f>
        <v>いる・いない</v>
      </c>
      <c r="AV119" s="468"/>
      <c r="AW119" s="451" t="s">
        <v>2048</v>
      </c>
      <c r="AX119" s="468"/>
    </row>
    <row r="120" spans="1:50" ht="33.75" customHeight="1" thickBot="1">
      <c r="B120" s="956">
        <f t="shared" si="36"/>
        <v>31</v>
      </c>
      <c r="C120" s="956">
        <v>25</v>
      </c>
      <c r="E120" s="694" t="str">
        <f t="shared" ca="1" si="17"/>
        <v/>
      </c>
      <c r="F120" s="10"/>
      <c r="G120" s="1344" t="s">
        <v>2185</v>
      </c>
      <c r="H120" s="1344"/>
      <c r="I120" s="1344"/>
      <c r="J120" s="1344"/>
      <c r="K120" s="1344"/>
      <c r="L120" s="1344"/>
      <c r="M120" s="1344"/>
      <c r="N120" s="1344"/>
      <c r="O120" s="1344"/>
      <c r="P120" s="1344"/>
      <c r="Q120" s="1344"/>
      <c r="R120" s="1344"/>
      <c r="S120" s="1344"/>
      <c r="T120" s="1344"/>
      <c r="U120" s="1344"/>
      <c r="V120" s="1344"/>
      <c r="W120" s="1344"/>
      <c r="X120" s="1344"/>
      <c r="Y120" s="1344"/>
      <c r="Z120" s="1344"/>
      <c r="AA120" s="1344"/>
      <c r="AB120" s="1344"/>
      <c r="AC120" s="1344"/>
      <c r="AD120" s="1344"/>
      <c r="AE120" s="1344"/>
      <c r="AF120" s="468"/>
      <c r="AG120" s="605" t="s">
        <v>530</v>
      </c>
      <c r="AH120" s="450" t="s">
        <v>1823</v>
      </c>
      <c r="AI120" s="623"/>
      <c r="AJ120" s="468"/>
      <c r="AK120" s="468"/>
      <c r="AL120" s="469" t="s">
        <v>668</v>
      </c>
      <c r="AN120" s="483" t="str">
        <f t="shared" ca="1" si="39"/>
        <v>✖</v>
      </c>
      <c r="AP120" s="481" t="str">
        <f t="shared" si="40"/>
        <v>適切</v>
      </c>
      <c r="AR120" s="697" t="str">
        <f t="shared" ca="1" si="21"/>
        <v/>
      </c>
      <c r="AT120" s="959">
        <v>153</v>
      </c>
      <c r="AU120" s="485" t="str">
        <f ca="1">INDIRECT("'自主点検表（処遇）'!AH"&amp;(MATCH($AT120,'自主点検表（処遇）'!$A$5:$A$3053,0)+4))</f>
        <v>いる・いない</v>
      </c>
      <c r="AV120" s="468"/>
      <c r="AW120" s="451" t="s">
        <v>2048</v>
      </c>
      <c r="AX120" s="468"/>
    </row>
    <row r="121" spans="1:50" ht="33.75" customHeight="1">
      <c r="B121" s="956">
        <f t="shared" si="36"/>
        <v>31</v>
      </c>
      <c r="C121" s="956">
        <v>25</v>
      </c>
      <c r="E121" s="694" t="str">
        <f t="shared" ca="1" si="17"/>
        <v/>
      </c>
      <c r="F121" s="10"/>
      <c r="G121" s="1344" t="s">
        <v>2263</v>
      </c>
      <c r="H121" s="1344"/>
      <c r="I121" s="1344"/>
      <c r="J121" s="1344"/>
      <c r="K121" s="1344"/>
      <c r="L121" s="1344"/>
      <c r="M121" s="1344"/>
      <c r="N121" s="1344"/>
      <c r="O121" s="1344"/>
      <c r="P121" s="1344"/>
      <c r="Q121" s="1344"/>
      <c r="R121" s="1344"/>
      <c r="S121" s="1344"/>
      <c r="T121" s="1344"/>
      <c r="U121" s="1344"/>
      <c r="V121" s="1344"/>
      <c r="W121" s="1344"/>
      <c r="X121" s="1344"/>
      <c r="Y121" s="1344"/>
      <c r="Z121" s="1344"/>
      <c r="AA121" s="1344"/>
      <c r="AB121" s="1344"/>
      <c r="AC121" s="1344"/>
      <c r="AD121" s="1344"/>
      <c r="AE121" s="1344"/>
      <c r="AF121" s="468"/>
      <c r="AG121" s="468"/>
      <c r="AH121" s="468"/>
      <c r="AI121" s="468"/>
      <c r="AJ121" s="468"/>
      <c r="AK121" s="468"/>
      <c r="AL121" s="469" t="s">
        <v>668</v>
      </c>
      <c r="AN121" s="483" t="str">
        <f t="shared" ca="1" si="39"/>
        <v>✖</v>
      </c>
      <c r="AP121" s="481" t="str">
        <f t="shared" si="40"/>
        <v>適切</v>
      </c>
      <c r="AR121" s="697" t="str">
        <f t="shared" ca="1" si="21"/>
        <v/>
      </c>
      <c r="AT121" s="959">
        <v>154</v>
      </c>
      <c r="AU121" s="485" t="str">
        <f ca="1">INDIRECT("'自主点検表（処遇）'!AH"&amp;(MATCH($AT121,'自主点検表（処遇）'!$A$5:$A$3053,0)+4))</f>
        <v>いる・いない</v>
      </c>
      <c r="AV121" s="468"/>
      <c r="AW121" s="451" t="s">
        <v>2048</v>
      </c>
      <c r="AX121" s="468"/>
    </row>
    <row r="122" spans="1:50" ht="33.75" customHeight="1" thickBot="1">
      <c r="E122" s="694" t="str">
        <f t="shared" si="17"/>
        <v/>
      </c>
      <c r="F122" s="10"/>
      <c r="G122" s="1344" t="s">
        <v>2264</v>
      </c>
      <c r="H122" s="1344"/>
      <c r="I122" s="1344"/>
      <c r="J122" s="1344"/>
      <c r="K122" s="1344"/>
      <c r="L122" s="1344"/>
      <c r="M122" s="1344"/>
      <c r="N122" s="1344"/>
      <c r="O122" s="1344"/>
      <c r="P122" s="1344"/>
      <c r="Q122" s="1344"/>
      <c r="R122" s="1344"/>
      <c r="S122" s="1344"/>
      <c r="T122" s="1344"/>
      <c r="U122" s="1344"/>
      <c r="V122" s="1344"/>
      <c r="W122" s="1344"/>
      <c r="X122" s="1344"/>
      <c r="Y122" s="1344"/>
      <c r="Z122" s="1344"/>
      <c r="AA122" s="1344"/>
      <c r="AB122" s="1344"/>
      <c r="AC122" s="1344"/>
      <c r="AD122" s="1344"/>
      <c r="AE122" s="1344"/>
      <c r="AF122" s="468"/>
      <c r="AG122" s="468"/>
      <c r="AH122" s="468"/>
      <c r="AI122" s="468"/>
      <c r="AR122" s="701"/>
      <c r="AW122" s="45"/>
    </row>
    <row r="123" spans="1:50" ht="33.75" customHeight="1" thickBot="1">
      <c r="A123" s="956">
        <f t="shared" ref="A123:A125" si="41">B123+6</f>
        <v>31</v>
      </c>
      <c r="B123" s="956">
        <v>25</v>
      </c>
      <c r="C123" s="45" t="s">
        <v>2180</v>
      </c>
      <c r="E123" s="694" t="str">
        <f t="shared" ca="1" si="17"/>
        <v/>
      </c>
      <c r="F123" s="10"/>
      <c r="G123" s="1344" t="s">
        <v>2257</v>
      </c>
      <c r="H123" s="1344"/>
      <c r="I123" s="1344"/>
      <c r="J123" s="1344"/>
      <c r="K123" s="1344"/>
      <c r="L123" s="1344"/>
      <c r="M123" s="1344"/>
      <c r="N123" s="1344"/>
      <c r="O123" s="1344"/>
      <c r="P123" s="1344"/>
      <c r="Q123" s="1344"/>
      <c r="R123" s="1344"/>
      <c r="S123" s="1344"/>
      <c r="T123" s="1344"/>
      <c r="U123" s="1344"/>
      <c r="V123" s="1344"/>
      <c r="W123" s="1344"/>
      <c r="X123" s="1344"/>
      <c r="Y123" s="1344"/>
      <c r="Z123" s="1344"/>
      <c r="AA123" s="1344"/>
      <c r="AB123" s="1344"/>
      <c r="AC123" s="1344"/>
      <c r="AD123" s="1344"/>
      <c r="AE123" s="1344"/>
      <c r="AF123" s="31"/>
      <c r="AG123" s="627" t="s">
        <v>530</v>
      </c>
      <c r="AH123" s="450" t="s">
        <v>1716</v>
      </c>
      <c r="AI123" s="31"/>
      <c r="AJ123" s="31"/>
      <c r="AK123" s="31"/>
      <c r="AL123" s="469" t="s">
        <v>668</v>
      </c>
      <c r="AN123" s="483" t="str">
        <f t="shared" ref="AN123:AN125" ca="1" si="42">IF(AP123=AR123,"●","✖")</f>
        <v>✖</v>
      </c>
      <c r="AP123" s="481" t="str">
        <f t="shared" ref="AP123:AP125" si="43">IF(AL123="いる","適切","不適切")</f>
        <v>適切</v>
      </c>
      <c r="AR123" s="697" t="str">
        <f t="shared" ca="1" si="21"/>
        <v/>
      </c>
      <c r="AT123" s="959">
        <v>155</v>
      </c>
      <c r="AU123" s="485" t="str">
        <f ca="1">INDIRECT("'自主点検表（処遇）'!AH"&amp;(MATCH($AT123,'自主点検表（処遇）'!$A$5:$A$3053,0)+4))</f>
        <v>いる・いない</v>
      </c>
      <c r="AV123" s="31"/>
      <c r="AW123" s="451" t="s">
        <v>2048</v>
      </c>
      <c r="AX123" s="31"/>
    </row>
    <row r="124" spans="1:50" ht="33.75" customHeight="1" thickBot="1">
      <c r="A124" s="956">
        <f t="shared" si="41"/>
        <v>31</v>
      </c>
      <c r="B124" s="956">
        <v>25</v>
      </c>
      <c r="C124" s="45" t="s">
        <v>2180</v>
      </c>
      <c r="E124" s="694" t="str">
        <f t="shared" ca="1" si="17"/>
        <v/>
      </c>
      <c r="F124" s="10"/>
      <c r="G124" s="1344" t="s">
        <v>2258</v>
      </c>
      <c r="H124" s="1344"/>
      <c r="I124" s="1344"/>
      <c r="J124" s="1344"/>
      <c r="K124" s="1344"/>
      <c r="L124" s="1344"/>
      <c r="M124" s="1344"/>
      <c r="N124" s="1344"/>
      <c r="O124" s="1344"/>
      <c r="P124" s="1344"/>
      <c r="Q124" s="1344"/>
      <c r="R124" s="1344"/>
      <c r="S124" s="1344"/>
      <c r="T124" s="1344"/>
      <c r="U124" s="1344"/>
      <c r="V124" s="1344"/>
      <c r="W124" s="1344"/>
      <c r="X124" s="1344"/>
      <c r="Y124" s="1344"/>
      <c r="Z124" s="1344"/>
      <c r="AA124" s="1344"/>
      <c r="AB124" s="1344"/>
      <c r="AC124" s="1344"/>
      <c r="AD124" s="1344"/>
      <c r="AE124" s="1344"/>
      <c r="AF124" s="468"/>
      <c r="AG124" s="627" t="s">
        <v>530</v>
      </c>
      <c r="AH124" s="450" t="s">
        <v>1716</v>
      </c>
      <c r="AI124" s="468"/>
      <c r="AJ124" s="468"/>
      <c r="AK124" s="31"/>
      <c r="AL124" s="469" t="s">
        <v>668</v>
      </c>
      <c r="AN124" s="483" t="str">
        <f t="shared" ca="1" si="42"/>
        <v>✖</v>
      </c>
      <c r="AP124" s="481" t="str">
        <f t="shared" si="43"/>
        <v>適切</v>
      </c>
      <c r="AR124" s="697" t="str">
        <f t="shared" ca="1" si="21"/>
        <v/>
      </c>
      <c r="AT124" s="959">
        <v>156</v>
      </c>
      <c r="AU124" s="485" t="str">
        <f ca="1">INDIRECT("'自主点検表（処遇）'!AH"&amp;(MATCH($AT124,'自主点検表（処遇）'!$A$5:$A$3053,0)+4))</f>
        <v>いる・いない</v>
      </c>
      <c r="AV124" s="31"/>
      <c r="AW124" s="451" t="s">
        <v>2048</v>
      </c>
      <c r="AX124" s="31"/>
    </row>
    <row r="125" spans="1:50" ht="33.75" customHeight="1" thickBot="1">
      <c r="A125" s="956">
        <f t="shared" si="41"/>
        <v>31</v>
      </c>
      <c r="B125" s="956">
        <v>25</v>
      </c>
      <c r="C125" s="45" t="s">
        <v>2180</v>
      </c>
      <c r="E125" s="694" t="str">
        <f t="shared" ca="1" si="17"/>
        <v/>
      </c>
      <c r="F125" s="10"/>
      <c r="G125" s="1344" t="s">
        <v>2259</v>
      </c>
      <c r="H125" s="1344"/>
      <c r="I125" s="1344"/>
      <c r="J125" s="1344"/>
      <c r="K125" s="1344"/>
      <c r="L125" s="1344"/>
      <c r="M125" s="1344"/>
      <c r="N125" s="1344"/>
      <c r="O125" s="1344"/>
      <c r="P125" s="1344"/>
      <c r="Q125" s="1344"/>
      <c r="R125" s="1344"/>
      <c r="S125" s="1344"/>
      <c r="T125" s="1344"/>
      <c r="U125" s="1344"/>
      <c r="V125" s="1344"/>
      <c r="W125" s="1344"/>
      <c r="X125" s="1344"/>
      <c r="Y125" s="1344"/>
      <c r="Z125" s="1344"/>
      <c r="AA125" s="1344"/>
      <c r="AB125" s="1344"/>
      <c r="AC125" s="1344"/>
      <c r="AD125" s="1344"/>
      <c r="AE125" s="1344"/>
      <c r="AF125" s="468"/>
      <c r="AG125" s="627" t="s">
        <v>530</v>
      </c>
      <c r="AH125" s="450" t="s">
        <v>1716</v>
      </c>
      <c r="AI125" s="468"/>
      <c r="AJ125" s="468"/>
      <c r="AK125" s="468"/>
      <c r="AL125" s="469" t="s">
        <v>668</v>
      </c>
      <c r="AN125" s="483" t="str">
        <f t="shared" ca="1" si="42"/>
        <v>✖</v>
      </c>
      <c r="AP125" s="481" t="str">
        <f t="shared" si="43"/>
        <v>適切</v>
      </c>
      <c r="AR125" s="697" t="str">
        <f t="shared" ca="1" si="21"/>
        <v/>
      </c>
      <c r="AT125" s="959">
        <v>157</v>
      </c>
      <c r="AU125" s="485" t="str">
        <f ca="1">INDIRECT("'自主点検表（処遇）'!AH"&amp;(MATCH($AT125,'自主点検表（処遇）'!$A$5:$A$3053,0)+4))</f>
        <v>いる・いない</v>
      </c>
      <c r="AV125" s="468"/>
      <c r="AW125" s="451" t="s">
        <v>2048</v>
      </c>
      <c r="AX125" s="468"/>
    </row>
    <row r="126" spans="1:50" ht="33.75" customHeight="1">
      <c r="E126" s="694" t="str">
        <f t="shared" si="17"/>
        <v/>
      </c>
      <c r="F126" s="10"/>
      <c r="G126" s="1344" t="s">
        <v>2260</v>
      </c>
      <c r="H126" s="1344"/>
      <c r="I126" s="1344"/>
      <c r="J126" s="1344"/>
      <c r="K126" s="1344"/>
      <c r="L126" s="1344"/>
      <c r="M126" s="1344"/>
      <c r="N126" s="1344"/>
      <c r="O126" s="1344"/>
      <c r="P126" s="1344"/>
      <c r="Q126" s="1344"/>
      <c r="R126" s="1344"/>
      <c r="S126" s="1344"/>
      <c r="T126" s="1344"/>
      <c r="U126" s="1344"/>
      <c r="V126" s="1344"/>
      <c r="W126" s="1344"/>
      <c r="X126" s="1344"/>
      <c r="Y126" s="1344"/>
      <c r="Z126" s="1344"/>
      <c r="AA126" s="1344"/>
      <c r="AB126" s="1344"/>
      <c r="AC126" s="1344"/>
      <c r="AD126" s="1344"/>
      <c r="AE126" s="1344"/>
      <c r="AF126" s="468"/>
      <c r="AG126" s="468"/>
      <c r="AH126" s="409"/>
      <c r="AI126" s="409"/>
      <c r="AR126" s="701"/>
      <c r="AW126" s="45"/>
    </row>
    <row r="127" spans="1:50" ht="33.75" customHeight="1" thickBot="1">
      <c r="B127" s="956">
        <f t="shared" ref="B127" si="44">C127+6</f>
        <v>31</v>
      </c>
      <c r="C127" s="956">
        <v>25</v>
      </c>
      <c r="E127" s="694" t="str">
        <f t="shared" ca="1" si="17"/>
        <v/>
      </c>
      <c r="F127" s="10"/>
      <c r="G127" s="1344" t="s">
        <v>2261</v>
      </c>
      <c r="H127" s="1344"/>
      <c r="I127" s="1344"/>
      <c r="J127" s="1344"/>
      <c r="K127" s="1344"/>
      <c r="L127" s="1344"/>
      <c r="M127" s="1344"/>
      <c r="N127" s="1344"/>
      <c r="O127" s="1344"/>
      <c r="P127" s="1344"/>
      <c r="Q127" s="1344"/>
      <c r="R127" s="1344"/>
      <c r="S127" s="1344"/>
      <c r="T127" s="1344"/>
      <c r="U127" s="1344"/>
      <c r="V127" s="1344"/>
      <c r="W127" s="1344"/>
      <c r="X127" s="1344"/>
      <c r="Y127" s="1344"/>
      <c r="Z127" s="1344"/>
      <c r="AA127" s="1344"/>
      <c r="AB127" s="1344"/>
      <c r="AC127" s="1344"/>
      <c r="AD127" s="1344"/>
      <c r="AE127" s="1344"/>
      <c r="AF127" s="468"/>
      <c r="AG127" s="468"/>
      <c r="AH127" s="468"/>
      <c r="AI127" s="468"/>
      <c r="AJ127" s="468"/>
      <c r="AK127" s="31"/>
      <c r="AL127" s="469" t="s">
        <v>668</v>
      </c>
      <c r="AN127" s="483" t="str">
        <f t="shared" ref="AN127" ca="1" si="45">IF(AP127=AR127,"●","✖")</f>
        <v>✖</v>
      </c>
      <c r="AP127" s="481" t="str">
        <f t="shared" ref="AP127" si="46">IF(AL127="いる","適切","不適切")</f>
        <v>適切</v>
      </c>
      <c r="AR127" s="697" t="str">
        <f t="shared" ca="1" si="21"/>
        <v/>
      </c>
      <c r="AT127" s="959">
        <v>158</v>
      </c>
      <c r="AU127" s="485" t="str">
        <f ca="1">INDIRECT("'自主点検表（処遇）'!AH"&amp;(MATCH($AT127,'自主点検表（処遇）'!$A$5:$A$3053,0)+4))</f>
        <v>いる・いない</v>
      </c>
      <c r="AV127" s="31"/>
      <c r="AW127" s="451" t="s">
        <v>2048</v>
      </c>
      <c r="AX127" s="31"/>
    </row>
    <row r="128" spans="1:50" ht="33.75" customHeight="1" thickBot="1">
      <c r="E128" s="694" t="str">
        <f t="shared" si="17"/>
        <v/>
      </c>
      <c r="F128" s="10"/>
      <c r="G128" s="10"/>
      <c r="H128" s="1977" t="s">
        <v>537</v>
      </c>
      <c r="I128" s="1978"/>
      <c r="J128" s="1978"/>
      <c r="K128" s="1978"/>
      <c r="L128" s="1978"/>
      <c r="M128" s="1978"/>
      <c r="N128" s="1978"/>
      <c r="O128" s="1979"/>
      <c r="P128" s="1977" t="s">
        <v>538</v>
      </c>
      <c r="Q128" s="1978"/>
      <c r="R128" s="1978"/>
      <c r="S128" s="1978"/>
      <c r="T128" s="1978"/>
      <c r="U128" s="1978"/>
      <c r="V128" s="1978"/>
      <c r="W128" s="1978"/>
      <c r="X128" s="1978"/>
      <c r="Y128" s="1978"/>
      <c r="Z128" s="1979"/>
      <c r="AA128" s="54"/>
      <c r="AB128" s="54"/>
      <c r="AC128" s="54"/>
      <c r="AD128" s="54"/>
      <c r="AE128" s="54"/>
      <c r="AF128" s="54"/>
      <c r="AG128" s="54"/>
      <c r="AH128" s="54"/>
      <c r="AI128" s="54"/>
      <c r="AR128" s="701"/>
      <c r="AW128" s="45"/>
    </row>
    <row r="129" spans="2:56" ht="33.75" customHeight="1" thickBot="1">
      <c r="E129" s="694" t="str">
        <f t="shared" si="17"/>
        <v/>
      </c>
      <c r="F129" s="10"/>
      <c r="G129" s="10"/>
      <c r="H129" s="1980">
        <f>'自主点検表（処遇）'!$I$993</f>
        <v>0</v>
      </c>
      <c r="I129" s="1981"/>
      <c r="J129" s="1981"/>
      <c r="K129" s="1981"/>
      <c r="L129" s="1981"/>
      <c r="M129" s="1981"/>
      <c r="N129" s="1981"/>
      <c r="O129" s="1982"/>
      <c r="P129" s="1980">
        <f>'自主点検表（処遇）'!$Q$993</f>
        <v>0</v>
      </c>
      <c r="Q129" s="1981"/>
      <c r="R129" s="1981"/>
      <c r="S129" s="1981"/>
      <c r="T129" s="1981"/>
      <c r="U129" s="1981"/>
      <c r="V129" s="1981"/>
      <c r="W129" s="1981"/>
      <c r="X129" s="1981"/>
      <c r="Y129" s="1981"/>
      <c r="Z129" s="1982"/>
      <c r="AA129" s="54"/>
      <c r="AB129" s="54"/>
      <c r="AC129" s="54"/>
      <c r="AD129" s="54"/>
      <c r="AE129" s="54"/>
      <c r="AF129" s="54"/>
      <c r="AG129" s="54"/>
      <c r="AH129" s="54"/>
      <c r="AI129" s="54"/>
      <c r="AR129" s="701"/>
      <c r="AW129" s="45"/>
    </row>
    <row r="130" spans="2:56" ht="33.75" customHeight="1" thickBot="1">
      <c r="E130" s="694" t="str">
        <f t="shared" si="17"/>
        <v/>
      </c>
      <c r="F130" s="10"/>
      <c r="G130" s="10"/>
      <c r="H130" s="1980">
        <f>'自主点検表（処遇）'!$I$994</f>
        <v>0</v>
      </c>
      <c r="I130" s="1981"/>
      <c r="J130" s="1981"/>
      <c r="K130" s="1981"/>
      <c r="L130" s="1981"/>
      <c r="M130" s="1981"/>
      <c r="N130" s="1981"/>
      <c r="O130" s="1982"/>
      <c r="P130" s="1980">
        <f>'自主点検表（処遇）'!$Q$994</f>
        <v>0</v>
      </c>
      <c r="Q130" s="1981"/>
      <c r="R130" s="1981"/>
      <c r="S130" s="1981"/>
      <c r="T130" s="1981"/>
      <c r="U130" s="1981"/>
      <c r="V130" s="1981"/>
      <c r="W130" s="1981"/>
      <c r="X130" s="1981"/>
      <c r="Y130" s="1981"/>
      <c r="Z130" s="1982"/>
      <c r="AA130" s="54"/>
      <c r="AB130" s="54"/>
      <c r="AC130" s="54"/>
      <c r="AD130" s="54"/>
      <c r="AE130" s="54"/>
      <c r="AF130" s="54"/>
      <c r="AG130" s="54"/>
      <c r="AH130" s="54"/>
      <c r="AI130" s="54"/>
      <c r="AR130" s="701"/>
      <c r="AW130" s="45"/>
    </row>
    <row r="131" spans="2:56" ht="33.75" customHeight="1" thickBot="1">
      <c r="E131" s="694" t="str">
        <f t="shared" si="17"/>
        <v/>
      </c>
      <c r="F131" s="10"/>
      <c r="G131" s="10"/>
      <c r="H131" s="1980">
        <f>'自主点検表（処遇）'!$I$995</f>
        <v>0</v>
      </c>
      <c r="I131" s="1981"/>
      <c r="J131" s="1981"/>
      <c r="K131" s="1981"/>
      <c r="L131" s="1981"/>
      <c r="M131" s="1981"/>
      <c r="N131" s="1981"/>
      <c r="O131" s="1982"/>
      <c r="P131" s="1980">
        <f>'自主点検表（処遇）'!$Q$995</f>
        <v>0</v>
      </c>
      <c r="Q131" s="1981"/>
      <c r="R131" s="1981"/>
      <c r="S131" s="1981"/>
      <c r="T131" s="1981"/>
      <c r="U131" s="1981"/>
      <c r="V131" s="1981"/>
      <c r="W131" s="1981"/>
      <c r="X131" s="1981"/>
      <c r="Y131" s="1981"/>
      <c r="Z131" s="1982"/>
      <c r="AA131" s="54"/>
      <c r="AB131" s="54"/>
      <c r="AC131" s="54"/>
      <c r="AD131" s="54"/>
      <c r="AE131" s="54"/>
      <c r="AF131" s="54"/>
      <c r="AG131" s="54"/>
      <c r="AH131" s="54"/>
      <c r="AI131" s="54"/>
      <c r="AR131" s="701"/>
      <c r="AW131" s="45"/>
    </row>
    <row r="132" spans="2:56" ht="33.75" customHeight="1">
      <c r="E132" s="694" t="str">
        <f t="shared" si="17"/>
        <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R132" s="701"/>
      <c r="AW132" s="45"/>
    </row>
    <row r="133" spans="2:56" ht="33.75" customHeight="1">
      <c r="B133" s="956">
        <f t="shared" ref="B133:B135" si="47">C133+6</f>
        <v>32</v>
      </c>
      <c r="C133" s="956">
        <v>26</v>
      </c>
      <c r="E133" s="694" t="str">
        <f t="shared" ca="1" si="17"/>
        <v/>
      </c>
      <c r="F133" s="488" t="s">
        <v>2253</v>
      </c>
      <c r="G133" s="453" t="s">
        <v>1745</v>
      </c>
      <c r="AL133" s="469" t="s">
        <v>668</v>
      </c>
      <c r="AN133" s="483" t="str">
        <f t="shared" ca="1" si="34"/>
        <v>✖</v>
      </c>
      <c r="AP133" s="481" t="str">
        <f t="shared" si="35"/>
        <v>適切</v>
      </c>
      <c r="AR133" s="697" t="str">
        <f t="shared" ref="AR133:AR154" ca="1" si="48">_xlfn.IFS(AU133=AW133,"適切",AU133="非該当","要確認",AU133="いない","不適切",AU133="いる・いない","")</f>
        <v/>
      </c>
      <c r="AT133" s="626">
        <v>159</v>
      </c>
      <c r="AU133" s="485" t="str">
        <f ca="1">INDIRECT("'自主点検表（処遇）'!AH"&amp;(MATCH($AT133,'自主点検表（処遇）'!$A$5:$A$3053,0)+4))</f>
        <v>いる・いない</v>
      </c>
      <c r="AW133" s="451" t="s">
        <v>2048</v>
      </c>
      <c r="AZ133" s="453" t="s">
        <v>1746</v>
      </c>
    </row>
    <row r="134" spans="2:56" ht="33.75" customHeight="1">
      <c r="B134" s="956">
        <f t="shared" si="47"/>
        <v>32</v>
      </c>
      <c r="C134" s="956">
        <v>26</v>
      </c>
      <c r="E134" s="694" t="str">
        <f t="shared" ref="E134:E199" ca="1" si="49">_xlfn.IFS(AR134="不適切","★",AR134="要確認","▲",AR134="適切","",AR134="","")</f>
        <v/>
      </c>
      <c r="F134" s="488" t="s">
        <v>2254</v>
      </c>
      <c r="G134" s="453" t="s">
        <v>1747</v>
      </c>
      <c r="AL134" s="469" t="s">
        <v>668</v>
      </c>
      <c r="AN134" s="483" t="str">
        <f t="shared" ca="1" si="34"/>
        <v>✖</v>
      </c>
      <c r="AP134" s="481" t="str">
        <f t="shared" si="35"/>
        <v>適切</v>
      </c>
      <c r="AR134" s="697" t="str">
        <f t="shared" ca="1" si="48"/>
        <v/>
      </c>
      <c r="AT134" s="626">
        <v>160</v>
      </c>
      <c r="AU134" s="485" t="str">
        <f ca="1">INDIRECT("'自主点検表（処遇）'!AH"&amp;(MATCH($AT134,'自主点検表（処遇）'!$A$5:$A$3053,0)+4))</f>
        <v>いる・いない</v>
      </c>
      <c r="AW134" s="451" t="s">
        <v>2048</v>
      </c>
      <c r="AZ134" s="453" t="s">
        <v>1748</v>
      </c>
    </row>
    <row r="135" spans="2:56" ht="33.75" customHeight="1">
      <c r="B135" s="956">
        <f t="shared" si="47"/>
        <v>32</v>
      </c>
      <c r="C135" s="956">
        <v>26</v>
      </c>
      <c r="E135" s="694" t="str">
        <f t="shared" ca="1" si="49"/>
        <v/>
      </c>
      <c r="G135" s="45" t="s">
        <v>2226</v>
      </c>
      <c r="AL135" s="469" t="s">
        <v>668</v>
      </c>
      <c r="AN135" s="483" t="str">
        <f t="shared" ref="AN135" ca="1" si="50">IF(AP135=AR135,"●","✖")</f>
        <v>✖</v>
      </c>
      <c r="AP135" s="481" t="str">
        <f t="shared" ref="AP135" si="51">IF(AL135="いる","適切","不適切")</f>
        <v>適切</v>
      </c>
      <c r="AR135" s="697" t="str">
        <f t="shared" ca="1" si="48"/>
        <v/>
      </c>
      <c r="AT135" s="626">
        <v>161</v>
      </c>
      <c r="AU135" s="485" t="str">
        <f ca="1">INDIRECT("'自主点検表（処遇）'!AH"&amp;(MATCH($AT135,'自主点検表（処遇）'!$A$5:$A$3053,0)+4))</f>
        <v>いる・いない</v>
      </c>
      <c r="AW135" s="451" t="s">
        <v>2048</v>
      </c>
      <c r="AZ135" s="453" t="s">
        <v>1749</v>
      </c>
    </row>
    <row r="136" spans="2:56" ht="33.75" customHeight="1" thickBot="1">
      <c r="B136" s="472"/>
      <c r="C136" s="472"/>
      <c r="D136" s="616"/>
      <c r="E136" s="696" t="str">
        <f t="shared" si="49"/>
        <v/>
      </c>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E136" s="472"/>
      <c r="AF136" s="472"/>
      <c r="AG136" s="472"/>
      <c r="AH136" s="472"/>
      <c r="AI136" s="472"/>
      <c r="AJ136" s="472"/>
      <c r="AK136" s="472"/>
      <c r="AL136" s="472"/>
      <c r="AM136" s="472"/>
      <c r="AN136" s="617"/>
      <c r="AO136" s="472"/>
      <c r="AP136" s="472"/>
      <c r="AQ136" s="472"/>
      <c r="AR136" s="702"/>
      <c r="AS136" s="472"/>
      <c r="AT136" s="472"/>
      <c r="AU136" s="472"/>
      <c r="AV136" s="472"/>
      <c r="AW136" s="472"/>
      <c r="AX136" s="472"/>
      <c r="AZ136" s="453"/>
    </row>
    <row r="137" spans="2:56" ht="33.75" customHeight="1">
      <c r="E137" s="694" t="str">
        <f t="shared" si="49"/>
        <v/>
      </c>
      <c r="AR137" s="701"/>
      <c r="AW137" s="45"/>
      <c r="AZ137" s="453"/>
    </row>
    <row r="138" spans="2:56" ht="33.75" customHeight="1">
      <c r="D138" s="609" t="s">
        <v>1658</v>
      </c>
      <c r="E138" s="694" t="str">
        <f t="shared" si="49"/>
        <v/>
      </c>
      <c r="F138" s="45">
        <v>8</v>
      </c>
      <c r="G138" s="45" t="s">
        <v>1752</v>
      </c>
      <c r="AR138" s="701"/>
      <c r="AW138" s="45"/>
      <c r="AZ138" s="453" t="s">
        <v>1753</v>
      </c>
      <c r="BD138" s="453" t="s">
        <v>1754</v>
      </c>
    </row>
    <row r="139" spans="2:56" ht="33.75" customHeight="1">
      <c r="B139" s="956">
        <f t="shared" ref="B139" si="52">C139+6</f>
        <v>32</v>
      </c>
      <c r="C139" s="956">
        <v>26</v>
      </c>
      <c r="E139" s="694" t="str">
        <f t="shared" ca="1" si="49"/>
        <v/>
      </c>
      <c r="G139" s="453" t="s">
        <v>1755</v>
      </c>
      <c r="AL139" s="469" t="s">
        <v>668</v>
      </c>
      <c r="AN139" s="483" t="str">
        <f t="shared" ref="AN139" ca="1" si="53">IF(AP139=AR139,"●","✖")</f>
        <v>✖</v>
      </c>
      <c r="AP139" s="481" t="str">
        <f t="shared" ref="AP139" si="54">IF(AL139="いる","適切","不適切")</f>
        <v>適切</v>
      </c>
      <c r="AR139" s="697" t="str">
        <f t="shared" ca="1" si="48"/>
        <v/>
      </c>
      <c r="AT139" s="626">
        <v>165</v>
      </c>
      <c r="AU139" s="485" t="str">
        <f ca="1">INDIRECT("'自主点検表（処遇）'!AH"&amp;(MATCH($AT139,'自主点検表（処遇）'!$A$5:$A$3053,0)+4))</f>
        <v>いる・いない</v>
      </c>
      <c r="AW139" s="451" t="s">
        <v>2048</v>
      </c>
      <c r="AZ139" s="453" t="s">
        <v>1756</v>
      </c>
    </row>
    <row r="140" spans="2:56" ht="33.75" customHeight="1">
      <c r="E140" s="694" t="str">
        <f t="shared" si="49"/>
        <v/>
      </c>
      <c r="G140" s="453" t="s">
        <v>1757</v>
      </c>
      <c r="AH140" s="450" t="s">
        <v>2268</v>
      </c>
      <c r="AI140" s="450"/>
      <c r="AJ140" s="450"/>
      <c r="AR140" s="701"/>
      <c r="AW140" s="45"/>
      <c r="AZ140" s="453" t="s">
        <v>1758</v>
      </c>
    </row>
    <row r="141" spans="2:56" ht="33.75" customHeight="1">
      <c r="E141" s="694" t="str">
        <f t="shared" si="49"/>
        <v/>
      </c>
      <c r="G141" s="453"/>
      <c r="AH141" s="1956" t="s">
        <v>2234</v>
      </c>
      <c r="AI141" s="1971"/>
      <c r="AJ141" s="1957"/>
      <c r="AR141" s="701"/>
      <c r="AW141" s="45"/>
      <c r="AZ141" s="453" t="s">
        <v>1746</v>
      </c>
    </row>
    <row r="142" spans="2:56" ht="33.75" customHeight="1">
      <c r="B142" s="956">
        <f t="shared" ref="B142" si="55">C142+6</f>
        <v>32</v>
      </c>
      <c r="C142" s="956">
        <v>26</v>
      </c>
      <c r="E142" s="694" t="str">
        <f t="shared" ca="1" si="49"/>
        <v/>
      </c>
      <c r="G142" s="463" t="s">
        <v>1738</v>
      </c>
      <c r="H142" s="45" t="s">
        <v>1759</v>
      </c>
      <c r="X142" s="452"/>
      <c r="Y142" s="45" t="s">
        <v>1665</v>
      </c>
      <c r="AL142" s="469" t="s">
        <v>668</v>
      </c>
      <c r="AN142" s="483" t="str">
        <f t="shared" ref="AN142" ca="1" si="56">IF(AP142=AR142,"●","✖")</f>
        <v>✖</v>
      </c>
      <c r="AP142" s="481" t="str">
        <f t="shared" ref="AP142" si="57">IF(AL142="いる","適切","不適切")</f>
        <v>適切</v>
      </c>
      <c r="AR142" s="697" t="str">
        <f t="shared" ca="1" si="48"/>
        <v/>
      </c>
      <c r="AT142" s="626">
        <v>164</v>
      </c>
      <c r="AU142" s="485" t="str">
        <f ca="1">INDIRECT("'自主点検表（処遇）'!AH"&amp;(MATCH($AT142,'自主点検表（処遇）'!$A$5:$A$3053,0)+4))</f>
        <v>いる・いない</v>
      </c>
      <c r="AW142" s="451" t="s">
        <v>2048</v>
      </c>
    </row>
    <row r="143" spans="2:56" ht="33.75" customHeight="1" thickBot="1">
      <c r="B143" s="472"/>
      <c r="C143" s="472"/>
      <c r="D143" s="616"/>
      <c r="E143" s="696" t="str">
        <f t="shared" si="49"/>
        <v/>
      </c>
      <c r="F143" s="472"/>
      <c r="G143" s="472"/>
      <c r="H143" s="472"/>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72"/>
      <c r="AE143" s="472"/>
      <c r="AF143" s="472"/>
      <c r="AG143" s="472"/>
      <c r="AH143" s="472"/>
      <c r="AI143" s="472"/>
      <c r="AJ143" s="472"/>
      <c r="AK143" s="472"/>
      <c r="AL143" s="472"/>
      <c r="AM143" s="472"/>
      <c r="AN143" s="617"/>
      <c r="AO143" s="472"/>
      <c r="AP143" s="472"/>
      <c r="AQ143" s="472"/>
      <c r="AR143" s="702"/>
      <c r="AS143" s="472"/>
      <c r="AT143" s="472"/>
      <c r="AU143" s="472"/>
      <c r="AV143" s="472"/>
      <c r="AW143" s="472"/>
      <c r="AX143" s="472"/>
    </row>
    <row r="144" spans="2:56" ht="33.75" customHeight="1">
      <c r="E144" s="694" t="str">
        <f t="shared" si="49"/>
        <v/>
      </c>
      <c r="AR144" s="701"/>
      <c r="AW144" s="45"/>
    </row>
    <row r="145" spans="2:59" ht="33.75" customHeight="1">
      <c r="D145" s="609" t="s">
        <v>1658</v>
      </c>
      <c r="E145" s="694" t="str">
        <f t="shared" si="49"/>
        <v/>
      </c>
      <c r="F145" s="45">
        <v>9</v>
      </c>
      <c r="G145" s="45" t="s">
        <v>1760</v>
      </c>
      <c r="AR145" s="701"/>
      <c r="AW145" s="45"/>
      <c r="AZ145" s="453" t="s">
        <v>1761</v>
      </c>
      <c r="BC145" s="453" t="s">
        <v>1762</v>
      </c>
    </row>
    <row r="146" spans="2:59" ht="33.75" customHeight="1">
      <c r="B146" s="956">
        <f t="shared" ref="B146:B148" si="58">C146+6</f>
        <v>33</v>
      </c>
      <c r="C146" s="956">
        <v>27</v>
      </c>
      <c r="E146" s="694" t="str">
        <f t="shared" ca="1" si="49"/>
        <v/>
      </c>
      <c r="G146" s="453" t="s">
        <v>1763</v>
      </c>
      <c r="AL146" s="469" t="s">
        <v>668</v>
      </c>
      <c r="AN146" s="483" t="str">
        <f t="shared" ref="AN146" ca="1" si="59">IF(AP146=AR146,"●","✖")</f>
        <v>✖</v>
      </c>
      <c r="AP146" s="481" t="str">
        <f t="shared" ref="AP146" si="60">IF(AL146="いる","適切","不適切")</f>
        <v>適切</v>
      </c>
      <c r="AR146" s="697" t="str">
        <f t="shared" ca="1" si="48"/>
        <v/>
      </c>
      <c r="AT146" s="626">
        <v>166</v>
      </c>
      <c r="AU146" s="485" t="str">
        <f ca="1">INDIRECT("'自主点検表（処遇）'!AH"&amp;(MATCH($AT146,'自主点検表（処遇）'!$A$5:$A$3053,0)+4))</f>
        <v>いる・いない</v>
      </c>
      <c r="AW146" s="451" t="s">
        <v>2048</v>
      </c>
      <c r="AZ146" s="453" t="s">
        <v>1764</v>
      </c>
    </row>
    <row r="147" spans="2:59" ht="33.75" customHeight="1">
      <c r="B147" s="956">
        <f t="shared" si="58"/>
        <v>35</v>
      </c>
      <c r="C147" s="956">
        <v>29</v>
      </c>
      <c r="E147" s="694" t="str">
        <f t="shared" ca="1" si="49"/>
        <v/>
      </c>
      <c r="G147" s="453" t="s">
        <v>1765</v>
      </c>
      <c r="AL147" s="469" t="s">
        <v>668</v>
      </c>
      <c r="AN147" s="483" t="str">
        <f t="shared" ref="AN147" ca="1" si="61">IF(AP147=AR147,"●","✖")</f>
        <v>✖</v>
      </c>
      <c r="AP147" s="481" t="str">
        <f t="shared" ref="AP147" si="62">IF(AL147="いる","適切","不適切")</f>
        <v>適切</v>
      </c>
      <c r="AR147" s="697" t="str">
        <f t="shared" ca="1" si="48"/>
        <v/>
      </c>
      <c r="AT147" s="626">
        <v>183</v>
      </c>
      <c r="AU147" s="485" t="str">
        <f ca="1">INDIRECT("'自主点検表（処遇）'!AH"&amp;(MATCH($AT147,'自主点検表（処遇）'!$A$5:$A$3053,0)+4))</f>
        <v>いる・いない</v>
      </c>
      <c r="AW147" s="451" t="s">
        <v>2048</v>
      </c>
      <c r="AZ147" s="453" t="s">
        <v>1766</v>
      </c>
    </row>
    <row r="148" spans="2:59" ht="33.75" customHeight="1">
      <c r="B148" s="955">
        <f t="shared" si="58"/>
        <v>36</v>
      </c>
      <c r="C148" s="955">
        <v>30</v>
      </c>
      <c r="E148" s="694" t="str">
        <f t="shared" ca="1" si="49"/>
        <v/>
      </c>
      <c r="G148" s="453" t="s">
        <v>1767</v>
      </c>
      <c r="AL148" s="469" t="s">
        <v>2265</v>
      </c>
      <c r="AN148" s="483" t="str">
        <f ca="1">IF(AP148=AR148,"●","✖")</f>
        <v>✖</v>
      </c>
      <c r="AP148" s="481" t="str">
        <f>IF(AL148="適切","適切","不適切")</f>
        <v>適切</v>
      </c>
      <c r="AR148" s="697" t="str">
        <f t="shared" ca="1" si="48"/>
        <v/>
      </c>
      <c r="AT148" s="626">
        <v>184</v>
      </c>
      <c r="AU148" s="485" t="str">
        <f ca="1">INDIRECT("'自主点検表（処遇）'!AH"&amp;(MATCH($AT148,'自主点検表（処遇）'!$A$5:$A$3053,0)+4))</f>
        <v>いる・いない</v>
      </c>
      <c r="AW148" s="451" t="s">
        <v>2048</v>
      </c>
    </row>
    <row r="149" spans="2:59" ht="33.75" customHeight="1" thickBot="1">
      <c r="B149" s="472"/>
      <c r="C149" s="472"/>
      <c r="D149" s="616"/>
      <c r="E149" s="696" t="str">
        <f t="shared" si="49"/>
        <v/>
      </c>
      <c r="F149" s="472"/>
      <c r="G149" s="472"/>
      <c r="H149" s="472"/>
      <c r="I149" s="472"/>
      <c r="J149" s="472"/>
      <c r="K149" s="472"/>
      <c r="L149" s="472"/>
      <c r="M149" s="472"/>
      <c r="N149" s="472"/>
      <c r="O149" s="472"/>
      <c r="P149" s="472"/>
      <c r="Q149" s="472"/>
      <c r="R149" s="472"/>
      <c r="S149" s="472"/>
      <c r="T149" s="472"/>
      <c r="U149" s="472"/>
      <c r="V149" s="472"/>
      <c r="W149" s="472"/>
      <c r="X149" s="472"/>
      <c r="Y149" s="472"/>
      <c r="Z149" s="472"/>
      <c r="AA149" s="472"/>
      <c r="AB149" s="472"/>
      <c r="AC149" s="472"/>
      <c r="AD149" s="472"/>
      <c r="AE149" s="472"/>
      <c r="AF149" s="472"/>
      <c r="AG149" s="472"/>
      <c r="AH149" s="472"/>
      <c r="AI149" s="472"/>
      <c r="AJ149" s="472"/>
      <c r="AK149" s="472"/>
      <c r="AL149" s="472"/>
      <c r="AM149" s="472"/>
      <c r="AN149" s="617"/>
      <c r="AO149" s="472"/>
      <c r="AP149" s="472"/>
      <c r="AQ149" s="472"/>
      <c r="AR149" s="702"/>
      <c r="AS149" s="472"/>
      <c r="AT149" s="472"/>
      <c r="AU149" s="472"/>
      <c r="AV149" s="472"/>
      <c r="AW149" s="472"/>
      <c r="AX149" s="472"/>
    </row>
    <row r="150" spans="2:59" ht="33.75" customHeight="1">
      <c r="E150" s="694" t="str">
        <f t="shared" si="49"/>
        <v/>
      </c>
      <c r="AR150" s="701"/>
      <c r="AW150" s="45"/>
    </row>
    <row r="151" spans="2:59" ht="33.75" customHeight="1">
      <c r="D151" s="609" t="s">
        <v>1658</v>
      </c>
      <c r="E151" s="694" t="str">
        <f t="shared" si="49"/>
        <v/>
      </c>
      <c r="F151" s="45">
        <v>13</v>
      </c>
      <c r="G151" s="45" t="s">
        <v>1768</v>
      </c>
      <c r="L151" s="45" t="s">
        <v>1769</v>
      </c>
      <c r="AR151" s="701"/>
      <c r="AW151" s="45"/>
      <c r="AZ151" s="453" t="s">
        <v>1770</v>
      </c>
      <c r="BG151" s="453" t="s">
        <v>1771</v>
      </c>
    </row>
    <row r="152" spans="2:59" ht="33.75" customHeight="1">
      <c r="E152" s="694" t="str">
        <f t="shared" si="49"/>
        <v/>
      </c>
      <c r="G152" s="453" t="s">
        <v>1772</v>
      </c>
      <c r="AR152" s="701"/>
      <c r="AW152" s="45"/>
      <c r="AZ152" s="453" t="s">
        <v>1773</v>
      </c>
    </row>
    <row r="153" spans="2:59" ht="33.75" customHeight="1">
      <c r="B153" s="956">
        <f t="shared" ref="B153:B156" si="63">C153+6</f>
        <v>38</v>
      </c>
      <c r="C153" s="956">
        <v>32</v>
      </c>
      <c r="E153" s="694" t="str">
        <f t="shared" ca="1" si="49"/>
        <v/>
      </c>
      <c r="G153" s="453" t="s">
        <v>1774</v>
      </c>
      <c r="AL153" s="705" t="s">
        <v>667</v>
      </c>
      <c r="AN153" s="483" t="str">
        <f t="shared" ref="AN153" ca="1" si="64">IF(AP153=AR153,"●","✖")</f>
        <v>✖</v>
      </c>
      <c r="AP153" s="481" t="str">
        <f>IF(AL153="いない","適切","不適切")</f>
        <v>適切</v>
      </c>
      <c r="AR153" s="697" t="str">
        <f ca="1">_xlfn.IFS(AU153=AW153,"適切",AU153="非該当","要確認",AU153="いる","不適切",AU153="いない・いる","")</f>
        <v/>
      </c>
      <c r="AT153" s="626">
        <v>199</v>
      </c>
      <c r="AU153" s="485" t="str">
        <f ca="1">INDIRECT("'自主点検表（処遇）'!AH"&amp;(MATCH($AT153,'自主点検表（処遇）'!$A$5:$A$3053,0)+4))</f>
        <v>いない・いる</v>
      </c>
      <c r="AW153" s="451" t="s">
        <v>2049</v>
      </c>
      <c r="AZ153" s="453" t="s">
        <v>1775</v>
      </c>
    </row>
    <row r="154" spans="2:59" ht="33.75" customHeight="1">
      <c r="B154" s="956">
        <f t="shared" si="63"/>
        <v>38</v>
      </c>
      <c r="C154" s="956">
        <v>32</v>
      </c>
      <c r="E154" s="694" t="str">
        <f t="shared" ca="1" si="49"/>
        <v/>
      </c>
      <c r="G154" s="453" t="s">
        <v>1776</v>
      </c>
      <c r="AL154" s="469" t="s">
        <v>668</v>
      </c>
      <c r="AN154" s="483" t="str">
        <f ca="1">IF(AP154=AR154,"●","✖")</f>
        <v>✖</v>
      </c>
      <c r="AP154" s="481" t="str">
        <f t="shared" ref="AP154" si="65">IF(AL154="いる","適切","不適切")</f>
        <v>適切</v>
      </c>
      <c r="AR154" s="697" t="str">
        <f t="shared" ca="1" si="48"/>
        <v/>
      </c>
      <c r="AT154" s="626">
        <v>200</v>
      </c>
      <c r="AU154" s="485" t="str">
        <f ca="1">INDIRECT("'自主点検表（処遇）'!AH"&amp;(MATCH($AT154,'自主点検表（処遇）'!$A$5:$A$3053,0)+4))</f>
        <v>いる・いない</v>
      </c>
      <c r="AW154" s="451" t="s">
        <v>2048</v>
      </c>
      <c r="AZ154" s="453" t="s">
        <v>1777</v>
      </c>
    </row>
    <row r="155" spans="2:59" ht="33.75" customHeight="1">
      <c r="E155" s="694" t="str">
        <f t="shared" si="49"/>
        <v/>
      </c>
      <c r="G155" s="453" t="s">
        <v>1778</v>
      </c>
      <c r="AR155" s="701"/>
      <c r="AW155" s="483"/>
      <c r="AZ155" s="453" t="s">
        <v>1779</v>
      </c>
    </row>
    <row r="156" spans="2:59" ht="33.75" customHeight="1">
      <c r="B156" s="956">
        <f t="shared" si="63"/>
        <v>41</v>
      </c>
      <c r="C156" s="956">
        <v>35</v>
      </c>
      <c r="E156" s="694" t="str">
        <f t="shared" ca="1" si="49"/>
        <v/>
      </c>
      <c r="G156" s="453" t="s">
        <v>2763</v>
      </c>
      <c r="AL156" s="469" t="s">
        <v>668</v>
      </c>
      <c r="AN156" s="483" t="str">
        <f t="shared" ref="AN156" ca="1" si="66">IF(AP156=AR156,"●","✖")</f>
        <v>✖</v>
      </c>
      <c r="AP156" s="481" t="str">
        <f t="shared" ref="AP156" si="67">IF(AL156="いる","適切","不適切")</f>
        <v>適切</v>
      </c>
      <c r="AR156" s="697" t="str">
        <f ca="1">_xlfn.IFS(AU156=AW156,"適切",AU156="非該当","要確認",AU156="いない","不適切",AU156="いる・いない","")</f>
        <v/>
      </c>
      <c r="AT156" s="626">
        <v>213</v>
      </c>
      <c r="AU156" s="485" t="str">
        <f ca="1">INDIRECT("'自主点検表（処遇）'!AH"&amp;(MATCH($AT156,'自主点検表（処遇）'!$A$5:$A$3053,0)+4))</f>
        <v>いる・いない</v>
      </c>
      <c r="AW156" s="451" t="s">
        <v>2048</v>
      </c>
    </row>
    <row r="157" spans="2:59" ht="33.75" customHeight="1">
      <c r="E157" s="694" t="str">
        <f t="shared" si="49"/>
        <v/>
      </c>
      <c r="G157" s="453"/>
      <c r="AR157" s="701"/>
      <c r="AW157" s="45"/>
    </row>
    <row r="158" spans="2:59" ht="33.75" customHeight="1" thickBot="1">
      <c r="E158" s="694" t="str">
        <f t="shared" si="49"/>
        <v/>
      </c>
      <c r="G158" s="665" t="s">
        <v>2389</v>
      </c>
      <c r="I158" s="667" t="s">
        <v>2390</v>
      </c>
      <c r="K158" s="2011" t="s">
        <v>887</v>
      </c>
      <c r="L158" s="2011"/>
      <c r="M158" s="2011"/>
      <c r="N158" s="2011"/>
      <c r="O158" s="2011"/>
      <c r="P158" s="2011"/>
      <c r="Q158" s="2011"/>
      <c r="R158" s="2011"/>
      <c r="S158" s="2011"/>
      <c r="T158" s="2011"/>
      <c r="U158" s="2011"/>
      <c r="V158" s="2011"/>
      <c r="W158" s="2011"/>
      <c r="X158" s="2011"/>
      <c r="Y158" s="2011"/>
      <c r="Z158" s="2011"/>
      <c r="AA158" s="2011"/>
      <c r="AB158" s="2011"/>
      <c r="AR158" s="701"/>
      <c r="AW158" s="45"/>
    </row>
    <row r="159" spans="2:59" ht="33.75" customHeight="1" thickBot="1">
      <c r="E159" s="694" t="str">
        <f t="shared" si="49"/>
        <v/>
      </c>
      <c r="G159" s="666" t="s">
        <v>530</v>
      </c>
      <c r="I159" s="452" t="str">
        <f>'自主点検表（処遇）'!$H$1390</f>
        <v>　</v>
      </c>
      <c r="J159" s="10" t="s">
        <v>507</v>
      </c>
      <c r="K159" s="1344" t="s">
        <v>889</v>
      </c>
      <c r="L159" s="1344"/>
      <c r="M159" s="1344"/>
      <c r="N159" s="1344"/>
      <c r="O159" s="1344"/>
      <c r="P159" s="1344"/>
      <c r="Q159" s="1344"/>
      <c r="R159" s="1344"/>
      <c r="S159" s="1344"/>
      <c r="T159" s="1344"/>
      <c r="U159" s="1344"/>
      <c r="V159" s="1344"/>
      <c r="W159" s="1344"/>
      <c r="X159" s="1344"/>
      <c r="Y159" s="1344"/>
      <c r="Z159" s="1344"/>
      <c r="AA159" s="1344"/>
      <c r="AB159" s="1344"/>
      <c r="AC159" s="1344"/>
      <c r="AD159" s="1344"/>
      <c r="AE159" s="1344"/>
      <c r="AR159" s="701"/>
      <c r="AW159" s="45"/>
    </row>
    <row r="160" spans="2:59" ht="33.75" customHeight="1" thickBot="1">
      <c r="E160" s="694" t="str">
        <f t="shared" si="49"/>
        <v/>
      </c>
      <c r="G160" s="666" t="s">
        <v>530</v>
      </c>
      <c r="I160" s="452" t="str">
        <f>'自主点検表（処遇）'!$H$1391</f>
        <v>　</v>
      </c>
      <c r="J160" s="10" t="s">
        <v>508</v>
      </c>
      <c r="K160" s="1344" t="s">
        <v>890</v>
      </c>
      <c r="L160" s="1344"/>
      <c r="M160" s="1344"/>
      <c r="N160" s="1344"/>
      <c r="O160" s="1344"/>
      <c r="P160" s="1344"/>
      <c r="Q160" s="1344"/>
      <c r="R160" s="1344"/>
      <c r="S160" s="1344"/>
      <c r="T160" s="1344"/>
      <c r="U160" s="1344"/>
      <c r="V160" s="1344"/>
      <c r="W160" s="1344"/>
      <c r="X160" s="1344"/>
      <c r="Y160" s="1344"/>
      <c r="Z160" s="1344"/>
      <c r="AA160" s="1344"/>
      <c r="AB160" s="1344"/>
      <c r="AC160" s="1344"/>
      <c r="AD160" s="1344"/>
      <c r="AE160" s="1344"/>
      <c r="AR160" s="701"/>
      <c r="AW160" s="45"/>
    </row>
    <row r="161" spans="2:55" ht="33.75" customHeight="1" thickBot="1">
      <c r="E161" s="694" t="str">
        <f t="shared" si="49"/>
        <v/>
      </c>
      <c r="G161" s="666" t="s">
        <v>530</v>
      </c>
      <c r="I161" s="452" t="str">
        <f>'自主点検表（処遇）'!$H$1392</f>
        <v>　</v>
      </c>
      <c r="J161" s="10" t="s">
        <v>643</v>
      </c>
      <c r="K161" s="1344" t="s">
        <v>891</v>
      </c>
      <c r="L161" s="1344"/>
      <c r="M161" s="1344"/>
      <c r="N161" s="1344"/>
      <c r="O161" s="1344"/>
      <c r="P161" s="1344"/>
      <c r="Q161" s="1344"/>
      <c r="R161" s="1344"/>
      <c r="S161" s="1344"/>
      <c r="T161" s="1344"/>
      <c r="U161" s="1344"/>
      <c r="V161" s="1344"/>
      <c r="W161" s="1344"/>
      <c r="X161" s="1344"/>
      <c r="Y161" s="1344"/>
      <c r="Z161" s="1344"/>
      <c r="AA161" s="1344"/>
      <c r="AB161" s="1344"/>
      <c r="AC161" s="1344"/>
      <c r="AD161" s="1344"/>
      <c r="AE161" s="1344"/>
      <c r="AR161" s="701"/>
      <c r="AW161" s="45"/>
    </row>
    <row r="162" spans="2:55" ht="33.75" customHeight="1" thickBot="1">
      <c r="E162" s="694" t="str">
        <f t="shared" si="49"/>
        <v/>
      </c>
      <c r="G162" s="666" t="s">
        <v>530</v>
      </c>
      <c r="I162" s="452" t="str">
        <f>'自主点検表（処遇）'!$H$1393</f>
        <v>　</v>
      </c>
      <c r="J162" s="10" t="s">
        <v>644</v>
      </c>
      <c r="K162" s="1344" t="s">
        <v>892</v>
      </c>
      <c r="L162" s="1344"/>
      <c r="M162" s="1344"/>
      <c r="N162" s="1344"/>
      <c r="O162" s="1344"/>
      <c r="P162" s="1344"/>
      <c r="Q162" s="1344"/>
      <c r="R162" s="1344"/>
      <c r="S162" s="1344"/>
      <c r="T162" s="1344"/>
      <c r="U162" s="1344"/>
      <c r="V162" s="1344"/>
      <c r="W162" s="1344"/>
      <c r="X162" s="1344"/>
      <c r="Y162" s="1344"/>
      <c r="Z162" s="1344"/>
      <c r="AA162" s="1344"/>
      <c r="AB162" s="1344"/>
      <c r="AC162" s="1344"/>
      <c r="AD162" s="1344"/>
      <c r="AE162" s="1344"/>
      <c r="AR162" s="701"/>
      <c r="AW162" s="45"/>
    </row>
    <row r="163" spans="2:55" ht="33.75" customHeight="1" thickBot="1">
      <c r="E163" s="694" t="str">
        <f t="shared" si="49"/>
        <v/>
      </c>
      <c r="G163" s="666" t="s">
        <v>530</v>
      </c>
      <c r="I163" s="452" t="str">
        <f>'自主点検表（処遇）'!$H$1394</f>
        <v>　</v>
      </c>
      <c r="J163" s="10" t="s">
        <v>867</v>
      </c>
      <c r="K163" s="1344" t="s">
        <v>893</v>
      </c>
      <c r="L163" s="1344"/>
      <c r="M163" s="1344"/>
      <c r="N163" s="1344"/>
      <c r="O163" s="1344"/>
      <c r="P163" s="1344"/>
      <c r="Q163" s="1344"/>
      <c r="R163" s="1344"/>
      <c r="S163" s="1344"/>
      <c r="T163" s="1344"/>
      <c r="U163" s="1344"/>
      <c r="V163" s="1344"/>
      <c r="W163" s="1344"/>
      <c r="X163" s="1344"/>
      <c r="Y163" s="1344"/>
      <c r="Z163" s="1344"/>
      <c r="AA163" s="1344"/>
      <c r="AB163" s="1344"/>
      <c r="AC163" s="1344"/>
      <c r="AD163" s="1344"/>
      <c r="AE163" s="1344"/>
      <c r="AR163" s="701"/>
      <c r="AW163" s="45"/>
    </row>
    <row r="164" spans="2:55" ht="33.75" customHeight="1" thickBot="1">
      <c r="E164" s="694" t="str">
        <f t="shared" si="49"/>
        <v/>
      </c>
      <c r="G164" s="666" t="s">
        <v>530</v>
      </c>
      <c r="I164" s="452" t="str">
        <f>'自主点検表（処遇）'!$H$1395</f>
        <v>　</v>
      </c>
      <c r="J164" s="10" t="s">
        <v>869</v>
      </c>
      <c r="K164" s="1344" t="s">
        <v>894</v>
      </c>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R164" s="701"/>
      <c r="AW164" s="45"/>
    </row>
    <row r="165" spans="2:55" ht="33.75" customHeight="1" thickBot="1">
      <c r="E165" s="694" t="str">
        <f t="shared" si="49"/>
        <v/>
      </c>
      <c r="G165" s="666" t="s">
        <v>530</v>
      </c>
      <c r="I165" s="452" t="str">
        <f>'自主点検表（処遇）'!$H$1396</f>
        <v>　</v>
      </c>
      <c r="J165" s="10" t="s">
        <v>888</v>
      </c>
      <c r="K165" s="1344" t="s">
        <v>895</v>
      </c>
      <c r="L165" s="1344"/>
      <c r="M165" s="1344"/>
      <c r="N165" s="1344"/>
      <c r="O165" s="1344"/>
      <c r="P165" s="1344"/>
      <c r="Q165" s="1344"/>
      <c r="R165" s="1344"/>
      <c r="S165" s="1344"/>
      <c r="T165" s="1344"/>
      <c r="U165" s="1344"/>
      <c r="V165" s="1344"/>
      <c r="W165" s="1344"/>
      <c r="X165" s="1344"/>
      <c r="Y165" s="1344"/>
      <c r="Z165" s="1344"/>
      <c r="AA165" s="1344"/>
      <c r="AB165" s="1344"/>
      <c r="AC165" s="1344"/>
      <c r="AD165" s="1344"/>
      <c r="AE165" s="1344"/>
      <c r="AR165" s="701"/>
      <c r="AW165" s="45"/>
    </row>
    <row r="166" spans="2:55" ht="33.75" customHeight="1">
      <c r="E166" s="694" t="str">
        <f t="shared" si="49"/>
        <v/>
      </c>
      <c r="G166" s="453"/>
      <c r="AR166" s="701"/>
      <c r="AW166" s="45"/>
    </row>
    <row r="167" spans="2:55" ht="33.75" customHeight="1" thickBot="1">
      <c r="B167" s="472"/>
      <c r="C167" s="472"/>
      <c r="D167" s="616"/>
      <c r="E167" s="696" t="str">
        <f t="shared" si="49"/>
        <v/>
      </c>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2"/>
      <c r="AB167" s="472"/>
      <c r="AC167" s="472"/>
      <c r="AD167" s="472"/>
      <c r="AE167" s="472"/>
      <c r="AF167" s="472"/>
      <c r="AG167" s="472"/>
      <c r="AH167" s="472"/>
      <c r="AI167" s="472"/>
      <c r="AJ167" s="472"/>
      <c r="AK167" s="472"/>
      <c r="AL167" s="472"/>
      <c r="AM167" s="472"/>
      <c r="AN167" s="617"/>
      <c r="AO167" s="472"/>
      <c r="AP167" s="472"/>
      <c r="AQ167" s="472"/>
      <c r="AR167" s="702"/>
      <c r="AS167" s="472"/>
      <c r="AT167" s="472"/>
      <c r="AU167" s="472"/>
      <c r="AV167" s="472"/>
      <c r="AW167" s="472"/>
      <c r="AX167" s="472"/>
    </row>
    <row r="168" spans="2:55" ht="33.75" customHeight="1">
      <c r="E168" s="694" t="str">
        <f t="shared" si="49"/>
        <v/>
      </c>
      <c r="AR168" s="701"/>
      <c r="AW168" s="45"/>
    </row>
    <row r="169" spans="2:55" ht="33.75" customHeight="1">
      <c r="D169" s="609" t="s">
        <v>1658</v>
      </c>
      <c r="E169" s="694" t="str">
        <f t="shared" si="49"/>
        <v/>
      </c>
      <c r="F169" s="45">
        <v>14</v>
      </c>
      <c r="G169" s="45" t="s">
        <v>1781</v>
      </c>
      <c r="L169" s="45" t="s">
        <v>1769</v>
      </c>
      <c r="AN169" s="10"/>
      <c r="AR169" s="701"/>
      <c r="AT169" s="10"/>
      <c r="AW169" s="45"/>
      <c r="AX169" s="10"/>
      <c r="AZ169" s="453" t="s">
        <v>1782</v>
      </c>
      <c r="BC169" s="45" t="s">
        <v>1783</v>
      </c>
    </row>
    <row r="170" spans="2:55" ht="33.75" customHeight="1">
      <c r="B170" s="956">
        <f t="shared" ref="B170:B174" si="68">C170+6</f>
        <v>42</v>
      </c>
      <c r="C170" s="956">
        <v>36</v>
      </c>
      <c r="E170" s="694" t="str">
        <f t="shared" ca="1" si="49"/>
        <v/>
      </c>
      <c r="G170" s="453" t="s">
        <v>1784</v>
      </c>
      <c r="AL170" s="469" t="s">
        <v>668</v>
      </c>
      <c r="AN170" s="483" t="str">
        <f t="shared" ref="AN170" ca="1" si="69">IF(AP170=AR170,"●","✖")</f>
        <v>✖</v>
      </c>
      <c r="AP170" s="481" t="str">
        <f t="shared" ref="AP170" si="70">IF(AL170="いる","適切","不適切")</f>
        <v>適切</v>
      </c>
      <c r="AR170" s="697" t="str">
        <f t="shared" ref="AR170:AR217" ca="1" si="71">_xlfn.IFS(AU170=AW170,"適切",AU170="非該当","要確認",AU170="いない","不適切",AU170="いる・いない","")</f>
        <v/>
      </c>
      <c r="AT170" s="626">
        <v>219</v>
      </c>
      <c r="AU170" s="485" t="str">
        <f ca="1">INDIRECT("'自主点検表（処遇）'!AH"&amp;(MATCH($AT170,'自主点検表（処遇）'!$A$5:$A$3053,0)+4))</f>
        <v>いる・いない</v>
      </c>
      <c r="AW170" s="451" t="s">
        <v>2048</v>
      </c>
      <c r="AZ170" s="453" t="s">
        <v>1785</v>
      </c>
    </row>
    <row r="171" spans="2:55" ht="33.75" customHeight="1">
      <c r="E171" s="694" t="str">
        <f t="shared" si="49"/>
        <v/>
      </c>
      <c r="G171" s="45" t="s">
        <v>1786</v>
      </c>
      <c r="AR171" s="701"/>
      <c r="AT171" s="10"/>
      <c r="AW171" s="45"/>
      <c r="AZ171" s="453" t="s">
        <v>1787</v>
      </c>
    </row>
    <row r="172" spans="2:55" ht="33.75" customHeight="1">
      <c r="B172" s="956">
        <f t="shared" si="68"/>
        <v>43</v>
      </c>
      <c r="C172" s="956">
        <v>37</v>
      </c>
      <c r="E172" s="694" t="str">
        <f t="shared" ca="1" si="49"/>
        <v/>
      </c>
      <c r="G172" s="453" t="s">
        <v>1788</v>
      </c>
      <c r="AL172" s="469" t="s">
        <v>668</v>
      </c>
      <c r="AN172" s="483" t="str">
        <f t="shared" ref="AN172" ca="1" si="72">IF(AP172=AR172,"●","✖")</f>
        <v>✖</v>
      </c>
      <c r="AP172" s="481" t="str">
        <f t="shared" ref="AP172" si="73">IF(AL172="いる","適切","不適切")</f>
        <v>適切</v>
      </c>
      <c r="AR172" s="697" t="str">
        <f t="shared" ca="1" si="71"/>
        <v/>
      </c>
      <c r="AT172" s="626">
        <v>221</v>
      </c>
      <c r="AU172" s="485" t="str">
        <f ca="1">INDIRECT("'自主点検表（処遇）'!AH"&amp;(MATCH($AT172,'自主点検表（処遇）'!$A$5:$A$3053,0)+4))</f>
        <v>いる・いない</v>
      </c>
      <c r="AW172" s="451" t="s">
        <v>2048</v>
      </c>
      <c r="AZ172" s="453" t="s">
        <v>1703</v>
      </c>
    </row>
    <row r="173" spans="2:55" ht="33.75" customHeight="1">
      <c r="B173" s="956">
        <f t="shared" si="68"/>
        <v>43</v>
      </c>
      <c r="C173" s="956">
        <v>37</v>
      </c>
      <c r="E173" s="694" t="str">
        <f t="shared" ca="1" si="49"/>
        <v/>
      </c>
      <c r="G173" s="453" t="s">
        <v>1789</v>
      </c>
      <c r="AL173" s="469" t="s">
        <v>668</v>
      </c>
      <c r="AN173" s="483" t="str">
        <f t="shared" ref="AN173:AN174" ca="1" si="74">IF(AP173=AR173,"●","✖")</f>
        <v>✖</v>
      </c>
      <c r="AP173" s="481" t="str">
        <f t="shared" ref="AP173:AP174" si="75">IF(AL173="いる","適切","不適切")</f>
        <v>適切</v>
      </c>
      <c r="AR173" s="697" t="str">
        <f t="shared" ca="1" si="71"/>
        <v/>
      </c>
      <c r="AT173" s="626">
        <v>222</v>
      </c>
      <c r="AU173" s="485" t="str">
        <f ca="1">INDIRECT("'自主点検表（処遇）'!AH"&amp;(MATCH($AT173,'自主点検表（処遇）'!$A$5:$A$3053,0)+4))</f>
        <v>いる・いない</v>
      </c>
      <c r="AW173" s="451" t="s">
        <v>2048</v>
      </c>
      <c r="AZ173" s="453" t="s">
        <v>1790</v>
      </c>
    </row>
    <row r="174" spans="2:55" ht="33.75" customHeight="1">
      <c r="B174" s="956">
        <f t="shared" si="68"/>
        <v>43</v>
      </c>
      <c r="C174" s="956">
        <v>37</v>
      </c>
      <c r="E174" s="694" t="str">
        <f t="shared" ca="1" si="49"/>
        <v/>
      </c>
      <c r="G174" s="453" t="s">
        <v>1791</v>
      </c>
      <c r="AL174" s="469" t="s">
        <v>668</v>
      </c>
      <c r="AN174" s="483" t="str">
        <f t="shared" ca="1" si="74"/>
        <v>✖</v>
      </c>
      <c r="AP174" s="481" t="str">
        <f t="shared" si="75"/>
        <v>適切</v>
      </c>
      <c r="AR174" s="697" t="str">
        <f t="shared" ca="1" si="71"/>
        <v/>
      </c>
      <c r="AT174" s="626">
        <v>223</v>
      </c>
      <c r="AU174" s="485" t="str">
        <f ca="1">INDIRECT("'自主点検表（処遇）'!AH"&amp;(MATCH($AT174,'自主点検表（処遇）'!$A$5:$A$3053,0)+4))</f>
        <v>いる・いない</v>
      </c>
      <c r="AW174" s="451" t="s">
        <v>2048</v>
      </c>
      <c r="AZ174" s="453"/>
    </row>
    <row r="175" spans="2:55" ht="33.75" customHeight="1">
      <c r="E175" s="694" t="str">
        <f t="shared" si="49"/>
        <v/>
      </c>
      <c r="G175" s="453"/>
      <c r="AR175" s="701"/>
      <c r="AW175" s="45"/>
      <c r="AZ175" s="453"/>
    </row>
    <row r="176" spans="2:55" ht="33.75" customHeight="1" thickBot="1">
      <c r="E176" s="694" t="str">
        <f t="shared" si="49"/>
        <v/>
      </c>
      <c r="G176" s="665" t="s">
        <v>2389</v>
      </c>
      <c r="I176" s="667" t="s">
        <v>2390</v>
      </c>
      <c r="K176" s="1087" t="s">
        <v>2384</v>
      </c>
      <c r="L176" s="1087"/>
      <c r="M176" s="1087"/>
      <c r="N176" s="1087"/>
      <c r="O176" s="1087"/>
      <c r="P176" s="1087"/>
      <c r="Q176" s="1087"/>
      <c r="R176" s="1087"/>
      <c r="S176" s="1087"/>
      <c r="T176" s="1087"/>
      <c r="U176" s="1087"/>
      <c r="V176" s="1087"/>
      <c r="W176" s="1087"/>
      <c r="X176" s="1087"/>
      <c r="Y176" s="1087"/>
      <c r="Z176" s="1087"/>
      <c r="AA176" s="1087"/>
      <c r="AR176" s="701"/>
      <c r="AW176" s="45"/>
      <c r="AZ176" s="453"/>
    </row>
    <row r="177" spans="2:52" ht="33.75" customHeight="1" thickBot="1">
      <c r="E177" s="694" t="str">
        <f t="shared" si="49"/>
        <v/>
      </c>
      <c r="G177" s="666" t="s">
        <v>530</v>
      </c>
      <c r="I177" s="452" t="str">
        <f>'自主点検表（処遇）'!$H$1518</f>
        <v>　</v>
      </c>
      <c r="J177" s="17" t="s">
        <v>919</v>
      </c>
      <c r="K177" s="1087" t="s">
        <v>961</v>
      </c>
      <c r="L177" s="1087"/>
      <c r="M177" s="1087"/>
      <c r="N177" s="1087"/>
      <c r="O177" s="1087"/>
      <c r="P177" s="1087"/>
      <c r="Q177" s="1087"/>
      <c r="R177" s="1087"/>
      <c r="S177" s="1087"/>
      <c r="T177" s="1087"/>
      <c r="U177" s="1087"/>
      <c r="V177" s="1087"/>
      <c r="W177" s="1087"/>
      <c r="X177" s="1087"/>
      <c r="Y177" s="1087"/>
      <c r="Z177" s="1087"/>
      <c r="AA177" s="1087"/>
      <c r="AB177" s="1087"/>
      <c r="AC177" s="1087"/>
      <c r="AD177" s="1087"/>
      <c r="AE177" s="1087"/>
      <c r="AR177" s="701"/>
      <c r="AW177" s="45"/>
      <c r="AZ177" s="453"/>
    </row>
    <row r="178" spans="2:52" ht="33.75" customHeight="1" thickBot="1">
      <c r="E178" s="694" t="str">
        <f t="shared" si="49"/>
        <v/>
      </c>
      <c r="G178" s="666" t="s">
        <v>530</v>
      </c>
      <c r="I178" s="452" t="str">
        <f>'自主点検表（処遇）'!$H$1519</f>
        <v>　</v>
      </c>
      <c r="J178" s="17" t="s">
        <v>920</v>
      </c>
      <c r="K178" s="1087" t="s">
        <v>962</v>
      </c>
      <c r="L178" s="1087"/>
      <c r="M178" s="1087"/>
      <c r="N178" s="1087"/>
      <c r="O178" s="1087"/>
      <c r="P178" s="1087"/>
      <c r="Q178" s="1087"/>
      <c r="R178" s="1087"/>
      <c r="S178" s="1087"/>
      <c r="T178" s="1087"/>
      <c r="U178" s="1087"/>
      <c r="V178" s="1087"/>
      <c r="W178" s="1087"/>
      <c r="X178" s="1087"/>
      <c r="Y178" s="1087"/>
      <c r="Z178" s="1087"/>
      <c r="AA178" s="1087"/>
      <c r="AB178" s="1087"/>
      <c r="AC178" s="1087"/>
      <c r="AD178" s="1087"/>
      <c r="AE178" s="1087"/>
      <c r="AR178" s="701"/>
      <c r="AW178" s="45"/>
      <c r="AZ178" s="453"/>
    </row>
    <row r="179" spans="2:52" ht="33.75" customHeight="1" thickBot="1">
      <c r="E179" s="694" t="str">
        <f t="shared" si="49"/>
        <v/>
      </c>
      <c r="G179" s="666" t="s">
        <v>530</v>
      </c>
      <c r="I179" s="452" t="str">
        <f>'自主点検表（処遇）'!$H$1520</f>
        <v>　</v>
      </c>
      <c r="J179" s="17" t="s">
        <v>921</v>
      </c>
      <c r="K179" s="1087" t="s">
        <v>963</v>
      </c>
      <c r="L179" s="1087"/>
      <c r="M179" s="1087"/>
      <c r="N179" s="1087"/>
      <c r="O179" s="1087"/>
      <c r="P179" s="1087"/>
      <c r="Q179" s="1087"/>
      <c r="R179" s="1087"/>
      <c r="S179" s="1087"/>
      <c r="T179" s="1087"/>
      <c r="U179" s="1087"/>
      <c r="V179" s="1087"/>
      <c r="W179" s="1087"/>
      <c r="X179" s="1087"/>
      <c r="Y179" s="1087"/>
      <c r="Z179" s="1087"/>
      <c r="AA179" s="1087"/>
      <c r="AB179" s="1087"/>
      <c r="AC179" s="1087"/>
      <c r="AD179" s="1087"/>
      <c r="AE179" s="1087"/>
      <c r="AR179" s="701"/>
      <c r="AW179" s="45"/>
      <c r="AZ179" s="453"/>
    </row>
    <row r="180" spans="2:52" ht="33.75" customHeight="1" thickBot="1">
      <c r="E180" s="694" t="str">
        <f t="shared" si="49"/>
        <v/>
      </c>
      <c r="G180" s="666" t="s">
        <v>530</v>
      </c>
      <c r="I180" s="452" t="str">
        <f>'自主点検表（処遇）'!$H$1521</f>
        <v>　</v>
      </c>
      <c r="J180" s="17" t="s">
        <v>922</v>
      </c>
      <c r="K180" s="1087" t="s">
        <v>964</v>
      </c>
      <c r="L180" s="1087"/>
      <c r="M180" s="1087"/>
      <c r="N180" s="1087"/>
      <c r="O180" s="1087"/>
      <c r="P180" s="1087"/>
      <c r="Q180" s="1087"/>
      <c r="R180" s="1087"/>
      <c r="S180" s="1087"/>
      <c r="T180" s="1087"/>
      <c r="U180" s="1087"/>
      <c r="V180" s="1087"/>
      <c r="W180" s="1087"/>
      <c r="X180" s="1087"/>
      <c r="Y180" s="1087"/>
      <c r="Z180" s="1087"/>
      <c r="AA180" s="1087"/>
      <c r="AB180" s="1087"/>
      <c r="AC180" s="1087"/>
      <c r="AD180" s="1087"/>
      <c r="AE180" s="1087"/>
      <c r="AR180" s="701"/>
      <c r="AW180" s="45"/>
      <c r="AZ180" s="453"/>
    </row>
    <row r="181" spans="2:52" ht="33.75" customHeight="1" thickBot="1">
      <c r="E181" s="694" t="str">
        <f t="shared" si="49"/>
        <v/>
      </c>
      <c r="G181" s="666" t="s">
        <v>530</v>
      </c>
      <c r="I181" s="452" t="str">
        <f>'自主点検表（処遇）'!$H$1522</f>
        <v>　</v>
      </c>
      <c r="J181" s="17" t="s">
        <v>923</v>
      </c>
      <c r="K181" s="1087" t="s">
        <v>965</v>
      </c>
      <c r="L181" s="1087"/>
      <c r="M181" s="1087"/>
      <c r="N181" s="1087"/>
      <c r="O181" s="1087"/>
      <c r="P181" s="1087"/>
      <c r="Q181" s="1087"/>
      <c r="R181" s="1087"/>
      <c r="S181" s="1087"/>
      <c r="T181" s="1087"/>
      <c r="U181" s="1087"/>
      <c r="V181" s="1087"/>
      <c r="W181" s="1087"/>
      <c r="X181" s="1087"/>
      <c r="Y181" s="1087"/>
      <c r="Z181" s="1087"/>
      <c r="AA181" s="1087"/>
      <c r="AB181" s="1087"/>
      <c r="AC181" s="1087"/>
      <c r="AD181" s="1087"/>
      <c r="AE181" s="1087"/>
      <c r="AR181" s="701"/>
      <c r="AW181" s="45"/>
      <c r="AZ181" s="453"/>
    </row>
    <row r="182" spans="2:52" ht="33.75" customHeight="1" thickBot="1">
      <c r="E182" s="694" t="str">
        <f t="shared" si="49"/>
        <v/>
      </c>
      <c r="G182" s="666" t="s">
        <v>530</v>
      </c>
      <c r="I182" s="452" t="str">
        <f>'自主点検表（処遇）'!$H$1523</f>
        <v>　</v>
      </c>
      <c r="J182" s="17" t="s">
        <v>944</v>
      </c>
      <c r="K182" s="1087" t="s">
        <v>966</v>
      </c>
      <c r="L182" s="1087"/>
      <c r="M182" s="1087"/>
      <c r="N182" s="1087"/>
      <c r="O182" s="1087"/>
      <c r="P182" s="1087"/>
      <c r="Q182" s="1087"/>
      <c r="R182" s="1087"/>
      <c r="S182" s="1087"/>
      <c r="T182" s="1087"/>
      <c r="U182" s="1087"/>
      <c r="V182" s="1087"/>
      <c r="W182" s="1087"/>
      <c r="X182" s="1087"/>
      <c r="Y182" s="1087"/>
      <c r="Z182" s="1087"/>
      <c r="AA182" s="1087"/>
      <c r="AB182" s="1087"/>
      <c r="AC182" s="1087"/>
      <c r="AD182" s="1087"/>
      <c r="AE182" s="1087"/>
      <c r="AR182" s="701"/>
      <c r="AW182" s="45"/>
      <c r="AZ182" s="453"/>
    </row>
    <row r="183" spans="2:52" ht="33.75" customHeight="1" thickBot="1">
      <c r="E183" s="694" t="str">
        <f t="shared" si="49"/>
        <v/>
      </c>
      <c r="G183" s="666" t="s">
        <v>530</v>
      </c>
      <c r="I183" s="452" t="str">
        <f>'自主点検表（処遇）'!$H$1524</f>
        <v>　</v>
      </c>
      <c r="J183" s="17" t="s">
        <v>945</v>
      </c>
      <c r="K183" s="1087" t="s">
        <v>967</v>
      </c>
      <c r="L183" s="1087"/>
      <c r="M183" s="1087"/>
      <c r="N183" s="1087"/>
      <c r="O183" s="1087"/>
      <c r="P183" s="1087"/>
      <c r="Q183" s="1087"/>
      <c r="R183" s="1087"/>
      <c r="S183" s="1087"/>
      <c r="T183" s="1087"/>
      <c r="U183" s="1087"/>
      <c r="V183" s="1087"/>
      <c r="W183" s="1087"/>
      <c r="X183" s="1087"/>
      <c r="Y183" s="1087"/>
      <c r="Z183" s="1087"/>
      <c r="AA183" s="1087"/>
      <c r="AB183" s="1087"/>
      <c r="AC183" s="1087"/>
      <c r="AD183" s="1087"/>
      <c r="AE183" s="1087"/>
      <c r="AR183" s="701"/>
      <c r="AW183" s="45"/>
      <c r="AZ183" s="453"/>
    </row>
    <row r="184" spans="2:52" ht="33.75" customHeight="1" thickBot="1">
      <c r="E184" s="694" t="str">
        <f t="shared" si="49"/>
        <v/>
      </c>
      <c r="G184" s="666" t="s">
        <v>530</v>
      </c>
      <c r="I184" s="452" t="str">
        <f>'自主点検表（処遇）'!$H$1525</f>
        <v>　</v>
      </c>
      <c r="J184" s="17" t="s">
        <v>959</v>
      </c>
      <c r="K184" s="1087" t="s">
        <v>968</v>
      </c>
      <c r="L184" s="1087"/>
      <c r="M184" s="1087"/>
      <c r="N184" s="1087"/>
      <c r="O184" s="1087"/>
      <c r="P184" s="1087"/>
      <c r="Q184" s="1087"/>
      <c r="R184" s="1087"/>
      <c r="S184" s="1087"/>
      <c r="T184" s="1087"/>
      <c r="U184" s="1087"/>
      <c r="V184" s="1087"/>
      <c r="W184" s="1087"/>
      <c r="X184" s="1087"/>
      <c r="Y184" s="1087"/>
      <c r="Z184" s="1087"/>
      <c r="AA184" s="1087"/>
      <c r="AB184" s="1087"/>
      <c r="AC184" s="1087"/>
      <c r="AD184" s="1087"/>
      <c r="AE184" s="1087"/>
      <c r="AR184" s="701"/>
      <c r="AW184" s="45"/>
      <c r="AZ184" s="453"/>
    </row>
    <row r="185" spans="2:52" ht="33.75" customHeight="1" thickBot="1">
      <c r="E185" s="694" t="str">
        <f t="shared" si="49"/>
        <v/>
      </c>
      <c r="G185" s="666" t="s">
        <v>530</v>
      </c>
      <c r="I185" s="452" t="str">
        <f>'自主点検表（処遇）'!$H$1526</f>
        <v>　</v>
      </c>
      <c r="J185" s="17" t="s">
        <v>960</v>
      </c>
      <c r="K185" s="1087" t="s">
        <v>969</v>
      </c>
      <c r="L185" s="1087"/>
      <c r="M185" s="1087"/>
      <c r="N185" s="1087"/>
      <c r="O185" s="1087"/>
      <c r="P185" s="1087"/>
      <c r="Q185" s="1087"/>
      <c r="R185" s="1087"/>
      <c r="S185" s="1087"/>
      <c r="T185" s="1087"/>
      <c r="U185" s="1087"/>
      <c r="V185" s="1087"/>
      <c r="W185" s="1087"/>
      <c r="X185" s="1087"/>
      <c r="Y185" s="1087"/>
      <c r="Z185" s="1087"/>
      <c r="AA185" s="1087"/>
      <c r="AB185" s="1087"/>
      <c r="AC185" s="1087"/>
      <c r="AD185" s="1087"/>
      <c r="AE185" s="1087"/>
      <c r="AR185" s="701"/>
      <c r="AW185" s="45"/>
      <c r="AZ185" s="453"/>
    </row>
    <row r="186" spans="2:52" ht="33.75" customHeight="1">
      <c r="E186" s="694" t="str">
        <f t="shared" si="49"/>
        <v/>
      </c>
      <c r="F186" s="314"/>
      <c r="G186" s="314"/>
      <c r="H186" s="314"/>
      <c r="I186" s="314"/>
      <c r="J186" s="17"/>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R186" s="701"/>
      <c r="AW186" s="45"/>
      <c r="AZ186" s="453"/>
    </row>
    <row r="187" spans="2:52" ht="33.75" customHeight="1" thickBot="1">
      <c r="B187" s="472"/>
      <c r="C187" s="472"/>
      <c r="D187" s="616"/>
      <c r="E187" s="696" t="str">
        <f t="shared" si="49"/>
        <v/>
      </c>
      <c r="F187" s="472"/>
      <c r="G187" s="472"/>
      <c r="H187" s="472"/>
      <c r="I187" s="472"/>
      <c r="J187" s="472"/>
      <c r="K187" s="472"/>
      <c r="L187" s="472"/>
      <c r="M187" s="472"/>
      <c r="N187" s="472"/>
      <c r="O187" s="472"/>
      <c r="P187" s="472"/>
      <c r="Q187" s="472"/>
      <c r="R187" s="472"/>
      <c r="S187" s="472"/>
      <c r="T187" s="472"/>
      <c r="U187" s="472"/>
      <c r="V187" s="472"/>
      <c r="W187" s="472"/>
      <c r="X187" s="472"/>
      <c r="Y187" s="472"/>
      <c r="Z187" s="472"/>
      <c r="AA187" s="472"/>
      <c r="AB187" s="472"/>
      <c r="AC187" s="472"/>
      <c r="AD187" s="472"/>
      <c r="AE187" s="472"/>
      <c r="AF187" s="472"/>
      <c r="AG187" s="472"/>
      <c r="AH187" s="472"/>
      <c r="AI187" s="472"/>
      <c r="AJ187" s="472"/>
      <c r="AK187" s="472"/>
      <c r="AL187" s="472"/>
      <c r="AM187" s="472"/>
      <c r="AN187" s="617"/>
      <c r="AO187" s="472"/>
      <c r="AP187" s="472"/>
      <c r="AQ187" s="472"/>
      <c r="AR187" s="702"/>
      <c r="AS187" s="472"/>
      <c r="AT187" s="472"/>
      <c r="AU187" s="617"/>
      <c r="AV187" s="472"/>
      <c r="AW187" s="472"/>
      <c r="AX187" s="472"/>
    </row>
    <row r="188" spans="2:52" ht="33.75" customHeight="1">
      <c r="B188" s="955">
        <f t="shared" ref="B188" si="76">C188+6</f>
        <v>45</v>
      </c>
      <c r="C188" s="955">
        <v>39</v>
      </c>
      <c r="D188" s="960"/>
      <c r="E188" s="829" t="str">
        <f ca="1">_xlfn.IFS(AR189="不適切","★",AR189="要確認","▲",AR189="適切","",AR189="","")</f>
        <v/>
      </c>
      <c r="F188" s="626">
        <v>15</v>
      </c>
      <c r="G188" s="626" t="s">
        <v>2552</v>
      </c>
      <c r="H188" s="626"/>
      <c r="I188" s="626"/>
      <c r="J188" s="626"/>
      <c r="K188" s="626" t="s">
        <v>1769</v>
      </c>
      <c r="L188" s="626"/>
      <c r="M188" s="626"/>
      <c r="N188" s="626"/>
      <c r="O188" s="626"/>
      <c r="AN188" s="45"/>
      <c r="AR188" s="45"/>
      <c r="AW188" s="45"/>
    </row>
    <row r="189" spans="2:52" ht="33.75" customHeight="1">
      <c r="B189" s="626"/>
      <c r="C189" s="626"/>
      <c r="D189" s="891"/>
      <c r="E189" s="829" t="str">
        <f t="shared" ca="1" si="49"/>
        <v/>
      </c>
      <c r="F189" s="626"/>
      <c r="G189" s="654" t="s">
        <v>2553</v>
      </c>
      <c r="H189" s="626"/>
      <c r="I189" s="626"/>
      <c r="J189" s="626"/>
      <c r="K189" s="626"/>
      <c r="L189" s="626"/>
      <c r="M189" s="626"/>
      <c r="N189" s="626"/>
      <c r="O189" s="626"/>
      <c r="AL189" s="469" t="s">
        <v>668</v>
      </c>
      <c r="AN189" s="483" t="str">
        <f t="shared" ref="AN189" ca="1" si="77">IF(AP189=AR189,"●","✖")</f>
        <v>✖</v>
      </c>
      <c r="AP189" s="481" t="str">
        <f t="shared" ref="AP189" si="78">IF(AL189="いる","適切","不適切")</f>
        <v>適切</v>
      </c>
      <c r="AR189" s="697" t="str">
        <f ca="1">_xlfn.IFS(AU189=AW189,"適切",AU189="非該当","要確認",AU189="いない","不適切",AU189="いる・いない","")</f>
        <v/>
      </c>
      <c r="AT189" s="626">
        <v>2231</v>
      </c>
      <c r="AU189" s="485" t="str">
        <f ca="1">INDIRECT("'自主点検表（処遇）'!AH"&amp;(MATCH($AT189,'自主点検表（処遇）'!$A$5:$A$3053,0)+4))</f>
        <v>いる・いない</v>
      </c>
      <c r="AW189" s="451" t="s">
        <v>2048</v>
      </c>
    </row>
    <row r="190" spans="2:52" ht="33.75" customHeight="1">
      <c r="E190" s="694" t="str">
        <f t="shared" si="49"/>
        <v/>
      </c>
      <c r="AR190" s="701"/>
      <c r="AU190" s="483"/>
      <c r="AW190" s="45"/>
    </row>
    <row r="191" spans="2:52" ht="33.75" customHeight="1">
      <c r="B191" s="955">
        <f t="shared" ref="B191" si="79">C191+6</f>
        <v>46</v>
      </c>
      <c r="C191" s="955">
        <v>40</v>
      </c>
      <c r="E191" s="694" t="str">
        <f t="shared" ca="1" si="49"/>
        <v/>
      </c>
      <c r="F191" s="626">
        <v>16</v>
      </c>
      <c r="G191" s="45" t="s">
        <v>2269</v>
      </c>
      <c r="AL191" s="469" t="s">
        <v>668</v>
      </c>
      <c r="AN191" s="483" t="str">
        <f t="shared" ref="AN191" ca="1" si="80">IF(AP191=AR191,"●","✖")</f>
        <v>✖</v>
      </c>
      <c r="AP191" s="481" t="str">
        <f t="shared" ref="AP191" si="81">IF(AL191="いる","適切","不適切")</f>
        <v>適切</v>
      </c>
      <c r="AR191" s="697" t="str">
        <f t="shared" ca="1" si="71"/>
        <v/>
      </c>
      <c r="AT191" s="626">
        <v>224</v>
      </c>
      <c r="AU191" s="485" t="str">
        <f ca="1">INDIRECT("'自主点検表（処遇）'!AH"&amp;(MATCH($AT191,'自主点検表（処遇）'!$A$5:$A$3053,0)+4))</f>
        <v>いる・いない</v>
      </c>
      <c r="AW191" s="451" t="s">
        <v>2048</v>
      </c>
    </row>
    <row r="192" spans="2:52" ht="33.75" customHeight="1">
      <c r="E192" s="694" t="str">
        <f t="shared" si="49"/>
        <v/>
      </c>
      <c r="AR192" s="701"/>
      <c r="AU192" s="483"/>
      <c r="AW192" s="45"/>
    </row>
    <row r="193" spans="2:57" ht="33.75" customHeight="1">
      <c r="E193" s="694" t="str">
        <f t="shared" si="49"/>
        <v/>
      </c>
      <c r="F193" s="17" t="s">
        <v>992</v>
      </c>
      <c r="G193" s="17"/>
      <c r="H193" s="17"/>
      <c r="I193" s="17"/>
      <c r="J193" s="17"/>
      <c r="K193" s="17"/>
      <c r="L193" s="17"/>
      <c r="M193" s="17"/>
      <c r="N193" s="17"/>
      <c r="O193" s="17"/>
      <c r="P193" s="17"/>
      <c r="Q193" s="17"/>
      <c r="R193" s="17"/>
      <c r="S193" s="17"/>
      <c r="T193" s="17"/>
      <c r="U193" s="17"/>
      <c r="V193" s="17"/>
      <c r="W193" s="17"/>
      <c r="X193" s="17"/>
      <c r="Y193" s="17"/>
      <c r="Z193" s="17"/>
      <c r="AA193" s="17"/>
      <c r="AB193" s="17"/>
      <c r="AR193" s="701"/>
      <c r="AU193" s="483"/>
      <c r="AW193" s="45"/>
    </row>
    <row r="194" spans="2:57" ht="33.75" customHeight="1">
      <c r="E194" s="694" t="str">
        <f t="shared" si="49"/>
        <v/>
      </c>
      <c r="F194" s="17"/>
      <c r="G194" s="485" t="str">
        <f>'自主点検表（処遇）'!$I$1620</f>
        <v>　</v>
      </c>
      <c r="H194" s="17" t="s">
        <v>993</v>
      </c>
      <c r="I194" s="17"/>
      <c r="J194" s="17"/>
      <c r="K194" s="17"/>
      <c r="L194" s="17"/>
      <c r="M194" s="485" t="str">
        <f>'自主点検表（処遇）'!$O$1620</f>
        <v>　</v>
      </c>
      <c r="N194" s="17" t="s">
        <v>994</v>
      </c>
      <c r="O194" s="17"/>
      <c r="P194" s="17"/>
      <c r="Q194" s="17"/>
      <c r="R194" s="17"/>
      <c r="S194" s="17"/>
      <c r="T194" s="485" t="str">
        <f>'自主点検表（処遇）'!$V$1620</f>
        <v>　</v>
      </c>
      <c r="U194" s="17" t="s">
        <v>995</v>
      </c>
      <c r="V194" s="17"/>
      <c r="W194" s="17"/>
      <c r="X194" s="17"/>
      <c r="Y194" s="17"/>
      <c r="Z194" s="17"/>
      <c r="AA194" s="17"/>
      <c r="AB194" s="17"/>
      <c r="AR194" s="701"/>
      <c r="AU194" s="483"/>
      <c r="AW194" s="45"/>
    </row>
    <row r="195" spans="2:57" ht="33.75" customHeight="1">
      <c r="E195" s="694" t="str">
        <f t="shared" si="49"/>
        <v/>
      </c>
      <c r="F195" s="17"/>
      <c r="G195" s="17" t="s">
        <v>985</v>
      </c>
      <c r="H195" s="17" t="s">
        <v>996</v>
      </c>
      <c r="I195" s="17"/>
      <c r="J195" s="17"/>
      <c r="K195" s="17"/>
      <c r="L195" s="17"/>
      <c r="M195" s="17"/>
      <c r="N195" s="17"/>
      <c r="O195" s="17"/>
      <c r="P195" s="17"/>
      <c r="Q195" s="17"/>
      <c r="R195" s="17"/>
      <c r="S195" s="17"/>
      <c r="T195" s="17"/>
      <c r="U195" s="17"/>
      <c r="V195" s="17"/>
      <c r="W195" s="17"/>
      <c r="X195" s="17"/>
      <c r="Y195" s="17"/>
      <c r="Z195" s="17"/>
      <c r="AA195" s="17"/>
      <c r="AB195" s="17"/>
      <c r="AR195" s="701"/>
      <c r="AU195" s="483"/>
      <c r="AW195" s="45"/>
    </row>
    <row r="196" spans="2:57" ht="33.75" customHeight="1">
      <c r="E196" s="694" t="str">
        <f t="shared" si="49"/>
        <v/>
      </c>
      <c r="F196" s="17"/>
      <c r="G196" s="17"/>
      <c r="H196" s="1983" t="str">
        <f>'自主点検表（処遇）'!$J$1623</f>
        <v>平成・令和</v>
      </c>
      <c r="I196" s="1983"/>
      <c r="J196" s="1983"/>
      <c r="K196" s="266"/>
      <c r="L196" s="1983" t="str">
        <f>'自主点検表（処遇）'!$N$1623</f>
        <v>　</v>
      </c>
      <c r="M196" s="1983"/>
      <c r="N196" s="266" t="s">
        <v>36</v>
      </c>
      <c r="O196" s="1983" t="str">
        <f>'自主点検表（処遇）'!$Q$1623</f>
        <v>　</v>
      </c>
      <c r="P196" s="1983"/>
      <c r="Q196" s="266" t="s">
        <v>37</v>
      </c>
      <c r="R196" s="1983" t="str">
        <f>'自主点検表（処遇）'!$T$1623</f>
        <v>　</v>
      </c>
      <c r="S196" s="1983"/>
      <c r="T196" s="266" t="s">
        <v>123</v>
      </c>
      <c r="U196" s="17"/>
      <c r="V196" s="17"/>
      <c r="W196" s="17"/>
      <c r="X196" s="17"/>
      <c r="Y196" s="17"/>
      <c r="Z196" s="17"/>
      <c r="AA196" s="17"/>
      <c r="AB196" s="17"/>
      <c r="AR196" s="701"/>
      <c r="AU196" s="483"/>
      <c r="AW196" s="45"/>
    </row>
    <row r="197" spans="2:57" ht="33.75" customHeight="1">
      <c r="E197" s="694" t="str">
        <f t="shared" si="49"/>
        <v/>
      </c>
      <c r="F197" s="17"/>
      <c r="G197" s="17" t="s">
        <v>985</v>
      </c>
      <c r="H197" s="17" t="s">
        <v>997</v>
      </c>
      <c r="I197" s="17"/>
      <c r="J197" s="17"/>
      <c r="K197" s="17"/>
      <c r="L197" s="17"/>
      <c r="M197" s="17"/>
      <c r="N197" s="17"/>
      <c r="O197" s="17"/>
      <c r="P197" s="17"/>
      <c r="Q197" s="17"/>
      <c r="R197" s="17"/>
      <c r="S197" s="17"/>
      <c r="T197" s="17"/>
      <c r="U197" s="17"/>
      <c r="V197" s="17"/>
      <c r="W197" s="17"/>
      <c r="X197" s="17"/>
      <c r="Y197" s="17"/>
      <c r="Z197" s="17"/>
      <c r="AA197" s="17"/>
      <c r="AB197" s="17"/>
      <c r="AR197" s="701"/>
      <c r="AU197" s="483"/>
      <c r="AW197" s="45"/>
    </row>
    <row r="198" spans="2:57" ht="33.75" customHeight="1">
      <c r="E198" s="694" t="str">
        <f t="shared" si="49"/>
        <v/>
      </c>
      <c r="F198" s="17"/>
      <c r="G198" s="17"/>
      <c r="H198" s="1510">
        <f>'自主点検表（処遇）'!$J$1626</f>
        <v>0</v>
      </c>
      <c r="I198" s="1510"/>
      <c r="J198" s="1510"/>
      <c r="K198" s="1510"/>
      <c r="L198" s="1510"/>
      <c r="M198" s="1510"/>
      <c r="N198" s="1510"/>
      <c r="O198" s="1510"/>
      <c r="P198" s="1510"/>
      <c r="Q198" s="1510"/>
      <c r="R198" s="1510"/>
      <c r="S198" s="1510"/>
      <c r="T198" s="1510"/>
      <c r="U198" s="1510"/>
      <c r="V198" s="1510"/>
      <c r="W198" s="1510"/>
      <c r="X198" s="1510"/>
      <c r="Y198" s="1510"/>
      <c r="Z198" s="1510"/>
      <c r="AA198" s="17"/>
      <c r="AB198" s="17"/>
      <c r="AR198" s="701"/>
      <c r="AU198" s="483"/>
      <c r="AW198" s="45"/>
    </row>
    <row r="199" spans="2:57" ht="33.75" customHeight="1">
      <c r="E199" s="694" t="str">
        <f t="shared" si="49"/>
        <v/>
      </c>
      <c r="F199" s="17"/>
      <c r="G199" s="17" t="s">
        <v>985</v>
      </c>
      <c r="H199" s="17" t="s">
        <v>1000</v>
      </c>
      <c r="I199" s="17"/>
      <c r="J199" s="17"/>
      <c r="K199" s="17"/>
      <c r="L199" s="17"/>
      <c r="M199" s="17"/>
      <c r="N199" s="17"/>
      <c r="O199" s="17"/>
      <c r="P199" s="17"/>
      <c r="Q199" s="17"/>
      <c r="R199" s="17"/>
      <c r="S199" s="17"/>
      <c r="T199" s="17"/>
      <c r="U199" s="17"/>
      <c r="V199" s="17"/>
      <c r="W199" s="17"/>
      <c r="X199" s="17"/>
      <c r="Y199" s="17"/>
      <c r="Z199" s="17"/>
      <c r="AA199" s="17"/>
      <c r="AB199" s="17"/>
      <c r="AR199" s="701"/>
      <c r="AU199" s="483"/>
      <c r="AW199" s="45"/>
    </row>
    <row r="200" spans="2:57" ht="33.75" customHeight="1">
      <c r="E200" s="694" t="str">
        <f t="shared" ref="E200:E262" si="82">_xlfn.IFS(AR200="不適切","★",AR200="要確認","▲",AR200="適切","",AR200="","")</f>
        <v/>
      </c>
      <c r="F200" s="17"/>
      <c r="G200" s="485" t="str">
        <f>'自主点検表（処遇）'!$I$1629</f>
        <v>　</v>
      </c>
      <c r="H200" s="601" t="s">
        <v>1001</v>
      </c>
      <c r="I200" s="17"/>
      <c r="J200" s="17"/>
      <c r="K200" s="17"/>
      <c r="L200" s="268"/>
      <c r="M200" s="485" t="str">
        <f>'自主点検表（処遇）'!O$1629</f>
        <v>　</v>
      </c>
      <c r="N200" s="601" t="s">
        <v>1002</v>
      </c>
      <c r="O200" s="17"/>
      <c r="P200" s="17"/>
      <c r="Q200" s="17"/>
      <c r="R200" s="17"/>
      <c r="S200" s="268"/>
      <c r="T200" s="485" t="str">
        <f>'自主点検表（処遇）'!$V$1629</f>
        <v>　</v>
      </c>
      <c r="U200" s="601" t="s">
        <v>1003</v>
      </c>
      <c r="V200" s="17"/>
      <c r="W200" s="17"/>
      <c r="X200" s="17"/>
      <c r="Y200" s="17"/>
      <c r="Z200" s="17"/>
      <c r="AA200" s="17"/>
      <c r="AB200" s="17"/>
      <c r="AR200" s="701"/>
      <c r="AU200" s="483"/>
      <c r="AW200" s="45"/>
    </row>
    <row r="201" spans="2:57" ht="33.75" customHeight="1">
      <c r="E201" s="694" t="str">
        <f t="shared" si="82"/>
        <v/>
      </c>
      <c r="F201" s="17"/>
      <c r="G201" s="485" t="str">
        <f>'自主点検表（処遇）'!$I$1630</f>
        <v>　</v>
      </c>
      <c r="H201" s="17" t="s">
        <v>526</v>
      </c>
      <c r="I201" s="17"/>
      <c r="J201" s="17"/>
      <c r="K201" s="1510">
        <f>'自主点検表（処遇）'!M$1630</f>
        <v>0</v>
      </c>
      <c r="L201" s="1510"/>
      <c r="M201" s="1510"/>
      <c r="N201" s="1510"/>
      <c r="O201" s="1510"/>
      <c r="P201" s="1510"/>
      <c r="Q201" s="1510"/>
      <c r="R201" s="1510"/>
      <c r="S201" s="1510"/>
      <c r="T201" s="1510"/>
      <c r="U201" s="1510"/>
      <c r="V201" s="1510"/>
      <c r="W201" s="1510"/>
      <c r="X201" s="1510"/>
      <c r="Y201" s="1510"/>
      <c r="Z201" s="1510"/>
      <c r="AA201" s="17" t="s">
        <v>66</v>
      </c>
      <c r="AB201" s="17"/>
      <c r="AR201" s="701"/>
      <c r="AU201" s="483"/>
      <c r="AW201" s="45"/>
    </row>
    <row r="202" spans="2:57" ht="33.75" customHeight="1">
      <c r="E202" s="694" t="str">
        <f t="shared" si="82"/>
        <v/>
      </c>
      <c r="AR202" s="701"/>
      <c r="AU202" s="483"/>
      <c r="AW202" s="45"/>
    </row>
    <row r="203" spans="2:57" ht="33.75" customHeight="1">
      <c r="D203" s="609" t="s">
        <v>1658</v>
      </c>
      <c r="E203" s="694" t="str">
        <f t="shared" si="82"/>
        <v/>
      </c>
      <c r="F203" s="626">
        <v>17</v>
      </c>
      <c r="G203" s="461" t="s">
        <v>1792</v>
      </c>
      <c r="AR203" s="701"/>
      <c r="AU203" s="483"/>
      <c r="AW203" s="45"/>
      <c r="BE203" s="461" t="s">
        <v>1793</v>
      </c>
    </row>
    <row r="204" spans="2:57" ht="33.75" customHeight="1">
      <c r="B204" s="955">
        <f t="shared" ref="B204:B207" si="83">C204+6</f>
        <v>47</v>
      </c>
      <c r="C204" s="955">
        <v>41</v>
      </c>
      <c r="E204" s="694" t="str">
        <f t="shared" ca="1" si="82"/>
        <v/>
      </c>
      <c r="F204" s="456" t="s">
        <v>1794</v>
      </c>
      <c r="G204" s="453" t="s">
        <v>1795</v>
      </c>
      <c r="AL204" s="469" t="s">
        <v>668</v>
      </c>
      <c r="AN204" s="483" t="str">
        <f t="shared" ref="AN204" ca="1" si="84">IF(AP204=AR204,"●","✖")</f>
        <v>✖</v>
      </c>
      <c r="AP204" s="481" t="str">
        <f t="shared" ref="AP204" si="85">IF(AL204="いる","適切","不適切")</f>
        <v>適切</v>
      </c>
      <c r="AR204" s="697" t="str">
        <f t="shared" ca="1" si="71"/>
        <v/>
      </c>
      <c r="AT204" s="626">
        <v>227</v>
      </c>
      <c r="AU204" s="485" t="str">
        <f ca="1">INDIRECT("'自主点検表（処遇）'!AH"&amp;(MATCH($AT204,'自主点検表（処遇）'!$A$5:$A$3053,0)+4))</f>
        <v>いる・いない</v>
      </c>
      <c r="AW204" s="451" t="s">
        <v>2048</v>
      </c>
      <c r="AZ204" s="453" t="s">
        <v>1796</v>
      </c>
    </row>
    <row r="205" spans="2:57" ht="33.75" customHeight="1">
      <c r="B205" s="955">
        <f t="shared" si="83"/>
        <v>48</v>
      </c>
      <c r="C205" s="955">
        <v>42</v>
      </c>
      <c r="E205" s="694" t="str">
        <f t="shared" ca="1" si="82"/>
        <v/>
      </c>
      <c r="F205" s="456" t="s">
        <v>1685</v>
      </c>
      <c r="G205" s="453" t="s">
        <v>2764</v>
      </c>
      <c r="AL205" s="469" t="s">
        <v>668</v>
      </c>
      <c r="AN205" s="483" t="str">
        <f t="shared" ref="AN205" ca="1" si="86">IF(AP205=AR205,"●","✖")</f>
        <v>✖</v>
      </c>
      <c r="AP205" s="481" t="str">
        <f t="shared" ref="AP205" si="87">IF(AL205="いる","適切","不適切")</f>
        <v>適切</v>
      </c>
      <c r="AR205" s="697" t="str">
        <f t="shared" ca="1" si="71"/>
        <v/>
      </c>
      <c r="AT205" s="626">
        <v>230</v>
      </c>
      <c r="AU205" s="485" t="str">
        <f ca="1">INDIRECT("'自主点検表（処遇）'!AH"&amp;(MATCH($AT205,'自主点検表（処遇）'!$A$5:$A$3053,0)+4))</f>
        <v>いる・いない</v>
      </c>
      <c r="AW205" s="451" t="s">
        <v>2048</v>
      </c>
      <c r="AZ205" s="45" t="s">
        <v>1797</v>
      </c>
    </row>
    <row r="206" spans="2:57" ht="33.75" customHeight="1">
      <c r="B206" s="955">
        <f t="shared" si="83"/>
        <v>49</v>
      </c>
      <c r="C206" s="955">
        <v>43</v>
      </c>
      <c r="E206" s="694" t="str">
        <f t="shared" ca="1" si="82"/>
        <v/>
      </c>
      <c r="F206" s="456" t="s">
        <v>1798</v>
      </c>
      <c r="G206" s="453" t="s">
        <v>1799</v>
      </c>
      <c r="AL206" s="469" t="s">
        <v>668</v>
      </c>
      <c r="AN206" s="483" t="str">
        <f t="shared" ref="AN206" ca="1" si="88">IF(AP206=AR206,"●","✖")</f>
        <v>✖</v>
      </c>
      <c r="AP206" s="481" t="str">
        <f t="shared" ref="AP206" si="89">IF(AL206="いる","適切","不適切")</f>
        <v>適切</v>
      </c>
      <c r="AR206" s="697" t="str">
        <f t="shared" ca="1" si="71"/>
        <v/>
      </c>
      <c r="AT206" s="626">
        <v>232</v>
      </c>
      <c r="AU206" s="485" t="str">
        <f ca="1">INDIRECT("'自主点検表（処遇）'!AH"&amp;(MATCH($AT206,'自主点検表（処遇）'!$A$5:$A$3053,0)+4))</f>
        <v>いる・いない</v>
      </c>
      <c r="AW206" s="451" t="s">
        <v>2048</v>
      </c>
      <c r="AZ206" s="453" t="s">
        <v>1744</v>
      </c>
    </row>
    <row r="207" spans="2:57" ht="33.75" customHeight="1">
      <c r="B207" s="955">
        <f t="shared" si="83"/>
        <v>49</v>
      </c>
      <c r="C207" s="955">
        <v>43</v>
      </c>
      <c r="E207" s="694" t="str">
        <f t="shared" ca="1" si="82"/>
        <v/>
      </c>
      <c r="F207" s="456" t="s">
        <v>1800</v>
      </c>
      <c r="G207" s="453" t="s">
        <v>1801</v>
      </c>
      <c r="AL207" s="469" t="s">
        <v>668</v>
      </c>
      <c r="AN207" s="483" t="str">
        <f t="shared" ref="AN207" ca="1" si="90">IF(AP207=AR207,"●","✖")</f>
        <v>✖</v>
      </c>
      <c r="AP207" s="481" t="str">
        <f t="shared" ref="AP207" si="91">IF(AL207="いる","適切","不適切")</f>
        <v>適切</v>
      </c>
      <c r="AR207" s="697" t="str">
        <f t="shared" ca="1" si="71"/>
        <v/>
      </c>
      <c r="AT207" s="626">
        <v>233</v>
      </c>
      <c r="AU207" s="485" t="str">
        <f ca="1">INDIRECT("'自主点検表（処遇）'!AH"&amp;(MATCH($AT207,'自主点検表（処遇）'!$A$5:$A$3053,0)+4))</f>
        <v>いる・いない</v>
      </c>
      <c r="AW207" s="451" t="s">
        <v>2048</v>
      </c>
      <c r="AZ207" s="453" t="s">
        <v>1756</v>
      </c>
    </row>
    <row r="208" spans="2:57" ht="33.75" customHeight="1">
      <c r="B208" s="955">
        <f t="shared" ref="B208:B209" si="92">C208+6</f>
        <v>47</v>
      </c>
      <c r="C208" s="955">
        <v>41</v>
      </c>
      <c r="D208" s="962"/>
      <c r="E208" s="963" t="str">
        <f t="shared" ca="1" si="82"/>
        <v/>
      </c>
      <c r="F208" s="1013" t="s">
        <v>1981</v>
      </c>
      <c r="G208" s="453" t="s">
        <v>2765</v>
      </c>
      <c r="K208" s="961"/>
      <c r="L208" s="961"/>
      <c r="M208" s="961"/>
      <c r="N208" s="961"/>
      <c r="O208" s="961"/>
      <c r="P208" s="961"/>
      <c r="Q208" s="961"/>
      <c r="R208" s="961"/>
      <c r="S208" s="961"/>
      <c r="T208" s="961"/>
      <c r="U208" s="961"/>
      <c r="AL208" s="469" t="s">
        <v>668</v>
      </c>
      <c r="AN208" s="483" t="str">
        <f t="shared" ref="AN208" ca="1" si="93">IF(AP208=AR208,"●","✖")</f>
        <v>✖</v>
      </c>
      <c r="AP208" s="481" t="str">
        <f t="shared" ref="AP208" si="94">IF(AL208="いる","適切","不適切")</f>
        <v>適切</v>
      </c>
      <c r="AR208" s="697" t="str">
        <f t="shared" ca="1" si="71"/>
        <v/>
      </c>
      <c r="AT208" s="626">
        <v>226</v>
      </c>
      <c r="AU208" s="485" t="str">
        <f ca="1">INDIRECT("'自主点検表（処遇）'!AH"&amp;(MATCH($AT208,'自主点検表（処遇）'!$A$5:$A$3053,0)+4))</f>
        <v>いる・いない</v>
      </c>
      <c r="AW208" s="451" t="s">
        <v>2048</v>
      </c>
      <c r="AZ208" s="453" t="s">
        <v>1746</v>
      </c>
    </row>
    <row r="209" spans="2:53" ht="33.75" customHeight="1">
      <c r="B209" s="955">
        <f t="shared" si="92"/>
        <v>50</v>
      </c>
      <c r="C209" s="955">
        <v>44</v>
      </c>
      <c r="D209" s="962"/>
      <c r="E209" s="963" t="str">
        <f t="shared" ca="1" si="82"/>
        <v/>
      </c>
      <c r="F209" s="961"/>
      <c r="G209" s="461" t="s">
        <v>1802</v>
      </c>
      <c r="H209" s="961"/>
      <c r="I209" s="961"/>
      <c r="J209" s="961"/>
      <c r="K209" s="961"/>
      <c r="L209" s="961"/>
      <c r="M209" s="961"/>
      <c r="N209" s="961"/>
      <c r="O209" s="961"/>
      <c r="P209" s="961"/>
      <c r="Q209" s="961"/>
      <c r="R209" s="961"/>
      <c r="S209" s="961"/>
      <c r="T209" s="961"/>
      <c r="U209" s="961"/>
      <c r="AL209" s="469" t="s">
        <v>668</v>
      </c>
      <c r="AN209" s="483" t="str">
        <f t="shared" ref="AN209" ca="1" si="95">IF(AP209=AR209,"●","✖")</f>
        <v>✖</v>
      </c>
      <c r="AP209" s="481" t="str">
        <f t="shared" ref="AP209" si="96">IF(AL209="いる","適切","不適切")</f>
        <v>適切</v>
      </c>
      <c r="AR209" s="697" t="str">
        <f t="shared" ca="1" si="71"/>
        <v/>
      </c>
      <c r="AT209" s="626">
        <v>237</v>
      </c>
      <c r="AU209" s="485" t="str">
        <f ca="1">INDIRECT("'自主点検表（処遇）'!AH"&amp;(MATCH($AT209,'自主点検表（処遇）'!$A$5:$A$3053,0)+4))</f>
        <v>いる・いない</v>
      </c>
      <c r="AW209" s="451" t="s">
        <v>2048</v>
      </c>
    </row>
    <row r="210" spans="2:53" ht="33.75" customHeight="1">
      <c r="B210" s="955">
        <f t="shared" ref="B210:B211" si="97">C210+6</f>
        <v>50</v>
      </c>
      <c r="C210" s="955">
        <v>44</v>
      </c>
      <c r="E210" s="694" t="str">
        <f t="shared" ca="1" si="82"/>
        <v/>
      </c>
      <c r="F210" s="456" t="s">
        <v>1803</v>
      </c>
      <c r="G210" s="453" t="s">
        <v>1804</v>
      </c>
      <c r="AL210" s="469" t="s">
        <v>668</v>
      </c>
      <c r="AN210" s="483" t="str">
        <f t="shared" ref="AN210" ca="1" si="98">IF(AP210=AR210,"●","✖")</f>
        <v>✖</v>
      </c>
      <c r="AP210" s="481" t="str">
        <f t="shared" ref="AP210" si="99">IF(AL210="いる","適切","不適切")</f>
        <v>適切</v>
      </c>
      <c r="AR210" s="697" t="str">
        <f t="shared" ca="1" si="71"/>
        <v/>
      </c>
      <c r="AT210" s="626">
        <v>235</v>
      </c>
      <c r="AU210" s="485" t="str">
        <f ca="1">INDIRECT("'自主点検表（処遇）'!AH"&amp;(MATCH($AT210,'自主点検表（処遇）'!$A$5:$A$3053,0)+4))</f>
        <v>いる・いない</v>
      </c>
      <c r="AW210" s="451" t="s">
        <v>2048</v>
      </c>
    </row>
    <row r="211" spans="2:53" ht="33.75" customHeight="1">
      <c r="B211" s="955">
        <f t="shared" si="97"/>
        <v>50</v>
      </c>
      <c r="C211" s="955">
        <v>44</v>
      </c>
      <c r="E211" s="694" t="str">
        <f t="shared" ca="1" si="82"/>
        <v/>
      </c>
      <c r="F211" s="456" t="s">
        <v>1805</v>
      </c>
      <c r="G211" s="453" t="s">
        <v>1806</v>
      </c>
      <c r="AL211" s="469" t="s">
        <v>668</v>
      </c>
      <c r="AN211" s="483" t="str">
        <f t="shared" ref="AN211" ca="1" si="100">IF(AP211=AR211,"●","✖")</f>
        <v>✖</v>
      </c>
      <c r="AP211" s="481" t="str">
        <f t="shared" ref="AP211" si="101">IF(AL211="いる","適切","不適切")</f>
        <v>適切</v>
      </c>
      <c r="AR211" s="697" t="str">
        <f t="shared" ca="1" si="71"/>
        <v/>
      </c>
      <c r="AT211" s="626">
        <v>236</v>
      </c>
      <c r="AU211" s="485" t="str">
        <f ca="1">INDIRECT("'自主点検表（処遇）'!AH"&amp;(MATCH($AT211,'自主点検表（処遇）'!$A$5:$A$3053,0)+4))</f>
        <v>いる・いない</v>
      </c>
      <c r="AW211" s="451" t="s">
        <v>2048</v>
      </c>
    </row>
    <row r="212" spans="2:53" ht="33.75" customHeight="1" thickBot="1">
      <c r="B212" s="472"/>
      <c r="C212" s="472"/>
      <c r="D212" s="616"/>
      <c r="E212" s="696" t="str">
        <f t="shared" si="82"/>
        <v/>
      </c>
      <c r="F212" s="472"/>
      <c r="G212" s="618"/>
      <c r="H212" s="472"/>
      <c r="I212" s="472"/>
      <c r="J212" s="472"/>
      <c r="K212" s="472"/>
      <c r="L212" s="472"/>
      <c r="M212" s="472"/>
      <c r="N212" s="472"/>
      <c r="O212" s="472"/>
      <c r="P212" s="472"/>
      <c r="Q212" s="472"/>
      <c r="R212" s="472"/>
      <c r="S212" s="472"/>
      <c r="T212" s="472"/>
      <c r="U212" s="472"/>
      <c r="V212" s="472"/>
      <c r="W212" s="472"/>
      <c r="X212" s="472"/>
      <c r="Y212" s="472"/>
      <c r="Z212" s="472"/>
      <c r="AA212" s="472"/>
      <c r="AB212" s="472"/>
      <c r="AC212" s="472"/>
      <c r="AD212" s="472"/>
      <c r="AE212" s="472"/>
      <c r="AF212" s="472"/>
      <c r="AG212" s="472"/>
      <c r="AH212" s="472"/>
      <c r="AI212" s="472"/>
      <c r="AJ212" s="472"/>
      <c r="AK212" s="472"/>
      <c r="AL212" s="472"/>
      <c r="AM212" s="472"/>
      <c r="AN212" s="617"/>
      <c r="AO212" s="472"/>
      <c r="AP212" s="472"/>
      <c r="AQ212" s="472"/>
      <c r="AR212" s="702"/>
      <c r="AS212" s="472"/>
      <c r="AT212" s="472"/>
      <c r="AU212" s="472"/>
      <c r="AV212" s="472"/>
      <c r="AW212" s="472"/>
      <c r="AX212" s="472"/>
    </row>
    <row r="213" spans="2:53" ht="33.75" customHeight="1">
      <c r="E213" s="694" t="str">
        <f t="shared" si="82"/>
        <v/>
      </c>
      <c r="G213" s="453"/>
      <c r="AR213" s="701"/>
      <c r="AW213" s="45"/>
    </row>
    <row r="214" spans="2:53" ht="33.75" customHeight="1">
      <c r="D214" s="609" t="s">
        <v>1658</v>
      </c>
      <c r="E214" s="694" t="str">
        <f t="shared" si="82"/>
        <v/>
      </c>
      <c r="F214" s="626">
        <v>18</v>
      </c>
      <c r="G214" s="45" t="s">
        <v>1807</v>
      </c>
      <c r="AR214" s="701"/>
      <c r="AW214" s="45"/>
      <c r="AZ214" s="453" t="s">
        <v>1808</v>
      </c>
      <c r="BA214" s="453" t="s">
        <v>1809</v>
      </c>
    </row>
    <row r="215" spans="2:53" ht="33.75" customHeight="1">
      <c r="E215" s="694" t="str">
        <f t="shared" si="82"/>
        <v/>
      </c>
      <c r="G215" s="453" t="s">
        <v>1810</v>
      </c>
      <c r="AE215" s="450" t="s">
        <v>1716</v>
      </c>
      <c r="AF215" s="450"/>
      <c r="AR215" s="701"/>
      <c r="AW215" s="45"/>
      <c r="AZ215" s="45" t="s">
        <v>1811</v>
      </c>
    </row>
    <row r="216" spans="2:53" ht="33.75" customHeight="1" thickBot="1">
      <c r="E216" s="694" t="str">
        <f t="shared" si="82"/>
        <v/>
      </c>
      <c r="F216" s="464" t="s">
        <v>1812</v>
      </c>
      <c r="G216" s="45" t="s">
        <v>1813</v>
      </c>
      <c r="AR216" s="701"/>
      <c r="AW216" s="45"/>
      <c r="AZ216" s="453"/>
    </row>
    <row r="217" spans="2:53" ht="33.75" customHeight="1" thickBot="1">
      <c r="B217" s="955">
        <f t="shared" ref="B217" si="102">C217+6</f>
        <v>52</v>
      </c>
      <c r="C217" s="955">
        <v>46</v>
      </c>
      <c r="E217" s="694" t="str">
        <f t="shared" ca="1" si="82"/>
        <v/>
      </c>
      <c r="H217" s="45" t="s">
        <v>1814</v>
      </c>
      <c r="AD217" s="627" t="s">
        <v>530</v>
      </c>
      <c r="AE217" s="450" t="s">
        <v>1716</v>
      </c>
      <c r="AF217" s="450"/>
      <c r="AL217" s="469" t="s">
        <v>668</v>
      </c>
      <c r="AN217" s="483" t="str">
        <f t="shared" ref="AN217" ca="1" si="103">IF(AP217=AR217,"●","✖")</f>
        <v>✖</v>
      </c>
      <c r="AP217" s="481" t="str">
        <f t="shared" ref="AP217" si="104">IF(AL217="いる","適切","不適切")</f>
        <v>適切</v>
      </c>
      <c r="AR217" s="697" t="str">
        <f t="shared" ca="1" si="71"/>
        <v/>
      </c>
      <c r="AT217" s="626">
        <v>243</v>
      </c>
      <c r="AU217" s="485" t="str">
        <f ca="1">INDIRECT("'自主点検表（処遇）'!AH"&amp;(MATCH($AT217,'自主点検表（処遇）'!$A$5:$A$3053,0)+4))</f>
        <v>いる・いない</v>
      </c>
      <c r="AW217" s="451" t="s">
        <v>2048</v>
      </c>
    </row>
    <row r="218" spans="2:53" ht="33.75" customHeight="1">
      <c r="E218" s="694" t="str">
        <f t="shared" si="82"/>
        <v/>
      </c>
      <c r="I218" s="45" t="s">
        <v>1815</v>
      </c>
      <c r="Q218" s="1962" t="str">
        <f>'自主点検表（処遇）'!$U$1833</f>
        <v>有・無</v>
      </c>
      <c r="R218" s="1963"/>
      <c r="S218" s="1964"/>
      <c r="AR218" s="701"/>
      <c r="AW218" s="45"/>
    </row>
    <row r="219" spans="2:53" ht="33.75" customHeight="1">
      <c r="E219" s="694" t="str">
        <f t="shared" si="82"/>
        <v/>
      </c>
      <c r="I219" s="45" t="s">
        <v>1816</v>
      </c>
      <c r="M219" s="602" t="str">
        <f>'自主点検表（処遇）'!$I$1835</f>
        <v>　</v>
      </c>
      <c r="N219" s="45" t="s">
        <v>1817</v>
      </c>
      <c r="O219" s="602" t="str">
        <f>'自主点検表（処遇）'!$M$1835</f>
        <v>　</v>
      </c>
      <c r="P219" s="45" t="s">
        <v>1818</v>
      </c>
      <c r="Q219" s="602" t="str">
        <f>'自主点検表（処遇）'!$P$1835</f>
        <v>　</v>
      </c>
      <c r="R219" s="45" t="s">
        <v>1819</v>
      </c>
      <c r="S219" s="602" t="str">
        <f>'自主点検表（処遇）'!$S$1835</f>
        <v>　</v>
      </c>
      <c r="T219" s="45" t="s">
        <v>1820</v>
      </c>
      <c r="W219" s="602" t="str">
        <f>'自主点検表（処遇）'!$X$1835</f>
        <v>　</v>
      </c>
      <c r="X219" s="45" t="s">
        <v>1821</v>
      </c>
      <c r="AR219" s="701"/>
      <c r="AW219" s="45"/>
    </row>
    <row r="220" spans="2:53" ht="33.75" customHeight="1">
      <c r="E220" s="694" t="str">
        <f t="shared" si="82"/>
        <v/>
      </c>
      <c r="M220" s="602" t="str">
        <f>'自主点検表（処遇）'!$I$1836</f>
        <v>　</v>
      </c>
      <c r="N220" s="45" t="s">
        <v>1751</v>
      </c>
      <c r="O220" s="454"/>
      <c r="P220" s="1975">
        <f>'自主点検表（処遇）'!$L$1836</f>
        <v>0</v>
      </c>
      <c r="Q220" s="1976"/>
      <c r="R220" s="1976"/>
      <c r="S220" s="1976"/>
      <c r="T220" s="1976"/>
      <c r="U220" s="1976"/>
      <c r="V220" s="1976"/>
      <c r="W220" s="1976"/>
      <c r="X220" s="1976"/>
      <c r="Y220" s="1976"/>
      <c r="Z220" s="1976"/>
      <c r="AA220" s="1976"/>
      <c r="AB220" s="1976"/>
      <c r="AC220" s="1976"/>
      <c r="AR220" s="701"/>
      <c r="AW220" s="45"/>
    </row>
    <row r="221" spans="2:53" ht="33.75" customHeight="1">
      <c r="E221" s="694" t="str">
        <f t="shared" si="82"/>
        <v/>
      </c>
      <c r="I221" s="45" t="s">
        <v>1822</v>
      </c>
      <c r="Q221" s="1962" t="str">
        <f>'自主点検表（処遇）'!$U$1838</f>
        <v>有・無</v>
      </c>
      <c r="R221" s="1963"/>
      <c r="S221" s="1964"/>
      <c r="AR221" s="701"/>
      <c r="AW221" s="45"/>
    </row>
    <row r="222" spans="2:53" ht="33.75" customHeight="1">
      <c r="E222" s="694" t="str">
        <f t="shared" si="82"/>
        <v/>
      </c>
      <c r="I222" s="45" t="s">
        <v>1824</v>
      </c>
      <c r="Q222" s="1962" t="str">
        <f>'自主点検表（処遇）'!$U$1839</f>
        <v>有・無</v>
      </c>
      <c r="R222" s="1963"/>
      <c r="S222" s="1964"/>
      <c r="AR222" s="701"/>
      <c r="AW222" s="45"/>
    </row>
    <row r="223" spans="2:53" ht="33.75" customHeight="1">
      <c r="E223" s="694" t="str">
        <f t="shared" si="82"/>
        <v/>
      </c>
      <c r="I223" s="45" t="s">
        <v>1825</v>
      </c>
      <c r="Q223" s="1962" t="str">
        <f>'自主点検表（処遇）'!$U$1840</f>
        <v>有・無</v>
      </c>
      <c r="R223" s="1963"/>
      <c r="S223" s="1964"/>
      <c r="AR223" s="701"/>
      <c r="AW223" s="45"/>
    </row>
    <row r="224" spans="2:53" ht="33.75" customHeight="1">
      <c r="E224" s="694" t="str">
        <f t="shared" si="82"/>
        <v/>
      </c>
      <c r="I224" s="45" t="s">
        <v>1826</v>
      </c>
      <c r="Q224" s="1962" t="str">
        <f>'自主点検表（処遇）'!$U$1841</f>
        <v>有・無</v>
      </c>
      <c r="R224" s="1963"/>
      <c r="S224" s="1964"/>
      <c r="AR224" s="701"/>
      <c r="AW224" s="45"/>
    </row>
    <row r="225" spans="2:50" ht="33.75" customHeight="1" thickBot="1">
      <c r="E225" s="694" t="str">
        <f t="shared" si="82"/>
        <v/>
      </c>
      <c r="AR225" s="701"/>
      <c r="AW225" s="45"/>
    </row>
    <row r="226" spans="2:50" ht="33.75" customHeight="1" thickBot="1">
      <c r="E226" s="694" t="str">
        <f t="shared" si="82"/>
        <v/>
      </c>
      <c r="H226" s="45" t="s">
        <v>1827</v>
      </c>
      <c r="R226" s="45" t="s">
        <v>1828</v>
      </c>
      <c r="T226" s="469" t="s">
        <v>530</v>
      </c>
      <c r="Z226" s="45" t="s">
        <v>2273</v>
      </c>
      <c r="AD226" s="469" t="s">
        <v>530</v>
      </c>
      <c r="AH226" s="605" t="s">
        <v>530</v>
      </c>
      <c r="AI226" s="450" t="s">
        <v>1823</v>
      </c>
      <c r="AJ226" s="450"/>
      <c r="AN226" s="45"/>
      <c r="AP226" s="483"/>
      <c r="AR226" s="701"/>
      <c r="AW226" s="45"/>
    </row>
    <row r="227" spans="2:50" ht="33.75" customHeight="1">
      <c r="E227" s="694" t="str">
        <f t="shared" si="82"/>
        <v/>
      </c>
      <c r="I227" s="45" t="s">
        <v>1829</v>
      </c>
      <c r="N227" s="1948"/>
      <c r="O227" s="1948"/>
      <c r="P227" s="45" t="s">
        <v>1830</v>
      </c>
      <c r="R227" s="603" t="s">
        <v>2274</v>
      </c>
      <c r="S227" s="603" t="s">
        <v>2275</v>
      </c>
      <c r="T227" s="603" t="s">
        <v>2276</v>
      </c>
      <c r="U227" s="603" t="s">
        <v>2277</v>
      </c>
      <c r="V227" s="603" t="s">
        <v>2278</v>
      </c>
      <c r="W227" s="603" t="s">
        <v>2279</v>
      </c>
      <c r="X227" s="603" t="s">
        <v>2280</v>
      </c>
      <c r="Z227" s="1952" t="s">
        <v>2270</v>
      </c>
      <c r="AA227" s="1953"/>
      <c r="AB227" s="1952" t="s">
        <v>2271</v>
      </c>
      <c r="AC227" s="1953"/>
      <c r="AD227" s="1966" t="s">
        <v>2272</v>
      </c>
      <c r="AE227" s="1953"/>
      <c r="AN227" s="45"/>
      <c r="AP227" s="483"/>
      <c r="AR227" s="701"/>
      <c r="AW227" s="45"/>
    </row>
    <row r="228" spans="2:50" ht="33.75" customHeight="1">
      <c r="E228" s="694" t="str">
        <f t="shared" si="82"/>
        <v/>
      </c>
      <c r="I228" s="45" t="s">
        <v>1831</v>
      </c>
      <c r="N228" s="1948"/>
      <c r="O228" s="1948"/>
      <c r="P228" s="45" t="s">
        <v>1832</v>
      </c>
      <c r="R228" s="603" t="s">
        <v>2274</v>
      </c>
      <c r="S228" s="603" t="s">
        <v>2275</v>
      </c>
      <c r="T228" s="603" t="s">
        <v>2276</v>
      </c>
      <c r="U228" s="603" t="s">
        <v>2277</v>
      </c>
      <c r="V228" s="603" t="s">
        <v>2278</v>
      </c>
      <c r="W228" s="603" t="s">
        <v>2279</v>
      </c>
      <c r="X228" s="603" t="s">
        <v>2280</v>
      </c>
      <c r="Z228" s="1952" t="s">
        <v>2270</v>
      </c>
      <c r="AA228" s="1953"/>
      <c r="AB228" s="1952" t="s">
        <v>2271</v>
      </c>
      <c r="AC228" s="1953"/>
      <c r="AD228" s="1952" t="s">
        <v>2272</v>
      </c>
      <c r="AE228" s="1953"/>
      <c r="AN228" s="45"/>
      <c r="AP228" s="483"/>
      <c r="AR228" s="701"/>
      <c r="AW228" s="45"/>
    </row>
    <row r="229" spans="2:50" ht="33.75" customHeight="1">
      <c r="E229" s="694" t="str">
        <f t="shared" si="82"/>
        <v/>
      </c>
      <c r="I229" s="45" t="s">
        <v>1833</v>
      </c>
      <c r="N229" s="1948"/>
      <c r="O229" s="1948"/>
      <c r="P229" s="45" t="s">
        <v>1832</v>
      </c>
      <c r="R229" s="603" t="s">
        <v>2274</v>
      </c>
      <c r="S229" s="603" t="s">
        <v>2275</v>
      </c>
      <c r="T229" s="603" t="s">
        <v>2276</v>
      </c>
      <c r="U229" s="603" t="s">
        <v>2277</v>
      </c>
      <c r="V229" s="603" t="s">
        <v>2278</v>
      </c>
      <c r="W229" s="603" t="s">
        <v>2279</v>
      </c>
      <c r="X229" s="603" t="s">
        <v>2280</v>
      </c>
      <c r="Z229" s="1952" t="s">
        <v>2270</v>
      </c>
      <c r="AA229" s="1953"/>
      <c r="AB229" s="1952" t="s">
        <v>2271</v>
      </c>
      <c r="AC229" s="1953"/>
      <c r="AD229" s="1952" t="s">
        <v>2272</v>
      </c>
      <c r="AE229" s="1953"/>
      <c r="AN229" s="45"/>
      <c r="AP229" s="483"/>
      <c r="AR229" s="701"/>
      <c r="AW229" s="45"/>
    </row>
    <row r="230" spans="2:50" ht="33.75" customHeight="1">
      <c r="E230" s="694" t="str">
        <f t="shared" si="82"/>
        <v/>
      </c>
      <c r="AN230" s="45"/>
      <c r="AP230" s="483"/>
      <c r="AR230" s="701"/>
      <c r="AW230" s="45"/>
    </row>
    <row r="231" spans="2:50" ht="33.75" customHeight="1">
      <c r="E231" s="694" t="str">
        <f t="shared" si="82"/>
        <v/>
      </c>
      <c r="H231" s="45" t="s">
        <v>1834</v>
      </c>
      <c r="O231" s="45" t="s">
        <v>1835</v>
      </c>
      <c r="R231" s="45" t="s">
        <v>1836</v>
      </c>
      <c r="U231" s="45" t="s">
        <v>1837</v>
      </c>
      <c r="X231" s="45" t="s">
        <v>1672</v>
      </c>
      <c r="AN231" s="45"/>
      <c r="AP231" s="483"/>
      <c r="AR231" s="701"/>
      <c r="AW231" s="45"/>
    </row>
    <row r="232" spans="2:50" ht="33.75" customHeight="1">
      <c r="E232" s="694" t="str">
        <f t="shared" si="82"/>
        <v/>
      </c>
      <c r="I232" s="45" t="s">
        <v>1829</v>
      </c>
      <c r="N232" s="1948"/>
      <c r="O232" s="1948"/>
      <c r="P232" s="45" t="s">
        <v>1674</v>
      </c>
      <c r="Q232" s="1948"/>
      <c r="R232" s="1948"/>
      <c r="S232" s="45" t="s">
        <v>1674</v>
      </c>
      <c r="T232" s="1948"/>
      <c r="U232" s="1948"/>
      <c r="V232" s="45" t="s">
        <v>1674</v>
      </c>
      <c r="W232" s="1948"/>
      <c r="X232" s="1948"/>
      <c r="Y232" s="45" t="s">
        <v>1674</v>
      </c>
      <c r="AN232" s="45"/>
      <c r="AP232" s="483"/>
      <c r="AR232" s="701"/>
      <c r="AW232" s="45"/>
    </row>
    <row r="233" spans="2:50" ht="33.75" customHeight="1">
      <c r="E233" s="694" t="str">
        <f t="shared" si="82"/>
        <v/>
      </c>
      <c r="I233" s="45" t="s">
        <v>1831</v>
      </c>
      <c r="N233" s="1948"/>
      <c r="O233" s="1948"/>
      <c r="P233" s="45" t="s">
        <v>1674</v>
      </c>
      <c r="Q233" s="1948"/>
      <c r="R233" s="1948"/>
      <c r="S233" s="45" t="s">
        <v>1674</v>
      </c>
      <c r="T233" s="1948"/>
      <c r="U233" s="1948"/>
      <c r="V233" s="45" t="s">
        <v>1674</v>
      </c>
      <c r="W233" s="1948"/>
      <c r="X233" s="1948"/>
      <c r="Y233" s="45" t="s">
        <v>1674</v>
      </c>
      <c r="AN233" s="45"/>
      <c r="AP233" s="483"/>
      <c r="AR233" s="701"/>
      <c r="AW233" s="45"/>
    </row>
    <row r="234" spans="2:50" ht="33.75" customHeight="1">
      <c r="E234" s="694" t="str">
        <f t="shared" si="82"/>
        <v/>
      </c>
      <c r="I234" s="45" t="s">
        <v>1833</v>
      </c>
      <c r="N234" s="1948"/>
      <c r="O234" s="1948"/>
      <c r="P234" s="45" t="s">
        <v>1674</v>
      </c>
      <c r="Q234" s="1948"/>
      <c r="R234" s="1948"/>
      <c r="S234" s="45" t="s">
        <v>1674</v>
      </c>
      <c r="T234" s="1948"/>
      <c r="U234" s="1948"/>
      <c r="V234" s="45" t="s">
        <v>1674</v>
      </c>
      <c r="W234" s="1948"/>
      <c r="X234" s="1948"/>
      <c r="Y234" s="45" t="s">
        <v>1674</v>
      </c>
      <c r="AN234" s="45"/>
      <c r="AP234" s="483"/>
      <c r="AR234" s="701"/>
      <c r="AW234" s="45"/>
    </row>
    <row r="235" spans="2:50" ht="33.75" customHeight="1" thickBot="1">
      <c r="E235" s="694" t="str">
        <f t="shared" si="82"/>
        <v/>
      </c>
      <c r="AN235" s="45"/>
      <c r="AP235" s="483"/>
      <c r="AR235" s="701"/>
      <c r="AW235" s="45"/>
    </row>
    <row r="236" spans="2:50" ht="33.75" customHeight="1" thickBot="1">
      <c r="B236" s="955">
        <f t="shared" ref="B236:B237" si="105">C236+6</f>
        <v>52</v>
      </c>
      <c r="C236" s="955">
        <v>46</v>
      </c>
      <c r="E236" s="694" t="str">
        <f t="shared" ca="1" si="82"/>
        <v/>
      </c>
      <c r="H236" s="45" t="s">
        <v>2282</v>
      </c>
      <c r="P236" s="452"/>
      <c r="R236" s="452"/>
      <c r="AD236" s="627" t="s">
        <v>530</v>
      </c>
      <c r="AE236" s="450" t="s">
        <v>1716</v>
      </c>
      <c r="AF236" s="450"/>
      <c r="AL236" s="469" t="s">
        <v>668</v>
      </c>
      <c r="AN236" s="483" t="str">
        <f t="shared" ref="AN236" ca="1" si="106">IF(AP236=AR236,"●","✖")</f>
        <v>✖</v>
      </c>
      <c r="AP236" s="481" t="str">
        <f t="shared" ref="AP236" si="107">IF(AL236="いる","適切","不適切")</f>
        <v>適切</v>
      </c>
      <c r="AR236" s="697" t="str">
        <f t="shared" ref="AR236:AR283" ca="1" si="108">_xlfn.IFS(AU236=AW236,"適切",AU236="非該当","要確認",AU236="いない","不適切",AU236="いる・いない","")</f>
        <v/>
      </c>
      <c r="AT236" s="626">
        <v>248</v>
      </c>
      <c r="AU236" s="485" t="str">
        <f ca="1">INDIRECT("'自主点検表（処遇）'!AH"&amp;(MATCH($AT236,'自主点検表（処遇）'!$A$5:$A$3053,0)+4))</f>
        <v>いる・いない</v>
      </c>
      <c r="AW236" s="451" t="s">
        <v>2048</v>
      </c>
    </row>
    <row r="237" spans="2:50" ht="33.75" customHeight="1" thickBot="1">
      <c r="B237" s="955">
        <f t="shared" si="105"/>
        <v>52</v>
      </c>
      <c r="C237" s="955">
        <v>46</v>
      </c>
      <c r="E237" s="694" t="str">
        <f t="shared" ca="1" si="82"/>
        <v/>
      </c>
      <c r="H237" s="45" t="s">
        <v>2287</v>
      </c>
      <c r="AL237" s="469" t="s">
        <v>668</v>
      </c>
      <c r="AN237" s="483" t="str">
        <f t="shared" ref="AN237" ca="1" si="109">IF(AP237=AR237,"●","✖")</f>
        <v>✖</v>
      </c>
      <c r="AP237" s="481" t="str">
        <f t="shared" ref="AP237" si="110">IF(AL237="いる","適切","不適切")</f>
        <v>適切</v>
      </c>
      <c r="AR237" s="697" t="str">
        <f t="shared" ca="1" si="108"/>
        <v/>
      </c>
      <c r="AT237" s="626">
        <v>245</v>
      </c>
      <c r="AU237" s="485" t="str">
        <f ca="1">INDIRECT("'自主点検表（処遇）'!AH"&amp;(MATCH($AT237,'自主点検表（処遇）'!$A$5:$A$3053,0)+4))</f>
        <v>いる・いない</v>
      </c>
      <c r="AW237" s="451" t="s">
        <v>2048</v>
      </c>
    </row>
    <row r="238" spans="2:50" ht="33.75" customHeight="1" thickBot="1">
      <c r="E238" s="694" t="str">
        <f t="shared" si="82"/>
        <v/>
      </c>
      <c r="K238" s="45" t="s">
        <v>2281</v>
      </c>
      <c r="M238" s="606" t="s">
        <v>530</v>
      </c>
      <c r="N238" s="41">
        <v>4</v>
      </c>
      <c r="O238" s="606" t="s">
        <v>530</v>
      </c>
      <c r="P238" s="41">
        <v>5</v>
      </c>
      <c r="Q238" s="606" t="s">
        <v>530</v>
      </c>
      <c r="R238" s="41">
        <v>6</v>
      </c>
      <c r="S238" s="606" t="s">
        <v>530</v>
      </c>
      <c r="T238" s="41">
        <v>7</v>
      </c>
      <c r="U238" s="606" t="s">
        <v>530</v>
      </c>
      <c r="V238" s="41">
        <v>8</v>
      </c>
      <c r="W238" s="606" t="s">
        <v>530</v>
      </c>
      <c r="X238" s="41">
        <v>9</v>
      </c>
      <c r="Y238" s="606" t="s">
        <v>530</v>
      </c>
      <c r="Z238" s="41">
        <v>10</v>
      </c>
      <c r="AA238" s="606" t="s">
        <v>530</v>
      </c>
      <c r="AB238" s="41">
        <v>11</v>
      </c>
      <c r="AC238" s="606" t="s">
        <v>530</v>
      </c>
      <c r="AD238" s="41">
        <v>12</v>
      </c>
      <c r="AE238" s="606" t="s">
        <v>530</v>
      </c>
      <c r="AF238" s="41">
        <v>1</v>
      </c>
      <c r="AG238" s="606" t="s">
        <v>530</v>
      </c>
      <c r="AH238" s="41">
        <v>2</v>
      </c>
      <c r="AI238" s="606" t="s">
        <v>530</v>
      </c>
      <c r="AJ238" s="42">
        <v>3</v>
      </c>
      <c r="AN238" s="45"/>
      <c r="AP238" s="483"/>
      <c r="AR238" s="701"/>
      <c r="AW238" s="45"/>
    </row>
    <row r="239" spans="2:50" ht="33.75" customHeight="1" thickBot="1">
      <c r="B239" s="472"/>
      <c r="C239" s="472"/>
      <c r="D239" s="616"/>
      <c r="E239" s="696" t="str">
        <f t="shared" si="82"/>
        <v/>
      </c>
      <c r="F239" s="472"/>
      <c r="G239" s="472"/>
      <c r="H239" s="472"/>
      <c r="I239" s="472"/>
      <c r="J239" s="472"/>
      <c r="K239" s="472"/>
      <c r="L239" s="472"/>
      <c r="M239" s="472"/>
      <c r="N239" s="472"/>
      <c r="O239" s="472"/>
      <c r="P239" s="472"/>
      <c r="Q239" s="472"/>
      <c r="R239" s="472"/>
      <c r="S239" s="472"/>
      <c r="T239" s="472"/>
      <c r="U239" s="472"/>
      <c r="V239" s="472"/>
      <c r="W239" s="472"/>
      <c r="X239" s="472"/>
      <c r="Y239" s="472"/>
      <c r="Z239" s="472"/>
      <c r="AA239" s="472"/>
      <c r="AB239" s="472"/>
      <c r="AC239" s="472"/>
      <c r="AD239" s="472"/>
      <c r="AE239" s="472"/>
      <c r="AF239" s="472"/>
      <c r="AG239" s="472"/>
      <c r="AH239" s="472"/>
      <c r="AI239" s="472"/>
      <c r="AJ239" s="472"/>
      <c r="AK239" s="472"/>
      <c r="AL239" s="472"/>
      <c r="AM239" s="472"/>
      <c r="AN239" s="472"/>
      <c r="AO239" s="472"/>
      <c r="AP239" s="617"/>
      <c r="AQ239" s="472"/>
      <c r="AR239" s="702"/>
      <c r="AS239" s="472"/>
      <c r="AT239" s="472"/>
      <c r="AU239" s="472"/>
      <c r="AV239" s="472"/>
      <c r="AW239" s="472"/>
      <c r="AX239" s="472"/>
    </row>
    <row r="240" spans="2:50" ht="33.75" customHeight="1">
      <c r="E240" s="694" t="str">
        <f t="shared" si="82"/>
        <v/>
      </c>
      <c r="AN240" s="45"/>
      <c r="AP240" s="483"/>
      <c r="AR240" s="701"/>
      <c r="AW240" s="45"/>
    </row>
    <row r="241" spans="2:50" ht="33.75" customHeight="1" thickBot="1">
      <c r="D241" s="609" t="s">
        <v>1658</v>
      </c>
      <c r="E241" s="694" t="str">
        <f t="shared" si="82"/>
        <v/>
      </c>
      <c r="F241" s="464" t="s">
        <v>1838</v>
      </c>
      <c r="G241" s="45" t="s">
        <v>1839</v>
      </c>
      <c r="AN241" s="45"/>
      <c r="AP241" s="483"/>
      <c r="AR241" s="701"/>
      <c r="AW241" s="45"/>
    </row>
    <row r="242" spans="2:50" ht="33.75" customHeight="1" thickBot="1">
      <c r="B242" s="955">
        <f t="shared" ref="B242:B246" si="111">C242+6</f>
        <v>54</v>
      </c>
      <c r="C242" s="955">
        <v>48</v>
      </c>
      <c r="E242" s="694" t="str">
        <f t="shared" ca="1" si="82"/>
        <v/>
      </c>
      <c r="H242" s="45" t="s">
        <v>2766</v>
      </c>
      <c r="T242" s="1969"/>
      <c r="U242" s="1969"/>
      <c r="V242" s="1969"/>
      <c r="W242" s="1969"/>
      <c r="X242" s="1969"/>
      <c r="Y242" s="1969"/>
      <c r="Z242" s="1969"/>
      <c r="AA242" s="1969"/>
      <c r="AD242" s="627" t="s">
        <v>530</v>
      </c>
      <c r="AE242" s="450" t="s">
        <v>1716</v>
      </c>
      <c r="AF242" s="450"/>
      <c r="AL242" s="469" t="s">
        <v>668</v>
      </c>
      <c r="AN242" s="483" t="str">
        <f t="shared" ref="AN242" ca="1" si="112">IF(AP242=AR242,"●","✖")</f>
        <v>✖</v>
      </c>
      <c r="AP242" s="481" t="str">
        <f t="shared" ref="AP242" si="113">IF(AL242="いる","適切","不適切")</f>
        <v>適切</v>
      </c>
      <c r="AR242" s="697" t="str">
        <f t="shared" ca="1" si="108"/>
        <v/>
      </c>
      <c r="AT242" s="626">
        <v>258</v>
      </c>
      <c r="AU242" s="485" t="str">
        <f ca="1">INDIRECT("'自主点検表（処遇）'!AH"&amp;(MATCH($AT242,'自主点検表（処遇）'!$A$5:$A$3053,0)+4))</f>
        <v>いる・いない</v>
      </c>
      <c r="AW242" s="451" t="s">
        <v>2048</v>
      </c>
    </row>
    <row r="243" spans="2:50" ht="33.75" customHeight="1" thickBot="1">
      <c r="B243" s="955">
        <f t="shared" si="111"/>
        <v>54</v>
      </c>
      <c r="C243" s="955">
        <v>48</v>
      </c>
      <c r="E243" s="694" t="str">
        <f t="shared" ca="1" si="82"/>
        <v/>
      </c>
      <c r="H243" s="45" t="s">
        <v>2283</v>
      </c>
      <c r="AD243" s="627" t="s">
        <v>530</v>
      </c>
      <c r="AE243" s="450" t="s">
        <v>1716</v>
      </c>
      <c r="AF243" s="450"/>
      <c r="AL243" s="469" t="s">
        <v>668</v>
      </c>
      <c r="AN243" s="483" t="str">
        <f t="shared" ref="AN243" ca="1" si="114">IF(AP243=AR243,"●","✖")</f>
        <v>✖</v>
      </c>
      <c r="AP243" s="481" t="str">
        <f t="shared" ref="AP243" si="115">IF(AL243="いる","適切","不適切")</f>
        <v>適切</v>
      </c>
      <c r="AR243" s="697" t="str">
        <f t="shared" ca="1" si="108"/>
        <v/>
      </c>
      <c r="AT243" s="626">
        <v>255</v>
      </c>
      <c r="AU243" s="485" t="str">
        <f ca="1">INDIRECT("'自主点検表（処遇）'!AH"&amp;(MATCH($AT243,'自主点検表（処遇）'!$A$5:$A$3053,0)+4))</f>
        <v>いる・いない</v>
      </c>
      <c r="AW243" s="451" t="s">
        <v>2048</v>
      </c>
    </row>
    <row r="244" spans="2:50" ht="33.75" customHeight="1" thickBot="1">
      <c r="B244" s="955">
        <f t="shared" si="111"/>
        <v>54</v>
      </c>
      <c r="C244" s="955">
        <v>48</v>
      </c>
      <c r="E244" s="694" t="str">
        <f t="shared" ca="1" si="82"/>
        <v/>
      </c>
      <c r="H244" s="45" t="s">
        <v>2284</v>
      </c>
      <c r="T244" s="614" t="s">
        <v>2285</v>
      </c>
      <c r="U244" s="614"/>
      <c r="V244" s="1948"/>
      <c r="W244" s="1948"/>
      <c r="X244" s="1948"/>
      <c r="Y244" s="1948"/>
      <c r="Z244" s="1948"/>
      <c r="AA244" s="1948"/>
      <c r="AD244" s="605" t="s">
        <v>530</v>
      </c>
      <c r="AE244" s="450" t="s">
        <v>1823</v>
      </c>
      <c r="AF244" s="450"/>
      <c r="AL244" s="469" t="s">
        <v>668</v>
      </c>
      <c r="AN244" s="483" t="str">
        <f t="shared" ref="AN244" ca="1" si="116">IF(AP244=AR244,"●","✖")</f>
        <v>✖</v>
      </c>
      <c r="AP244" s="481" t="str">
        <f t="shared" ref="AP244" si="117">IF(AL244="いる","適切","不適切")</f>
        <v>適切</v>
      </c>
      <c r="AR244" s="697" t="str">
        <f t="shared" ca="1" si="108"/>
        <v/>
      </c>
      <c r="AT244" s="626">
        <v>256</v>
      </c>
      <c r="AU244" s="485" t="str">
        <f ca="1">INDIRECT("'自主点検表（処遇）'!AH"&amp;(MATCH($AT244,'自主点検表（処遇）'!$A$5:$A$3053,0)+4))</f>
        <v>いる・いない</v>
      </c>
      <c r="AW244" s="451" t="s">
        <v>2048</v>
      </c>
    </row>
    <row r="245" spans="2:50" ht="33.75" customHeight="1" thickBot="1">
      <c r="E245" s="694" t="str">
        <f t="shared" si="82"/>
        <v/>
      </c>
      <c r="AN245" s="45"/>
      <c r="AR245" s="701"/>
      <c r="AW245" s="45"/>
    </row>
    <row r="246" spans="2:50" ht="33.75" customHeight="1" thickBot="1">
      <c r="B246" s="955">
        <f t="shared" si="111"/>
        <v>54</v>
      </c>
      <c r="C246" s="955">
        <v>48</v>
      </c>
      <c r="E246" s="694" t="str">
        <f t="shared" ca="1" si="82"/>
        <v/>
      </c>
      <c r="H246" s="45" t="s">
        <v>2286</v>
      </c>
      <c r="AD246" s="627" t="s">
        <v>530</v>
      </c>
      <c r="AE246" s="450" t="s">
        <v>1716</v>
      </c>
      <c r="AF246" s="450"/>
      <c r="AL246" s="469" t="s">
        <v>668</v>
      </c>
      <c r="AN246" s="483" t="str">
        <f t="shared" ref="AN246" ca="1" si="118">IF(AP246=AR246,"●","✖")</f>
        <v>✖</v>
      </c>
      <c r="AP246" s="481" t="str">
        <f t="shared" ref="AP246" si="119">IF(AL246="いる","適切","不適切")</f>
        <v>適切</v>
      </c>
      <c r="AR246" s="697" t="str">
        <f t="shared" ca="1" si="108"/>
        <v/>
      </c>
      <c r="AT246" s="626">
        <v>257</v>
      </c>
      <c r="AU246" s="485" t="str">
        <f ca="1">INDIRECT("'自主点検表（処遇）'!AH"&amp;(MATCH($AT246,'自主点検表（処遇）'!$A$5:$A$3053,0)+4))</f>
        <v>いる・いない</v>
      </c>
      <c r="AW246" s="451" t="s">
        <v>2048</v>
      </c>
    </row>
    <row r="247" spans="2:50" ht="33.75" customHeight="1" thickBot="1">
      <c r="E247" s="694" t="str">
        <f t="shared" si="82"/>
        <v/>
      </c>
      <c r="K247" s="45" t="s">
        <v>2020</v>
      </c>
      <c r="M247" s="606" t="s">
        <v>530</v>
      </c>
      <c r="N247" s="41">
        <v>4</v>
      </c>
      <c r="O247" s="606" t="s">
        <v>530</v>
      </c>
      <c r="P247" s="41">
        <v>5</v>
      </c>
      <c r="Q247" s="606" t="s">
        <v>530</v>
      </c>
      <c r="R247" s="41">
        <v>6</v>
      </c>
      <c r="S247" s="606" t="s">
        <v>530</v>
      </c>
      <c r="T247" s="41">
        <v>7</v>
      </c>
      <c r="U247" s="606" t="s">
        <v>530</v>
      </c>
      <c r="V247" s="41">
        <v>8</v>
      </c>
      <c r="W247" s="606" t="s">
        <v>530</v>
      </c>
      <c r="X247" s="41">
        <v>9</v>
      </c>
      <c r="Y247" s="606" t="s">
        <v>530</v>
      </c>
      <c r="Z247" s="41">
        <v>10</v>
      </c>
      <c r="AA247" s="606" t="s">
        <v>530</v>
      </c>
      <c r="AB247" s="41">
        <v>11</v>
      </c>
      <c r="AC247" s="606" t="s">
        <v>530</v>
      </c>
      <c r="AD247" s="41">
        <v>12</v>
      </c>
      <c r="AE247" s="606" t="s">
        <v>530</v>
      </c>
      <c r="AF247" s="41">
        <v>1</v>
      </c>
      <c r="AG247" s="606" t="s">
        <v>530</v>
      </c>
      <c r="AH247" s="41">
        <v>2</v>
      </c>
      <c r="AI247" s="606" t="s">
        <v>530</v>
      </c>
      <c r="AJ247" s="42">
        <v>3</v>
      </c>
      <c r="AN247" s="45"/>
      <c r="AP247" s="483"/>
      <c r="AR247" s="701"/>
      <c r="AW247" s="45"/>
    </row>
    <row r="248" spans="2:50" ht="33.75" customHeight="1" thickBot="1">
      <c r="E248" s="694" t="str">
        <f t="shared" si="82"/>
        <v/>
      </c>
      <c r="AN248" s="45"/>
      <c r="AP248" s="483"/>
      <c r="AR248" s="701"/>
      <c r="AW248" s="45"/>
    </row>
    <row r="249" spans="2:50" ht="33.75" customHeight="1" thickBot="1">
      <c r="B249" s="955">
        <f t="shared" ref="B249" si="120">C249+6</f>
        <v>54</v>
      </c>
      <c r="C249" s="955">
        <v>48</v>
      </c>
      <c r="E249" s="694" t="str">
        <f t="shared" ca="1" si="82"/>
        <v/>
      </c>
      <c r="H249" s="45" t="s">
        <v>2288</v>
      </c>
      <c r="AD249" s="627" t="s">
        <v>530</v>
      </c>
      <c r="AE249" s="450" t="s">
        <v>1716</v>
      </c>
      <c r="AF249" s="450"/>
      <c r="AL249" s="469" t="s">
        <v>668</v>
      </c>
      <c r="AN249" s="483" t="str">
        <f t="shared" ref="AN249" ca="1" si="121">IF(AP249=AR249,"●","✖")</f>
        <v>✖</v>
      </c>
      <c r="AP249" s="481" t="str">
        <f t="shared" ref="AP249" si="122">IF(AL249="いる","適切","不適切")</f>
        <v>適切</v>
      </c>
      <c r="AR249" s="697" t="str">
        <f t="shared" ca="1" si="108"/>
        <v/>
      </c>
      <c r="AT249" s="626">
        <v>259</v>
      </c>
      <c r="AU249" s="485" t="str">
        <f ca="1">INDIRECT("'自主点検表（処遇）'!AH"&amp;(MATCH($AT249,'自主点検表（処遇）'!$A$5:$A$3053,0)+4))</f>
        <v>いる・いない</v>
      </c>
      <c r="AW249" s="451" t="s">
        <v>2048</v>
      </c>
    </row>
    <row r="250" spans="2:50" ht="33.75" customHeight="1" thickBot="1">
      <c r="E250" s="694" t="str">
        <f t="shared" si="82"/>
        <v/>
      </c>
      <c r="K250" s="45" t="s">
        <v>2281</v>
      </c>
      <c r="M250" s="606" t="s">
        <v>530</v>
      </c>
      <c r="N250" s="41">
        <v>4</v>
      </c>
      <c r="O250" s="606" t="s">
        <v>530</v>
      </c>
      <c r="P250" s="41">
        <v>5</v>
      </c>
      <c r="Q250" s="606" t="s">
        <v>530</v>
      </c>
      <c r="R250" s="41">
        <v>6</v>
      </c>
      <c r="S250" s="606" t="s">
        <v>530</v>
      </c>
      <c r="T250" s="41">
        <v>7</v>
      </c>
      <c r="U250" s="606" t="s">
        <v>530</v>
      </c>
      <c r="V250" s="41">
        <v>8</v>
      </c>
      <c r="W250" s="606" t="s">
        <v>530</v>
      </c>
      <c r="X250" s="41">
        <v>9</v>
      </c>
      <c r="Y250" s="606" t="s">
        <v>530</v>
      </c>
      <c r="Z250" s="41">
        <v>10</v>
      </c>
      <c r="AA250" s="606" t="s">
        <v>530</v>
      </c>
      <c r="AB250" s="41">
        <v>11</v>
      </c>
      <c r="AC250" s="606" t="s">
        <v>530</v>
      </c>
      <c r="AD250" s="41">
        <v>12</v>
      </c>
      <c r="AE250" s="606" t="s">
        <v>530</v>
      </c>
      <c r="AF250" s="41">
        <v>1</v>
      </c>
      <c r="AG250" s="606" t="s">
        <v>530</v>
      </c>
      <c r="AH250" s="41">
        <v>2</v>
      </c>
      <c r="AI250" s="606" t="s">
        <v>530</v>
      </c>
      <c r="AJ250" s="42">
        <v>3</v>
      </c>
      <c r="AN250" s="45"/>
      <c r="AP250" s="483"/>
      <c r="AR250" s="701"/>
      <c r="AW250" s="45"/>
    </row>
    <row r="251" spans="2:50" ht="33.75" customHeight="1" thickBot="1">
      <c r="B251" s="472"/>
      <c r="C251" s="472"/>
      <c r="D251" s="616"/>
      <c r="E251" s="696" t="str">
        <f t="shared" si="82"/>
        <v/>
      </c>
      <c r="F251" s="472"/>
      <c r="G251" s="472"/>
      <c r="H251" s="472"/>
      <c r="I251" s="472"/>
      <c r="J251" s="472"/>
      <c r="K251" s="472"/>
      <c r="L251" s="472"/>
      <c r="M251" s="472"/>
      <c r="N251" s="472"/>
      <c r="O251" s="472"/>
      <c r="P251" s="472"/>
      <c r="Q251" s="472"/>
      <c r="R251" s="472"/>
      <c r="S251" s="472"/>
      <c r="T251" s="472"/>
      <c r="U251" s="472"/>
      <c r="V251" s="472"/>
      <c r="W251" s="472"/>
      <c r="X251" s="472"/>
      <c r="Y251" s="472"/>
      <c r="Z251" s="472"/>
      <c r="AA251" s="472"/>
      <c r="AB251" s="472"/>
      <c r="AC251" s="472"/>
      <c r="AD251" s="472"/>
      <c r="AE251" s="472"/>
      <c r="AF251" s="472"/>
      <c r="AG251" s="472"/>
      <c r="AH251" s="472"/>
      <c r="AI251" s="472"/>
      <c r="AJ251" s="472"/>
      <c r="AK251" s="472"/>
      <c r="AL251" s="472"/>
      <c r="AM251" s="472"/>
      <c r="AN251" s="472"/>
      <c r="AO251" s="472"/>
      <c r="AP251" s="617"/>
      <c r="AQ251" s="472"/>
      <c r="AR251" s="702"/>
      <c r="AS251" s="472"/>
      <c r="AT251" s="472"/>
      <c r="AU251" s="472"/>
      <c r="AV251" s="472"/>
      <c r="AW251" s="472"/>
      <c r="AX251" s="472"/>
    </row>
    <row r="252" spans="2:50" ht="33.75" customHeight="1" thickBot="1">
      <c r="E252" s="694" t="str">
        <f t="shared" si="82"/>
        <v/>
      </c>
      <c r="U252" s="471"/>
      <c r="AN252" s="45"/>
      <c r="AP252" s="483"/>
      <c r="AR252" s="701"/>
      <c r="AW252" s="45"/>
    </row>
    <row r="253" spans="2:50" ht="33.75" customHeight="1" thickBot="1">
      <c r="B253" s="955">
        <f t="shared" ref="B253:B254" si="123">C253+6</f>
        <v>56</v>
      </c>
      <c r="C253" s="955">
        <v>50</v>
      </c>
      <c r="E253" s="829" t="str">
        <f ca="1">_xlfn.IFS(AR253="不適切","★",AR253="該当","▲",AR253="適切","",AR253="","",AR253="要確認","▲")</f>
        <v>▲</v>
      </c>
      <c r="F253" s="626">
        <v>19</v>
      </c>
      <c r="G253" s="45" t="s">
        <v>1840</v>
      </c>
      <c r="AD253" s="627" t="s">
        <v>530</v>
      </c>
      <c r="AE253" s="450" t="s">
        <v>2290</v>
      </c>
      <c r="AF253" s="450"/>
      <c r="AG253" s="450"/>
      <c r="AH253" s="450"/>
      <c r="AI253" s="450"/>
      <c r="AL253" s="744" t="s">
        <v>2480</v>
      </c>
      <c r="AN253" s="483" t="str">
        <f t="shared" ref="AN253" ca="1" si="124">IF(AP253=AR253,"●","✖")</f>
        <v>✖</v>
      </c>
      <c r="AP253" s="745" t="str">
        <f>_xlfn.IFS(AL253="いる","適切",AL253="該当","該当",AL253="非該当","非該当")</f>
        <v>該当</v>
      </c>
      <c r="AR253" s="746" t="str">
        <f ca="1">_xlfn.IFS(AU253=AW253,"適切",AU253="該当","該当",AU253="非該当","",AU253="該当・非該当","要確認")</f>
        <v>要確認</v>
      </c>
      <c r="AT253" s="626">
        <v>264</v>
      </c>
      <c r="AU253" s="485" t="str">
        <f ca="1">INDIRECT("'自主点検表（処遇）'!AH"&amp;(MATCH($AT253,'自主点検表（処遇）'!$A$5:$A$3053,0)+4))</f>
        <v>該当・非該当</v>
      </c>
      <c r="AW253" s="45"/>
    </row>
    <row r="254" spans="2:50" ht="33.75" customHeight="1" thickBot="1">
      <c r="B254" s="955">
        <f t="shared" si="123"/>
        <v>56</v>
      </c>
      <c r="C254" s="955">
        <v>50</v>
      </c>
      <c r="E254" s="694" t="str">
        <f t="shared" ca="1" si="82"/>
        <v/>
      </c>
      <c r="H254" s="45" t="s">
        <v>1841</v>
      </c>
      <c r="AL254" s="469" t="s">
        <v>668</v>
      </c>
      <c r="AN254" s="483" t="str">
        <f t="shared" ref="AN254" ca="1" si="125">IF(AP254=AR254,"●","✖")</f>
        <v>✖</v>
      </c>
      <c r="AP254" s="481" t="str">
        <f t="shared" ref="AP254" si="126">IF(AL254="いる","適切","不適切")</f>
        <v>適切</v>
      </c>
      <c r="AR254" s="697" t="str">
        <f t="shared" ca="1" si="108"/>
        <v/>
      </c>
      <c r="AT254" s="626">
        <v>266</v>
      </c>
      <c r="AU254" s="485" t="str">
        <f ca="1">INDIRECT("'自主点検表（処遇）'!AH"&amp;(MATCH($AT254,'自主点検表（処遇）'!$A$5:$A$3053,0)+4))</f>
        <v>いる・いない</v>
      </c>
      <c r="AW254" s="451" t="s">
        <v>2048</v>
      </c>
    </row>
    <row r="255" spans="2:50" ht="33.75" customHeight="1" thickBot="1">
      <c r="E255" s="694" t="str">
        <f t="shared" si="82"/>
        <v/>
      </c>
      <c r="H255" s="45" t="s">
        <v>1842</v>
      </c>
      <c r="P255" s="1967">
        <f>'自主点検表（処遇）'!$Y$1990</f>
        <v>0</v>
      </c>
      <c r="Q255" s="1967"/>
      <c r="R255" s="45" t="s">
        <v>1674</v>
      </c>
      <c r="AD255" s="627" t="s">
        <v>530</v>
      </c>
      <c r="AE255" s="450" t="s">
        <v>2289</v>
      </c>
      <c r="AF255" s="450"/>
      <c r="AG255" s="450"/>
      <c r="AH255" s="450"/>
      <c r="AI255" s="450"/>
      <c r="AN255" s="45"/>
      <c r="AP255" s="483"/>
      <c r="AR255" s="701"/>
      <c r="AW255" s="45"/>
    </row>
    <row r="256" spans="2:50" ht="33.75" customHeight="1">
      <c r="E256" s="694" t="str">
        <f t="shared" si="82"/>
        <v/>
      </c>
      <c r="P256" s="615"/>
      <c r="Q256" s="615"/>
      <c r="AN256" s="45"/>
      <c r="AP256" s="483"/>
      <c r="AR256" s="701"/>
      <c r="AW256" s="45"/>
    </row>
    <row r="257" spans="2:52" ht="33.75" customHeight="1" thickBot="1">
      <c r="E257" s="694" t="str">
        <f t="shared" si="82"/>
        <v/>
      </c>
      <c r="H257" s="45" t="s">
        <v>2291</v>
      </c>
      <c r="P257" s="615"/>
      <c r="Q257" s="615"/>
      <c r="AN257" s="45"/>
      <c r="AP257" s="483"/>
      <c r="AR257" s="701"/>
      <c r="AW257" s="45"/>
    </row>
    <row r="258" spans="2:52" ht="33.75" customHeight="1" thickBot="1">
      <c r="B258" s="955">
        <f t="shared" ref="B258:B259" si="127">C258+6</f>
        <v>56</v>
      </c>
      <c r="C258" s="955">
        <v>50</v>
      </c>
      <c r="E258" s="694" t="str">
        <f t="shared" ca="1" si="82"/>
        <v/>
      </c>
      <c r="H258" s="45" t="s">
        <v>1515</v>
      </c>
      <c r="I258" s="45" t="s">
        <v>2292</v>
      </c>
      <c r="P258" s="615"/>
      <c r="Q258" s="615"/>
      <c r="AD258" s="627" t="s">
        <v>530</v>
      </c>
      <c r="AE258" s="450" t="s">
        <v>1716</v>
      </c>
      <c r="AF258" s="450"/>
      <c r="AL258" s="469" t="s">
        <v>668</v>
      </c>
      <c r="AN258" s="483" t="str">
        <f t="shared" ref="AN258:AN259" ca="1" si="128">IF(AP258=AR258,"●","✖")</f>
        <v>✖</v>
      </c>
      <c r="AP258" s="481" t="str">
        <f t="shared" ref="AP258:AP259" si="129">IF(AL258="いる","適切","不適切")</f>
        <v>適切</v>
      </c>
      <c r="AR258" s="697" t="str">
        <f t="shared" ca="1" si="108"/>
        <v/>
      </c>
      <c r="AT258" s="626">
        <v>268</v>
      </c>
      <c r="AU258" s="485" t="str">
        <f ca="1">INDIRECT("'自主点検表（処遇）'!AH"&amp;(MATCH($AT258,'自主点検表（処遇）'!$A$5:$A$3053,0)+4))</f>
        <v>いる・いない</v>
      </c>
      <c r="AW258" s="451" t="s">
        <v>2048</v>
      </c>
    </row>
    <row r="259" spans="2:52" ht="33.75" customHeight="1" thickBot="1">
      <c r="B259" s="955">
        <f t="shared" si="127"/>
        <v>56</v>
      </c>
      <c r="C259" s="955">
        <v>50</v>
      </c>
      <c r="E259" s="694" t="str">
        <f t="shared" ca="1" si="82"/>
        <v/>
      </c>
      <c r="H259" s="45" t="s">
        <v>1516</v>
      </c>
      <c r="I259" s="1968" t="s">
        <v>2293</v>
      </c>
      <c r="J259" s="1968"/>
      <c r="K259" s="1968"/>
      <c r="L259" s="1968"/>
      <c r="M259" s="1968"/>
      <c r="N259" s="1968"/>
      <c r="O259" s="1968"/>
      <c r="P259" s="1968"/>
      <c r="Q259" s="1968"/>
      <c r="R259" s="1968"/>
      <c r="S259" s="1968"/>
      <c r="T259" s="1968"/>
      <c r="U259" s="1968"/>
      <c r="V259" s="1968"/>
      <c r="W259" s="1968"/>
      <c r="X259" s="1968"/>
      <c r="Y259" s="1968"/>
      <c r="Z259" s="1968"/>
      <c r="AA259" s="1968"/>
      <c r="AB259" s="1968"/>
      <c r="AC259" s="1968"/>
      <c r="AD259" s="627" t="s">
        <v>530</v>
      </c>
      <c r="AE259" s="450" t="s">
        <v>1716</v>
      </c>
      <c r="AF259" s="450"/>
      <c r="AL259" s="469" t="s">
        <v>668</v>
      </c>
      <c r="AN259" s="483" t="str">
        <f t="shared" ca="1" si="128"/>
        <v>✖</v>
      </c>
      <c r="AP259" s="481" t="str">
        <f t="shared" si="129"/>
        <v>適切</v>
      </c>
      <c r="AR259" s="697" t="str">
        <f t="shared" ca="1" si="108"/>
        <v/>
      </c>
      <c r="AT259" s="626">
        <v>269</v>
      </c>
      <c r="AU259" s="485" t="str">
        <f ca="1">INDIRECT("'自主点検表（処遇）'!AH"&amp;(MATCH($AT259,'自主点検表（処遇）'!$A$5:$A$3053,0)+4))</f>
        <v>いる・いない</v>
      </c>
      <c r="AW259" s="451" t="s">
        <v>2048</v>
      </c>
    </row>
    <row r="260" spans="2:52" ht="33.75" customHeight="1" thickBot="1">
      <c r="E260" s="694" t="str">
        <f t="shared" si="82"/>
        <v/>
      </c>
      <c r="I260" s="1968"/>
      <c r="J260" s="1968"/>
      <c r="K260" s="1968"/>
      <c r="L260" s="1968"/>
      <c r="M260" s="1968"/>
      <c r="N260" s="1968"/>
      <c r="O260" s="1968"/>
      <c r="P260" s="1968"/>
      <c r="Q260" s="1968"/>
      <c r="R260" s="1968"/>
      <c r="S260" s="1968"/>
      <c r="T260" s="1968"/>
      <c r="U260" s="1968"/>
      <c r="V260" s="1968"/>
      <c r="W260" s="1968"/>
      <c r="X260" s="1968"/>
      <c r="Y260" s="1968"/>
      <c r="Z260" s="1968"/>
      <c r="AA260" s="1968"/>
      <c r="AB260" s="1968"/>
      <c r="AC260" s="1968"/>
      <c r="AN260" s="45"/>
      <c r="AP260" s="483"/>
      <c r="AR260" s="701"/>
      <c r="AW260" s="45"/>
    </row>
    <row r="261" spans="2:52" ht="33.75" customHeight="1" thickBot="1">
      <c r="B261" s="955">
        <f t="shared" ref="B261:B265" si="130">C261+6</f>
        <v>56</v>
      </c>
      <c r="C261" s="955">
        <v>50</v>
      </c>
      <c r="E261" s="694" t="str">
        <f t="shared" ca="1" si="82"/>
        <v/>
      </c>
      <c r="H261" s="45" t="s">
        <v>1517</v>
      </c>
      <c r="I261" s="1968" t="s">
        <v>2294</v>
      </c>
      <c r="J261" s="1968"/>
      <c r="K261" s="1968"/>
      <c r="L261" s="1968"/>
      <c r="M261" s="1968"/>
      <c r="N261" s="1968"/>
      <c r="O261" s="1968"/>
      <c r="P261" s="1968"/>
      <c r="Q261" s="1968"/>
      <c r="R261" s="1968"/>
      <c r="S261" s="1968"/>
      <c r="T261" s="1968"/>
      <c r="U261" s="1968"/>
      <c r="V261" s="1968"/>
      <c r="W261" s="1968"/>
      <c r="X261" s="1968"/>
      <c r="Y261" s="1968"/>
      <c r="Z261" s="1968"/>
      <c r="AA261" s="1968"/>
      <c r="AB261" s="1968"/>
      <c r="AC261" s="1968"/>
      <c r="AD261" s="627" t="s">
        <v>530</v>
      </c>
      <c r="AE261" s="450" t="s">
        <v>1716</v>
      </c>
      <c r="AF261" s="450"/>
      <c r="AL261" s="469" t="s">
        <v>668</v>
      </c>
      <c r="AN261" s="483" t="str">
        <f t="shared" ref="AN261" ca="1" si="131">IF(AP261=AR261,"●","✖")</f>
        <v>✖</v>
      </c>
      <c r="AP261" s="481" t="str">
        <f t="shared" ref="AP261" si="132">IF(AL261="いる","適切","不適切")</f>
        <v>適切</v>
      </c>
      <c r="AR261" s="697" t="str">
        <f t="shared" ca="1" si="108"/>
        <v/>
      </c>
      <c r="AT261" s="626">
        <v>270</v>
      </c>
      <c r="AU261" s="485" t="str">
        <f ca="1">INDIRECT("'自主点検表（処遇）'!AH"&amp;(MATCH($AT261,'自主点検表（処遇）'!$A$5:$A$3053,0)+4))</f>
        <v>いる・いない</v>
      </c>
      <c r="AW261" s="451" t="s">
        <v>2048</v>
      </c>
    </row>
    <row r="262" spans="2:52" ht="33.75" customHeight="1" thickBot="1">
      <c r="E262" s="694" t="str">
        <f t="shared" si="82"/>
        <v/>
      </c>
      <c r="I262" s="1968"/>
      <c r="J262" s="1968"/>
      <c r="K262" s="1968"/>
      <c r="L262" s="1968"/>
      <c r="M262" s="1968"/>
      <c r="N262" s="1968"/>
      <c r="O262" s="1968"/>
      <c r="P262" s="1968"/>
      <c r="Q262" s="1968"/>
      <c r="R262" s="1968"/>
      <c r="S262" s="1968"/>
      <c r="T262" s="1968"/>
      <c r="U262" s="1968"/>
      <c r="V262" s="1968"/>
      <c r="W262" s="1968"/>
      <c r="X262" s="1968"/>
      <c r="Y262" s="1968"/>
      <c r="Z262" s="1968"/>
      <c r="AA262" s="1968"/>
      <c r="AB262" s="1968"/>
      <c r="AC262" s="1968"/>
      <c r="AN262" s="45"/>
      <c r="AP262" s="483"/>
      <c r="AR262" s="701"/>
      <c r="AW262" s="45"/>
    </row>
    <row r="263" spans="2:52" ht="33.75" customHeight="1" thickBot="1">
      <c r="B263" s="955">
        <f t="shared" si="130"/>
        <v>56</v>
      </c>
      <c r="C263" s="955">
        <v>50</v>
      </c>
      <c r="E263" s="694" t="str">
        <f t="shared" ref="E263:E326" ca="1" si="133">_xlfn.IFS(AR263="不適切","★",AR263="要確認","▲",AR263="適切","",AR263="","")</f>
        <v/>
      </c>
      <c r="H263" s="45" t="s">
        <v>1518</v>
      </c>
      <c r="I263" s="45" t="s">
        <v>2295</v>
      </c>
      <c r="P263" s="615"/>
      <c r="Q263" s="615"/>
      <c r="AD263" s="627" t="s">
        <v>530</v>
      </c>
      <c r="AE263" s="450" t="s">
        <v>1716</v>
      </c>
      <c r="AF263" s="450"/>
      <c r="AL263" s="469" t="s">
        <v>668</v>
      </c>
      <c r="AN263" s="483" t="str">
        <f t="shared" ref="AN263:AN265" ca="1" si="134">IF(AP263=AR263,"●","✖")</f>
        <v>✖</v>
      </c>
      <c r="AP263" s="481" t="str">
        <f t="shared" ref="AP263:AP265" si="135">IF(AL263="いる","適切","不適切")</f>
        <v>適切</v>
      </c>
      <c r="AR263" s="697" t="str">
        <f t="shared" ca="1" si="108"/>
        <v/>
      </c>
      <c r="AT263" s="626">
        <v>271</v>
      </c>
      <c r="AU263" s="485" t="str">
        <f ca="1">INDIRECT("'自主点検表（処遇）'!AH"&amp;(MATCH($AT263,'自主点検表（処遇）'!$A$5:$A$3053,0)+4))</f>
        <v>いる・いない</v>
      </c>
      <c r="AW263" s="451" t="s">
        <v>2048</v>
      </c>
    </row>
    <row r="264" spans="2:52" ht="33.75" customHeight="1" thickBot="1">
      <c r="B264" s="955">
        <f t="shared" si="130"/>
        <v>56</v>
      </c>
      <c r="C264" s="955">
        <v>50</v>
      </c>
      <c r="E264" s="694" t="str">
        <f t="shared" ca="1" si="133"/>
        <v/>
      </c>
      <c r="H264" s="45" t="s">
        <v>1519</v>
      </c>
      <c r="I264" s="45" t="s">
        <v>2296</v>
      </c>
      <c r="P264" s="615"/>
      <c r="Q264" s="615"/>
      <c r="AD264" s="627" t="s">
        <v>530</v>
      </c>
      <c r="AE264" s="450" t="s">
        <v>1716</v>
      </c>
      <c r="AF264" s="450"/>
      <c r="AL264" s="469" t="s">
        <v>668</v>
      </c>
      <c r="AN264" s="483" t="str">
        <f t="shared" ca="1" si="134"/>
        <v>✖</v>
      </c>
      <c r="AP264" s="481" t="str">
        <f t="shared" si="135"/>
        <v>適切</v>
      </c>
      <c r="AR264" s="697" t="str">
        <f t="shared" ca="1" si="108"/>
        <v/>
      </c>
      <c r="AT264" s="626">
        <v>272</v>
      </c>
      <c r="AU264" s="485" t="str">
        <f ca="1">INDIRECT("'自主点検表（処遇）'!AH"&amp;(MATCH($AT264,'自主点検表（処遇）'!$A$5:$A$3053,0)+4))</f>
        <v>いる・いない</v>
      </c>
      <c r="AW264" s="451" t="s">
        <v>2048</v>
      </c>
    </row>
    <row r="265" spans="2:52" ht="33.75" customHeight="1" thickBot="1">
      <c r="B265" s="955">
        <f t="shared" si="130"/>
        <v>56</v>
      </c>
      <c r="C265" s="955">
        <v>50</v>
      </c>
      <c r="E265" s="694" t="str">
        <f t="shared" ca="1" si="133"/>
        <v/>
      </c>
      <c r="H265" s="45" t="s">
        <v>1520</v>
      </c>
      <c r="I265" s="1968" t="s">
        <v>2297</v>
      </c>
      <c r="J265" s="1968"/>
      <c r="K265" s="1968"/>
      <c r="L265" s="1968"/>
      <c r="M265" s="1968"/>
      <c r="N265" s="1968"/>
      <c r="O265" s="1968"/>
      <c r="P265" s="1968"/>
      <c r="Q265" s="1968"/>
      <c r="R265" s="1968"/>
      <c r="S265" s="1968"/>
      <c r="T265" s="1968"/>
      <c r="U265" s="1968"/>
      <c r="V265" s="1968"/>
      <c r="W265" s="1968"/>
      <c r="X265" s="1968"/>
      <c r="Y265" s="1968"/>
      <c r="Z265" s="1968"/>
      <c r="AA265" s="1968"/>
      <c r="AB265" s="1968"/>
      <c r="AC265" s="1968"/>
      <c r="AD265" s="627" t="s">
        <v>530</v>
      </c>
      <c r="AE265" s="450" t="s">
        <v>1716</v>
      </c>
      <c r="AF265" s="450"/>
      <c r="AL265" s="469" t="s">
        <v>668</v>
      </c>
      <c r="AN265" s="483" t="str">
        <f t="shared" ca="1" si="134"/>
        <v>✖</v>
      </c>
      <c r="AP265" s="481" t="str">
        <f t="shared" si="135"/>
        <v>適切</v>
      </c>
      <c r="AR265" s="697" t="str">
        <f t="shared" ca="1" si="108"/>
        <v/>
      </c>
      <c r="AT265" s="626">
        <v>273</v>
      </c>
      <c r="AU265" s="485" t="str">
        <f ca="1">INDIRECT("'自主点検表（処遇）'!AH"&amp;(MATCH($AT265,'自主点検表（処遇）'!$A$5:$A$3053,0)+4))</f>
        <v>いる・いない</v>
      </c>
      <c r="AW265" s="451" t="s">
        <v>2048</v>
      </c>
    </row>
    <row r="266" spans="2:52" ht="33.75" customHeight="1">
      <c r="E266" s="694" t="str">
        <f t="shared" si="133"/>
        <v/>
      </c>
      <c r="I266" s="1968"/>
      <c r="J266" s="1968"/>
      <c r="K266" s="1968"/>
      <c r="L266" s="1968"/>
      <c r="M266" s="1968"/>
      <c r="N266" s="1968"/>
      <c r="O266" s="1968"/>
      <c r="P266" s="1968"/>
      <c r="Q266" s="1968"/>
      <c r="R266" s="1968"/>
      <c r="S266" s="1968"/>
      <c r="T266" s="1968"/>
      <c r="U266" s="1968"/>
      <c r="V266" s="1968"/>
      <c r="W266" s="1968"/>
      <c r="X266" s="1968"/>
      <c r="Y266" s="1968"/>
      <c r="Z266" s="1968"/>
      <c r="AA266" s="1968"/>
      <c r="AB266" s="1968"/>
      <c r="AC266" s="1968"/>
      <c r="AN266" s="45"/>
      <c r="AP266" s="483"/>
      <c r="AR266" s="701"/>
      <c r="AW266" s="45"/>
    </row>
    <row r="267" spans="2:52" ht="33.75" customHeight="1" thickBot="1">
      <c r="B267" s="472"/>
      <c r="C267" s="472"/>
      <c r="D267" s="616"/>
      <c r="E267" s="696" t="str">
        <f t="shared" si="133"/>
        <v/>
      </c>
      <c r="F267" s="472"/>
      <c r="G267" s="472"/>
      <c r="H267" s="472"/>
      <c r="I267" s="472"/>
      <c r="J267" s="472"/>
      <c r="K267" s="472"/>
      <c r="L267" s="472"/>
      <c r="M267" s="472"/>
      <c r="N267" s="472"/>
      <c r="O267" s="472"/>
      <c r="P267" s="472"/>
      <c r="Q267" s="472"/>
      <c r="R267" s="472"/>
      <c r="S267" s="472"/>
      <c r="T267" s="472"/>
      <c r="U267" s="472"/>
      <c r="V267" s="472"/>
      <c r="W267" s="472"/>
      <c r="X267" s="472"/>
      <c r="Y267" s="472"/>
      <c r="Z267" s="472"/>
      <c r="AA267" s="472"/>
      <c r="AB267" s="472"/>
      <c r="AC267" s="472"/>
      <c r="AD267" s="472"/>
      <c r="AE267" s="472"/>
      <c r="AF267" s="472"/>
      <c r="AG267" s="472"/>
      <c r="AH267" s="472"/>
      <c r="AI267" s="472"/>
      <c r="AJ267" s="472"/>
      <c r="AK267" s="472"/>
      <c r="AL267" s="472"/>
      <c r="AM267" s="472"/>
      <c r="AN267" s="617"/>
      <c r="AO267" s="472"/>
      <c r="AP267" s="472"/>
      <c r="AQ267" s="472"/>
      <c r="AR267" s="702"/>
      <c r="AS267" s="472"/>
      <c r="AT267" s="472"/>
      <c r="AU267" s="472"/>
      <c r="AV267" s="472"/>
      <c r="AW267" s="472"/>
      <c r="AX267" s="617"/>
    </row>
    <row r="268" spans="2:52" ht="33.75" customHeight="1">
      <c r="E268" s="694" t="str">
        <f t="shared" si="133"/>
        <v/>
      </c>
      <c r="N268" s="471"/>
      <c r="O268" s="471"/>
      <c r="AR268" s="701"/>
      <c r="AW268" s="45"/>
      <c r="AX268" s="483"/>
    </row>
    <row r="269" spans="2:52" ht="33.75" customHeight="1" thickBot="1">
      <c r="E269" s="694" t="str">
        <f t="shared" si="133"/>
        <v/>
      </c>
      <c r="F269" s="626">
        <v>20</v>
      </c>
      <c r="G269" s="45" t="s">
        <v>1843</v>
      </c>
      <c r="N269" s="45" t="s">
        <v>1844</v>
      </c>
      <c r="O269" s="633"/>
      <c r="V269" s="45" t="s">
        <v>1845</v>
      </c>
      <c r="AR269" s="701"/>
      <c r="AW269" s="45"/>
      <c r="AX269" s="483"/>
      <c r="AZ269" s="45" t="s">
        <v>1846</v>
      </c>
    </row>
    <row r="270" spans="2:52" ht="33.75" customHeight="1" thickBot="1">
      <c r="E270" s="694" t="str">
        <f t="shared" si="133"/>
        <v/>
      </c>
      <c r="H270" s="45" t="s">
        <v>1847</v>
      </c>
      <c r="L270" s="45" t="s">
        <v>1848</v>
      </c>
      <c r="M270" s="454"/>
      <c r="N270" s="454">
        <f>'自主点検表（処遇）'!$J$2046</f>
        <v>0</v>
      </c>
      <c r="O270" s="454" t="s">
        <v>1849</v>
      </c>
      <c r="P270" s="454">
        <f>'自主点検表（処遇）'!$N$2046</f>
        <v>0</v>
      </c>
      <c r="Q270" s="454" t="s">
        <v>1850</v>
      </c>
      <c r="R270" s="454">
        <f>'自主点検表（処遇）'!$T$2046</f>
        <v>0</v>
      </c>
      <c r="S270" s="454" t="s">
        <v>1849</v>
      </c>
      <c r="T270" s="454">
        <f>'自主点検表（処遇）'!$X$2046</f>
        <v>0</v>
      </c>
      <c r="V270" s="614"/>
      <c r="W270" s="614" t="s">
        <v>1849</v>
      </c>
      <c r="X270" s="614"/>
      <c r="AD270" s="627" t="s">
        <v>530</v>
      </c>
      <c r="AE270" s="450" t="s">
        <v>1716</v>
      </c>
      <c r="AR270" s="701"/>
      <c r="AW270" s="45"/>
      <c r="AX270" s="483"/>
      <c r="AZ270" s="45" t="s">
        <v>1851</v>
      </c>
    </row>
    <row r="271" spans="2:52" ht="33.75" customHeight="1" thickBot="1">
      <c r="E271" s="694" t="str">
        <f t="shared" si="133"/>
        <v/>
      </c>
      <c r="L271" s="45" t="s">
        <v>1852</v>
      </c>
      <c r="M271" s="462"/>
      <c r="N271" s="454">
        <f>'自主点検表（処遇）'!$J$2047</f>
        <v>0</v>
      </c>
      <c r="O271" s="462" t="s">
        <v>1849</v>
      </c>
      <c r="P271" s="454">
        <f>'自主点検表（処遇）'!$N$2047</f>
        <v>0</v>
      </c>
      <c r="Q271" s="462" t="s">
        <v>1850</v>
      </c>
      <c r="R271" s="454">
        <f>'自主点検表（処遇）'!$T$2047</f>
        <v>0</v>
      </c>
      <c r="S271" s="462" t="s">
        <v>1849</v>
      </c>
      <c r="T271" s="454">
        <f>'自主点検表（処遇）'!$X$2047</f>
        <v>0</v>
      </c>
      <c r="V271" s="614"/>
      <c r="W271" s="619" t="s">
        <v>1849</v>
      </c>
      <c r="X271" s="614"/>
      <c r="AD271" s="627" t="s">
        <v>530</v>
      </c>
      <c r="AE271" s="450" t="s">
        <v>1716</v>
      </c>
      <c r="AR271" s="701"/>
      <c r="AW271" s="45"/>
      <c r="AX271" s="483"/>
      <c r="AZ271" s="45" t="s">
        <v>1853</v>
      </c>
    </row>
    <row r="272" spans="2:52" ht="33.75" customHeight="1" thickBot="1">
      <c r="E272" s="694" t="str">
        <f t="shared" si="133"/>
        <v/>
      </c>
      <c r="L272" s="45" t="s">
        <v>1854</v>
      </c>
      <c r="M272" s="462"/>
      <c r="N272" s="454">
        <f>'自主点検表（処遇）'!$J$2048</f>
        <v>0</v>
      </c>
      <c r="O272" s="462" t="s">
        <v>1849</v>
      </c>
      <c r="P272" s="454">
        <f>'自主点検表（処遇）'!$N$2048</f>
        <v>0</v>
      </c>
      <c r="Q272" s="462" t="s">
        <v>1850</v>
      </c>
      <c r="R272" s="454">
        <f>'自主点検表（処遇）'!$T$2048</f>
        <v>0</v>
      </c>
      <c r="S272" s="462" t="s">
        <v>1849</v>
      </c>
      <c r="T272" s="454">
        <f>'自主点検表（処遇）'!$X$2048</f>
        <v>0</v>
      </c>
      <c r="V272" s="614"/>
      <c r="W272" s="619" t="s">
        <v>1849</v>
      </c>
      <c r="X272" s="614"/>
      <c r="AD272" s="627" t="s">
        <v>530</v>
      </c>
      <c r="AE272" s="450" t="s">
        <v>1716</v>
      </c>
      <c r="AR272" s="701"/>
      <c r="AW272" s="45"/>
      <c r="AX272" s="483"/>
      <c r="AZ272" s="45" t="s">
        <v>1855</v>
      </c>
    </row>
    <row r="273" spans="2:52" ht="33.75" customHeight="1" thickBot="1">
      <c r="E273" s="694" t="str">
        <f t="shared" si="133"/>
        <v/>
      </c>
      <c r="AR273" s="701"/>
      <c r="AW273" s="45"/>
      <c r="AX273" s="483"/>
      <c r="AZ273" s="45" t="s">
        <v>1856</v>
      </c>
    </row>
    <row r="274" spans="2:52" ht="33.75" customHeight="1" thickBot="1">
      <c r="B274" s="955">
        <f t="shared" ref="B274:B275" si="136">C274+6</f>
        <v>57</v>
      </c>
      <c r="C274" s="955">
        <v>51</v>
      </c>
      <c r="E274" s="694" t="str">
        <f t="shared" ca="1" si="133"/>
        <v/>
      </c>
      <c r="H274" s="45" t="s">
        <v>2298</v>
      </c>
      <c r="Q274" s="45" t="s">
        <v>2300</v>
      </c>
      <c r="V274" s="1952" t="s">
        <v>303</v>
      </c>
      <c r="W274" s="1965"/>
      <c r="X274" s="1953"/>
      <c r="AD274" s="627" t="s">
        <v>530</v>
      </c>
      <c r="AE274" s="450" t="s">
        <v>1716</v>
      </c>
      <c r="AL274" s="469" t="s">
        <v>668</v>
      </c>
      <c r="AN274" s="483" t="str">
        <f t="shared" ref="AN274:AN275" ca="1" si="137">IF(AP274=AR274,"●","✖")</f>
        <v>✖</v>
      </c>
      <c r="AP274" s="481" t="str">
        <f t="shared" ref="AP274" si="138">IF(AL274="いる","適切","不適切")</f>
        <v>適切</v>
      </c>
      <c r="AR274" s="697" t="str">
        <f t="shared" ca="1" si="108"/>
        <v/>
      </c>
      <c r="AT274" s="626">
        <v>277</v>
      </c>
      <c r="AU274" s="485" t="str">
        <f ca="1">INDIRECT("'自主点検表（処遇）'!AH"&amp;(MATCH($AT274,'自主点検表（処遇）'!$A$5:$A$3053,0)+4))</f>
        <v>いる・いない</v>
      </c>
      <c r="AW274" s="451" t="s">
        <v>2048</v>
      </c>
      <c r="AZ274" s="45" t="s">
        <v>1857</v>
      </c>
    </row>
    <row r="275" spans="2:52" ht="33.75" customHeight="1" thickBot="1">
      <c r="B275" s="955">
        <f t="shared" si="136"/>
        <v>57</v>
      </c>
      <c r="C275" s="955">
        <v>51</v>
      </c>
      <c r="E275" s="694" t="str">
        <f t="shared" ca="1" si="133"/>
        <v/>
      </c>
      <c r="H275" s="45" t="s">
        <v>1858</v>
      </c>
      <c r="AD275" s="627" t="s">
        <v>530</v>
      </c>
      <c r="AE275" s="450" t="s">
        <v>1716</v>
      </c>
      <c r="AL275" s="469" t="s">
        <v>668</v>
      </c>
      <c r="AN275" s="483" t="str">
        <f t="shared" ca="1" si="137"/>
        <v>✖</v>
      </c>
      <c r="AP275" s="481" t="str">
        <f t="shared" ref="AP275" si="139">IF(AL275="いる","適切","不適切")</f>
        <v>適切</v>
      </c>
      <c r="AR275" s="697" t="str">
        <f t="shared" ca="1" si="108"/>
        <v/>
      </c>
      <c r="AT275" s="626">
        <v>284</v>
      </c>
      <c r="AU275" s="485" t="str">
        <f ca="1">INDIRECT("'自主点検表（処遇）'!AH"&amp;(MATCH($AT275,'自主点検表（処遇）'!$A$5:$A$3053,0)+4))</f>
        <v>いる・いない</v>
      </c>
      <c r="AW275" s="451" t="s">
        <v>2048</v>
      </c>
      <c r="AZ275" s="45" t="s">
        <v>1859</v>
      </c>
    </row>
    <row r="276" spans="2:52" ht="33.75" customHeight="1" thickBot="1">
      <c r="E276" s="694" t="str">
        <f t="shared" si="133"/>
        <v/>
      </c>
      <c r="H276" s="45" t="s">
        <v>2299</v>
      </c>
      <c r="AD276" s="627" t="s">
        <v>530</v>
      </c>
      <c r="AE276" s="450" t="s">
        <v>1716</v>
      </c>
      <c r="AR276" s="701"/>
      <c r="AW276" s="45"/>
      <c r="AX276" s="483"/>
      <c r="AZ276" s="45" t="s">
        <v>1860</v>
      </c>
    </row>
    <row r="277" spans="2:52" ht="33.75" customHeight="1">
      <c r="E277" s="694" t="str">
        <f t="shared" si="133"/>
        <v/>
      </c>
      <c r="AN277" s="45"/>
      <c r="AR277" s="701"/>
      <c r="AW277" s="45"/>
    </row>
    <row r="278" spans="2:52" ht="33.75" customHeight="1">
      <c r="E278" s="694" t="str">
        <f t="shared" si="133"/>
        <v/>
      </c>
      <c r="G278" s="45" t="s">
        <v>1861</v>
      </c>
      <c r="AN278" s="45"/>
      <c r="AR278" s="701"/>
      <c r="AW278" s="45"/>
    </row>
    <row r="279" spans="2:52" ht="33.75" customHeight="1">
      <c r="E279" s="694" t="str">
        <f t="shared" si="133"/>
        <v/>
      </c>
      <c r="G279" s="677"/>
      <c r="H279" s="677"/>
      <c r="I279" s="677"/>
      <c r="J279" s="677"/>
      <c r="K279" s="677"/>
      <c r="L279" s="677"/>
      <c r="M279" s="677"/>
      <c r="N279" s="677"/>
      <c r="O279" s="677"/>
      <c r="P279" s="677"/>
      <c r="Q279" s="677"/>
      <c r="R279" s="677"/>
      <c r="S279" s="677"/>
      <c r="T279" s="677"/>
      <c r="U279" s="677"/>
      <c r="V279" s="677"/>
      <c r="W279" s="677"/>
      <c r="X279" s="677"/>
      <c r="Y279" s="677"/>
      <c r="Z279" s="677"/>
      <c r="AA279" s="677"/>
      <c r="AB279" s="677"/>
      <c r="AC279" s="677"/>
      <c r="AD279" s="677"/>
      <c r="AE279" s="677"/>
      <c r="AF279" s="677"/>
      <c r="AG279" s="677"/>
      <c r="AH279" s="677"/>
      <c r="AI279" s="677"/>
      <c r="AJ279" s="677"/>
      <c r="AK279" s="465"/>
      <c r="AN279" s="45"/>
      <c r="AR279" s="701"/>
      <c r="AW279" s="45"/>
    </row>
    <row r="280" spans="2:52" ht="33.75" customHeight="1">
      <c r="E280" s="694" t="str">
        <f t="shared" si="133"/>
        <v/>
      </c>
      <c r="AN280" s="45"/>
      <c r="AR280" s="701"/>
      <c r="AW280" s="45"/>
    </row>
    <row r="281" spans="2:52" ht="33.75" customHeight="1">
      <c r="E281" s="694" t="str">
        <f t="shared" si="133"/>
        <v/>
      </c>
      <c r="AN281" s="45"/>
      <c r="AR281" s="701"/>
      <c r="AW281" s="45"/>
    </row>
    <row r="282" spans="2:52" ht="33.75" customHeight="1">
      <c r="E282" s="694" t="str">
        <f t="shared" si="133"/>
        <v/>
      </c>
      <c r="F282" s="626">
        <v>22</v>
      </c>
      <c r="G282" s="45" t="s">
        <v>1862</v>
      </c>
      <c r="AR282" s="701"/>
      <c r="AW282" s="45"/>
    </row>
    <row r="283" spans="2:52" ht="33.75" customHeight="1">
      <c r="B283" s="955">
        <f t="shared" ref="B283" si="140">C283+6</f>
        <v>58</v>
      </c>
      <c r="C283" s="955">
        <v>52</v>
      </c>
      <c r="E283" s="694" t="str">
        <f t="shared" ca="1" si="133"/>
        <v/>
      </c>
      <c r="F283" s="456" t="s">
        <v>1738</v>
      </c>
      <c r="G283" s="45" t="s">
        <v>1863</v>
      </c>
      <c r="P283" s="679" t="s">
        <v>530</v>
      </c>
      <c r="Q283" s="45" t="s">
        <v>1734</v>
      </c>
      <c r="R283" s="679" t="s">
        <v>530</v>
      </c>
      <c r="S283" s="45" t="s">
        <v>1675</v>
      </c>
      <c r="AL283" s="469" t="s">
        <v>668</v>
      </c>
      <c r="AN283" s="483" t="str">
        <f t="shared" ref="AN283" ca="1" si="141">IF(AP283=AR283,"●","✖")</f>
        <v>✖</v>
      </c>
      <c r="AP283" s="481" t="str">
        <f t="shared" ref="AP283" si="142">IF(AL283="いる","適切","不適切")</f>
        <v>適切</v>
      </c>
      <c r="AR283" s="697" t="str">
        <f t="shared" ca="1" si="108"/>
        <v/>
      </c>
      <c r="AT283" s="626">
        <v>286</v>
      </c>
      <c r="AU283" s="485" t="str">
        <f ca="1">INDIRECT("'自主点検表（処遇）'!AH"&amp;(MATCH($AT283,'自主点検表（処遇）'!$A$5:$A$3053,0)+4))</f>
        <v>いる・いない</v>
      </c>
      <c r="AW283" s="451" t="s">
        <v>2048</v>
      </c>
    </row>
    <row r="284" spans="2:52" ht="33.75" customHeight="1">
      <c r="E284" s="694" t="str">
        <f t="shared" si="133"/>
        <v/>
      </c>
      <c r="H284" s="45" t="s">
        <v>1864</v>
      </c>
      <c r="L284" s="677"/>
      <c r="M284" s="677"/>
      <c r="N284" s="677"/>
      <c r="O284" s="677"/>
      <c r="P284" s="677"/>
      <c r="Q284" s="677"/>
      <c r="R284" s="677"/>
      <c r="S284" s="677"/>
      <c r="T284" s="677"/>
      <c r="U284" s="677"/>
      <c r="V284" s="677"/>
      <c r="W284" s="677"/>
      <c r="X284" s="677"/>
      <c r="AR284" s="701"/>
      <c r="AW284" s="45"/>
    </row>
    <row r="285" spans="2:52" ht="33.75" customHeight="1">
      <c r="E285" s="694" t="str">
        <f t="shared" si="133"/>
        <v/>
      </c>
      <c r="L285" s="678"/>
      <c r="M285" s="678"/>
      <c r="N285" s="678"/>
      <c r="O285" s="678"/>
      <c r="P285" s="678"/>
      <c r="Q285" s="678"/>
      <c r="R285" s="678"/>
      <c r="S285" s="678"/>
      <c r="T285" s="678"/>
      <c r="U285" s="678"/>
      <c r="V285" s="678"/>
      <c r="W285" s="678"/>
      <c r="X285" s="678"/>
      <c r="AR285" s="701"/>
      <c r="AW285" s="45"/>
    </row>
    <row r="286" spans="2:52" ht="33.75" customHeight="1" thickBot="1">
      <c r="B286" s="472"/>
      <c r="C286" s="472"/>
      <c r="D286" s="616"/>
      <c r="E286" s="696" t="str">
        <f t="shared" si="133"/>
        <v/>
      </c>
      <c r="F286" s="472"/>
      <c r="G286" s="472"/>
      <c r="H286" s="472"/>
      <c r="I286" s="472"/>
      <c r="J286" s="472"/>
      <c r="K286" s="472"/>
      <c r="L286" s="472"/>
      <c r="M286" s="472"/>
      <c r="N286" s="472"/>
      <c r="O286" s="472"/>
      <c r="P286" s="472"/>
      <c r="Q286" s="472"/>
      <c r="R286" s="472"/>
      <c r="S286" s="472"/>
      <c r="T286" s="472"/>
      <c r="U286" s="472"/>
      <c r="V286" s="472"/>
      <c r="W286" s="472"/>
      <c r="X286" s="472"/>
      <c r="Y286" s="472"/>
      <c r="Z286" s="472"/>
      <c r="AA286" s="472"/>
      <c r="AB286" s="472"/>
      <c r="AC286" s="472"/>
      <c r="AD286" s="472"/>
      <c r="AE286" s="472"/>
      <c r="AF286" s="472"/>
      <c r="AG286" s="472"/>
      <c r="AH286" s="472"/>
      <c r="AI286" s="472"/>
      <c r="AJ286" s="472"/>
      <c r="AK286" s="472"/>
      <c r="AL286" s="472"/>
      <c r="AM286" s="472"/>
      <c r="AN286" s="617"/>
      <c r="AO286" s="472"/>
      <c r="AP286" s="472"/>
      <c r="AQ286" s="472"/>
      <c r="AR286" s="702"/>
      <c r="AS286" s="472"/>
      <c r="AT286" s="472"/>
      <c r="AU286" s="472"/>
      <c r="AV286" s="472"/>
      <c r="AW286" s="472"/>
      <c r="AX286" s="472"/>
    </row>
    <row r="287" spans="2:52" ht="33.75" customHeight="1">
      <c r="E287" s="694" t="str">
        <f t="shared" si="133"/>
        <v/>
      </c>
      <c r="AR287" s="701"/>
      <c r="AW287" s="45"/>
    </row>
    <row r="288" spans="2:52" ht="33.75" customHeight="1" thickBot="1">
      <c r="E288" s="694" t="str">
        <f t="shared" si="133"/>
        <v/>
      </c>
      <c r="F288" s="626">
        <v>23</v>
      </c>
      <c r="G288" s="45" t="s">
        <v>1865</v>
      </c>
      <c r="AR288" s="701"/>
      <c r="AW288" s="45"/>
    </row>
    <row r="289" spans="2:50" ht="33.75" customHeight="1" thickBot="1">
      <c r="E289" s="694" t="str">
        <f t="shared" si="133"/>
        <v/>
      </c>
      <c r="H289" s="45" t="s">
        <v>1866</v>
      </c>
      <c r="O289" s="1972" t="str">
        <f>'自主点検表（処遇）'!$O$2104</f>
        <v>有・無</v>
      </c>
      <c r="P289" s="1972"/>
      <c r="Z289" s="627" t="s">
        <v>530</v>
      </c>
      <c r="AA289" s="450" t="s">
        <v>1716</v>
      </c>
      <c r="AC289" s="605" t="s">
        <v>530</v>
      </c>
      <c r="AD289" s="450" t="s">
        <v>1823</v>
      </c>
      <c r="AE289" s="450"/>
      <c r="AR289" s="701"/>
      <c r="AW289" s="45"/>
    </row>
    <row r="290" spans="2:50" ht="33.75" customHeight="1" thickBot="1">
      <c r="E290" s="694" t="str">
        <f t="shared" si="133"/>
        <v/>
      </c>
      <c r="H290" s="45" t="s">
        <v>1867</v>
      </c>
      <c r="Q290" s="472"/>
      <c r="R290" s="621">
        <f>'自主点検表（処遇）'!$W$2105</f>
        <v>0</v>
      </c>
      <c r="S290" s="472" t="s">
        <v>1868</v>
      </c>
      <c r="T290" s="472"/>
      <c r="U290" s="621">
        <f>'自主点検表（処遇）'!$AA$2105</f>
        <v>0</v>
      </c>
      <c r="V290" s="472" t="s">
        <v>1674</v>
      </c>
      <c r="AR290" s="701"/>
      <c r="AW290" s="45"/>
    </row>
    <row r="291" spans="2:50" ht="33.75" customHeight="1" thickBot="1">
      <c r="B291" s="955">
        <f t="shared" ref="B291:B293" si="143">C291+6</f>
        <v>58</v>
      </c>
      <c r="C291" s="955">
        <v>52</v>
      </c>
      <c r="E291" s="694" t="str">
        <f t="shared" ca="1" si="133"/>
        <v/>
      </c>
      <c r="H291" s="45" t="s">
        <v>1869</v>
      </c>
      <c r="L291" s="45" t="s">
        <v>1870</v>
      </c>
      <c r="M291" s="472"/>
      <c r="N291" s="1954">
        <f>'自主点検表（処遇）'!$Q$2111</f>
        <v>0</v>
      </c>
      <c r="O291" s="1954"/>
      <c r="P291" s="1954"/>
      <c r="Q291" s="1954"/>
      <c r="R291" s="45" t="s">
        <v>1871</v>
      </c>
      <c r="S291" s="472"/>
      <c r="T291" s="1954">
        <f>'自主点検表（処遇）'!$Q$2112</f>
        <v>0</v>
      </c>
      <c r="U291" s="1954"/>
      <c r="V291" s="1954"/>
      <c r="W291" s="1954"/>
      <c r="AL291" s="469" t="s">
        <v>668</v>
      </c>
      <c r="AN291" s="483" t="str">
        <f t="shared" ref="AN291" ca="1" si="144">IF(AP291=AR291,"●","✖")</f>
        <v>✖</v>
      </c>
      <c r="AP291" s="481" t="str">
        <f t="shared" ref="AP291" si="145">IF(AL291="いる","適切","不適切")</f>
        <v>適切</v>
      </c>
      <c r="AR291" s="697" t="str">
        <f t="shared" ref="AR291:AR339" ca="1" si="146">_xlfn.IFS(AU291=AW291,"適切",AU291="非該当","要確認",AU291="いない","不適切",AU291="いる・いない","")</f>
        <v/>
      </c>
      <c r="AT291" s="626">
        <v>292</v>
      </c>
      <c r="AU291" s="485" t="str">
        <f ca="1">INDIRECT("'自主点検表（処遇）'!AH"&amp;(MATCH($AT291,'自主点検表（処遇）'!$A$5:$A$3053,0)+4))</f>
        <v>いる・いない</v>
      </c>
      <c r="AW291" s="451" t="s">
        <v>2048</v>
      </c>
    </row>
    <row r="292" spans="2:50" ht="33.75" customHeight="1" thickBot="1">
      <c r="B292" s="955">
        <f t="shared" si="143"/>
        <v>58</v>
      </c>
      <c r="C292" s="955">
        <v>52</v>
      </c>
      <c r="E292" s="694" t="str">
        <f t="shared" ca="1" si="133"/>
        <v/>
      </c>
      <c r="H292" s="45" t="s">
        <v>1872</v>
      </c>
      <c r="Z292" s="627" t="s">
        <v>530</v>
      </c>
      <c r="AA292" s="450" t="s">
        <v>1716</v>
      </c>
      <c r="AC292" s="605" t="s">
        <v>530</v>
      </c>
      <c r="AD292" s="450" t="s">
        <v>1823</v>
      </c>
      <c r="AE292" s="450"/>
      <c r="AL292" s="469" t="s">
        <v>668</v>
      </c>
      <c r="AN292" s="483" t="str">
        <f t="shared" ref="AN292:AN293" ca="1" si="147">IF(AP292=AR292,"●","✖")</f>
        <v>✖</v>
      </c>
      <c r="AP292" s="481" t="str">
        <f t="shared" ref="AP292:AP293" si="148">IF(AL292="いる","適切","不適切")</f>
        <v>適切</v>
      </c>
      <c r="AR292" s="697" t="str">
        <f t="shared" ca="1" si="146"/>
        <v/>
      </c>
      <c r="AT292" s="626">
        <v>293</v>
      </c>
      <c r="AU292" s="485" t="str">
        <f ca="1">INDIRECT("'自主点検表（処遇）'!AH"&amp;(MATCH($AT292,'自主点検表（処遇）'!$A$5:$A$3053,0)+4))</f>
        <v>いる・いない</v>
      </c>
      <c r="AW292" s="451" t="s">
        <v>2048</v>
      </c>
    </row>
    <row r="293" spans="2:50" ht="33.75" customHeight="1" thickBot="1">
      <c r="B293" s="955">
        <f t="shared" si="143"/>
        <v>58</v>
      </c>
      <c r="C293" s="955">
        <v>52</v>
      </c>
      <c r="E293" s="694" t="str">
        <f t="shared" ca="1" si="133"/>
        <v/>
      </c>
      <c r="H293" s="45" t="s">
        <v>1873</v>
      </c>
      <c r="N293" s="45" t="s">
        <v>1874</v>
      </c>
      <c r="P293" s="2020">
        <f>'自主点検表（処遇）'!$R$2118</f>
        <v>0</v>
      </c>
      <c r="Q293" s="2020"/>
      <c r="R293" s="45" t="s">
        <v>1875</v>
      </c>
      <c r="Z293" s="627" t="s">
        <v>530</v>
      </c>
      <c r="AA293" s="450" t="s">
        <v>1716</v>
      </c>
      <c r="AC293" s="605" t="s">
        <v>530</v>
      </c>
      <c r="AD293" s="450" t="s">
        <v>1823</v>
      </c>
      <c r="AE293" s="450"/>
      <c r="AL293" s="469" t="s">
        <v>668</v>
      </c>
      <c r="AN293" s="483" t="str">
        <f t="shared" ca="1" si="147"/>
        <v>✖</v>
      </c>
      <c r="AP293" s="481" t="str">
        <f t="shared" si="148"/>
        <v>適切</v>
      </c>
      <c r="AR293" s="697" t="str">
        <f t="shared" ca="1" si="146"/>
        <v/>
      </c>
      <c r="AT293" s="626">
        <v>294</v>
      </c>
      <c r="AU293" s="485" t="str">
        <f ca="1">INDIRECT("'自主点検表（処遇）'!AH"&amp;(MATCH($AT293,'自主点検表（処遇）'!$A$5:$A$3053,0)+4))</f>
        <v>いる・いない</v>
      </c>
      <c r="AW293" s="451" t="s">
        <v>2048</v>
      </c>
    </row>
    <row r="294" spans="2:50" ht="33.75" customHeight="1" thickBot="1">
      <c r="E294" s="694" t="str">
        <f t="shared" si="133"/>
        <v/>
      </c>
      <c r="N294" s="45" t="s">
        <v>1876</v>
      </c>
      <c r="P294" s="1955">
        <f>'自主点検表（処遇）'!$R$2119</f>
        <v>0</v>
      </c>
      <c r="Q294" s="1955"/>
      <c r="R294" s="45" t="s">
        <v>1875</v>
      </c>
      <c r="AR294" s="701"/>
      <c r="AW294" s="45"/>
    </row>
    <row r="295" spans="2:50" ht="33.75" customHeight="1" thickBot="1">
      <c r="B295" s="955">
        <f t="shared" ref="B295" si="149">C295+6</f>
        <v>59</v>
      </c>
      <c r="C295" s="955">
        <v>53</v>
      </c>
      <c r="E295" s="694" t="str">
        <f t="shared" ca="1" si="133"/>
        <v/>
      </c>
      <c r="H295" s="45" t="s">
        <v>1877</v>
      </c>
      <c r="P295" s="471"/>
      <c r="Z295" s="627" t="s">
        <v>530</v>
      </c>
      <c r="AA295" s="450" t="s">
        <v>1716</v>
      </c>
      <c r="AC295" s="605" t="s">
        <v>530</v>
      </c>
      <c r="AD295" s="450" t="s">
        <v>1823</v>
      </c>
      <c r="AE295" s="450"/>
      <c r="AL295" s="469" t="s">
        <v>668</v>
      </c>
      <c r="AN295" s="483" t="str">
        <f t="shared" ref="AN295" ca="1" si="150">IF(AP295=AR295,"●","✖")</f>
        <v>✖</v>
      </c>
      <c r="AP295" s="481" t="str">
        <f t="shared" ref="AP295" si="151">IF(AL295="いる","適切","不適切")</f>
        <v>適切</v>
      </c>
      <c r="AR295" s="697" t="str">
        <f t="shared" ca="1" si="146"/>
        <v/>
      </c>
      <c r="AT295" s="626">
        <v>295</v>
      </c>
      <c r="AU295" s="485" t="str">
        <f ca="1">INDIRECT("'自主点検表（処遇）'!AH"&amp;(MATCH($AT295,'自主点検表（処遇）'!$A$5:$A$3053,0)+4))</f>
        <v>いる・いない</v>
      </c>
      <c r="AW295" s="451" t="s">
        <v>2048</v>
      </c>
    </row>
    <row r="296" spans="2:50" ht="33.75" customHeight="1" thickBot="1">
      <c r="E296" s="694" t="str">
        <f t="shared" si="133"/>
        <v/>
      </c>
      <c r="N296" s="45" t="s">
        <v>1874</v>
      </c>
      <c r="P296" s="2020">
        <f>'自主点検表（処遇）'!$R$2125</f>
        <v>0</v>
      </c>
      <c r="Q296" s="2020"/>
      <c r="R296" s="45" t="s">
        <v>1875</v>
      </c>
      <c r="AR296" s="701"/>
      <c r="AW296" s="45"/>
    </row>
    <row r="297" spans="2:50" ht="33.75" customHeight="1" thickBot="1">
      <c r="E297" s="694" t="str">
        <f t="shared" si="133"/>
        <v/>
      </c>
      <c r="N297" s="45" t="s">
        <v>1876</v>
      </c>
      <c r="P297" s="1955">
        <f>'自主点検表（処遇）'!$R$2126</f>
        <v>0</v>
      </c>
      <c r="Q297" s="1955"/>
      <c r="R297" s="45" t="s">
        <v>1875</v>
      </c>
      <c r="AR297" s="701"/>
      <c r="AW297" s="45"/>
    </row>
    <row r="298" spans="2:50" ht="33.75" customHeight="1" thickBot="1">
      <c r="E298" s="694" t="str">
        <f t="shared" si="133"/>
        <v/>
      </c>
      <c r="H298" s="45" t="s">
        <v>1878</v>
      </c>
      <c r="N298" s="2019">
        <f>'自主点検表（処遇）'!$O$2124</f>
        <v>0</v>
      </c>
      <c r="O298" s="2019"/>
      <c r="P298" s="2019"/>
      <c r="Q298" s="2019"/>
      <c r="R298" s="2019"/>
      <c r="S298" s="2019"/>
      <c r="T298" s="2019"/>
      <c r="U298" s="2019"/>
      <c r="V298" s="2019"/>
      <c r="W298" s="2019"/>
      <c r="X298" s="2019"/>
      <c r="AR298" s="701"/>
      <c r="AW298" s="45"/>
    </row>
    <row r="299" spans="2:50" ht="33.75" customHeight="1" thickBot="1">
      <c r="B299" s="472"/>
      <c r="C299" s="472"/>
      <c r="D299" s="616"/>
      <c r="E299" s="696" t="str">
        <f t="shared" si="133"/>
        <v/>
      </c>
      <c r="F299" s="472"/>
      <c r="G299" s="472"/>
      <c r="H299" s="472"/>
      <c r="I299" s="472"/>
      <c r="J299" s="472"/>
      <c r="K299" s="472"/>
      <c r="L299" s="472"/>
      <c r="M299" s="472"/>
      <c r="N299" s="472"/>
      <c r="O299" s="472"/>
      <c r="P299" s="472"/>
      <c r="Q299" s="472"/>
      <c r="R299" s="472"/>
      <c r="S299" s="472"/>
      <c r="T299" s="472"/>
      <c r="U299" s="472"/>
      <c r="V299" s="472"/>
      <c r="W299" s="472"/>
      <c r="X299" s="472"/>
      <c r="Y299" s="472"/>
      <c r="Z299" s="472"/>
      <c r="AA299" s="472"/>
      <c r="AB299" s="472"/>
      <c r="AC299" s="472"/>
      <c r="AD299" s="472"/>
      <c r="AE299" s="472"/>
      <c r="AF299" s="472"/>
      <c r="AG299" s="472"/>
      <c r="AH299" s="472"/>
      <c r="AI299" s="472"/>
      <c r="AJ299" s="472"/>
      <c r="AK299" s="472"/>
      <c r="AL299" s="472"/>
      <c r="AM299" s="472"/>
      <c r="AN299" s="617"/>
      <c r="AO299" s="472"/>
      <c r="AP299" s="472"/>
      <c r="AQ299" s="472"/>
      <c r="AR299" s="702"/>
      <c r="AS299" s="472"/>
      <c r="AT299" s="472"/>
      <c r="AU299" s="472"/>
      <c r="AV299" s="472"/>
      <c r="AW299" s="472"/>
      <c r="AX299" s="472"/>
    </row>
    <row r="300" spans="2:50" ht="33.75" customHeight="1">
      <c r="E300" s="694" t="str">
        <f t="shared" si="133"/>
        <v/>
      </c>
      <c r="AR300" s="701"/>
      <c r="AW300" s="45"/>
    </row>
    <row r="301" spans="2:50" ht="33.75" customHeight="1" thickBot="1">
      <c r="E301" s="694" t="str">
        <f t="shared" si="133"/>
        <v/>
      </c>
      <c r="F301" s="626">
        <v>24</v>
      </c>
      <c r="G301" s="45" t="s">
        <v>1879</v>
      </c>
      <c r="AR301" s="701"/>
      <c r="AW301" s="45"/>
    </row>
    <row r="302" spans="2:50" ht="33.75" customHeight="1" thickBot="1">
      <c r="B302" s="955">
        <f t="shared" ref="B302" si="152">C302+6</f>
        <v>59</v>
      </c>
      <c r="C302" s="955">
        <v>53</v>
      </c>
      <c r="E302" s="694" t="str">
        <f t="shared" ca="1" si="133"/>
        <v/>
      </c>
      <c r="G302" s="45" t="s">
        <v>1880</v>
      </c>
      <c r="AD302" s="605" t="s">
        <v>530</v>
      </c>
      <c r="AE302" s="450" t="s">
        <v>1823</v>
      </c>
      <c r="AF302" s="450"/>
      <c r="AL302" s="469" t="s">
        <v>668</v>
      </c>
      <c r="AN302" s="483" t="str">
        <f t="shared" ref="AN302" ca="1" si="153">IF(AP302=AR302,"●","✖")</f>
        <v>✖</v>
      </c>
      <c r="AP302" s="481" t="str">
        <f t="shared" ref="AP302" si="154">IF(AL302="いる","適切","不適切")</f>
        <v>適切</v>
      </c>
      <c r="AR302" s="697" t="str">
        <f t="shared" ca="1" si="146"/>
        <v/>
      </c>
      <c r="AT302" s="626">
        <v>298</v>
      </c>
      <c r="AU302" s="485" t="str">
        <f ca="1">INDIRECT("'自主点検表（処遇）'!AH"&amp;(MATCH($AT302,'自主点検表（処遇）'!$A$5:$A$3053,0)+4))</f>
        <v>いる・いない</v>
      </c>
      <c r="AW302" s="451" t="s">
        <v>2048</v>
      </c>
    </row>
    <row r="303" spans="2:50" ht="33.75" customHeight="1">
      <c r="E303" s="694" t="str">
        <f t="shared" si="133"/>
        <v/>
      </c>
      <c r="G303" s="45" t="s">
        <v>2301</v>
      </c>
      <c r="H303" s="45" t="s">
        <v>2303</v>
      </c>
      <c r="AR303" s="701"/>
      <c r="AW303" s="45"/>
    </row>
    <row r="304" spans="2:50" ht="33.75" customHeight="1">
      <c r="E304" s="694" t="str">
        <f t="shared" si="133"/>
        <v/>
      </c>
      <c r="H304" s="45" t="s">
        <v>2304</v>
      </c>
      <c r="AR304" s="701"/>
      <c r="AW304" s="45"/>
    </row>
    <row r="305" spans="2:55" ht="33.75" customHeight="1">
      <c r="E305" s="694" t="str">
        <f t="shared" si="133"/>
        <v/>
      </c>
      <c r="H305" s="45" t="s">
        <v>1881</v>
      </c>
      <c r="AR305" s="701"/>
      <c r="AW305" s="45"/>
    </row>
    <row r="306" spans="2:55" ht="33.75" customHeight="1">
      <c r="E306" s="694" t="str">
        <f t="shared" si="133"/>
        <v/>
      </c>
      <c r="H306" s="45" t="s">
        <v>2302</v>
      </c>
      <c r="AR306" s="701"/>
      <c r="AW306" s="45"/>
    </row>
    <row r="307" spans="2:55" ht="33.75" customHeight="1" thickBot="1">
      <c r="B307" s="472"/>
      <c r="C307" s="472"/>
      <c r="D307" s="616"/>
      <c r="E307" s="696" t="str">
        <f t="shared" si="133"/>
        <v/>
      </c>
      <c r="F307" s="472"/>
      <c r="G307" s="472"/>
      <c r="H307" s="472"/>
      <c r="I307" s="472"/>
      <c r="J307" s="472"/>
      <c r="K307" s="472"/>
      <c r="L307" s="472"/>
      <c r="M307" s="472"/>
      <c r="N307" s="472"/>
      <c r="O307" s="472"/>
      <c r="P307" s="472"/>
      <c r="Q307" s="472"/>
      <c r="R307" s="472"/>
      <c r="S307" s="472"/>
      <c r="T307" s="472"/>
      <c r="U307" s="472"/>
      <c r="V307" s="472"/>
      <c r="W307" s="472"/>
      <c r="X307" s="472"/>
      <c r="Y307" s="472"/>
      <c r="Z307" s="472"/>
      <c r="AA307" s="472"/>
      <c r="AB307" s="472"/>
      <c r="AC307" s="472"/>
      <c r="AD307" s="472"/>
      <c r="AE307" s="472"/>
      <c r="AF307" s="472"/>
      <c r="AG307" s="472"/>
      <c r="AH307" s="472"/>
      <c r="AI307" s="472"/>
      <c r="AJ307" s="472"/>
      <c r="AK307" s="472"/>
      <c r="AL307" s="472"/>
      <c r="AM307" s="472"/>
      <c r="AN307" s="617"/>
      <c r="AO307" s="472"/>
      <c r="AP307" s="472"/>
      <c r="AQ307" s="472"/>
      <c r="AR307" s="702"/>
      <c r="AS307" s="472"/>
      <c r="AT307" s="472"/>
      <c r="AU307" s="472"/>
      <c r="AV307" s="472"/>
      <c r="AW307" s="472"/>
      <c r="AX307" s="472"/>
    </row>
    <row r="308" spans="2:55" ht="33.75" customHeight="1">
      <c r="E308" s="694" t="str">
        <f t="shared" si="133"/>
        <v/>
      </c>
      <c r="AR308" s="701"/>
      <c r="AW308" s="45"/>
    </row>
    <row r="309" spans="2:55" ht="33.75" customHeight="1" thickBot="1">
      <c r="D309" s="609" t="s">
        <v>1658</v>
      </c>
      <c r="E309" s="694" t="str">
        <f t="shared" si="133"/>
        <v/>
      </c>
      <c r="F309" s="626">
        <v>25</v>
      </c>
      <c r="G309" s="453" t="s">
        <v>1882</v>
      </c>
      <c r="AR309" s="701"/>
      <c r="AW309" s="45"/>
      <c r="AZ309" s="453" t="s">
        <v>1882</v>
      </c>
      <c r="BB309" s="453" t="s">
        <v>1883</v>
      </c>
    </row>
    <row r="310" spans="2:55" ht="33.75" customHeight="1" thickBot="1">
      <c r="B310" s="955">
        <f t="shared" ref="B310" si="155">C310+6</f>
        <v>59</v>
      </c>
      <c r="C310" s="955">
        <v>53</v>
      </c>
      <c r="E310" s="694" t="str">
        <f t="shared" ca="1" si="133"/>
        <v/>
      </c>
      <c r="G310" s="453" t="s">
        <v>1884</v>
      </c>
      <c r="AD310" s="605" t="s">
        <v>530</v>
      </c>
      <c r="AE310" s="450" t="s">
        <v>1823</v>
      </c>
      <c r="AF310" s="450"/>
      <c r="AL310" s="469" t="s">
        <v>668</v>
      </c>
      <c r="AN310" s="483" t="str">
        <f t="shared" ref="AN310" ca="1" si="156">IF(AP310=AR310,"●","✖")</f>
        <v>✖</v>
      </c>
      <c r="AP310" s="481" t="str">
        <f t="shared" ref="AP310" si="157">IF(AL310="いる","適切","不適切")</f>
        <v>適切</v>
      </c>
      <c r="AR310" s="697" t="str">
        <f t="shared" ca="1" si="146"/>
        <v/>
      </c>
      <c r="AT310" s="626">
        <v>300</v>
      </c>
      <c r="AU310" s="485" t="str">
        <f ca="1">INDIRECT("'自主点検表（処遇）'!AH"&amp;(MATCH($AT310,'自主点検表（処遇）'!$A$5:$A$3053,0)+4))</f>
        <v>いる・いない</v>
      </c>
      <c r="AW310" s="451" t="s">
        <v>2048</v>
      </c>
      <c r="AZ310" s="453" t="s">
        <v>1885</v>
      </c>
    </row>
    <row r="311" spans="2:55" ht="33.75" customHeight="1">
      <c r="E311" s="694" t="str">
        <f t="shared" si="133"/>
        <v/>
      </c>
      <c r="H311" s="45" t="s">
        <v>1886</v>
      </c>
      <c r="AR311" s="701"/>
      <c r="AW311" s="45"/>
      <c r="AZ311" s="453" t="s">
        <v>1889</v>
      </c>
    </row>
    <row r="312" spans="2:55" ht="33.75" customHeight="1">
      <c r="E312" s="694" t="str">
        <f t="shared" si="133"/>
        <v/>
      </c>
      <c r="H312" s="961"/>
      <c r="AR312" s="701"/>
      <c r="AW312" s="45"/>
    </row>
    <row r="313" spans="2:55" ht="33.75" customHeight="1" thickBot="1">
      <c r="B313" s="472"/>
      <c r="C313" s="472"/>
      <c r="D313" s="616"/>
      <c r="E313" s="696" t="str">
        <f t="shared" si="133"/>
        <v/>
      </c>
      <c r="F313" s="472"/>
      <c r="G313" s="472"/>
      <c r="H313" s="472"/>
      <c r="I313" s="472"/>
      <c r="J313" s="472"/>
      <c r="K313" s="472"/>
      <c r="L313" s="472"/>
      <c r="M313" s="472"/>
      <c r="N313" s="472"/>
      <c r="O313" s="472"/>
      <c r="P313" s="472"/>
      <c r="Q313" s="472"/>
      <c r="R313" s="472"/>
      <c r="S313" s="472"/>
      <c r="T313" s="472"/>
      <c r="U313" s="472"/>
      <c r="V313" s="472"/>
      <c r="W313" s="472"/>
      <c r="X313" s="472"/>
      <c r="Y313" s="472"/>
      <c r="Z313" s="472"/>
      <c r="AA313" s="472"/>
      <c r="AB313" s="472"/>
      <c r="AC313" s="472"/>
      <c r="AD313" s="472"/>
      <c r="AE313" s="472"/>
      <c r="AF313" s="472"/>
      <c r="AG313" s="472"/>
      <c r="AH313" s="472"/>
      <c r="AI313" s="472"/>
      <c r="AJ313" s="472"/>
      <c r="AK313" s="472"/>
      <c r="AL313" s="472"/>
      <c r="AM313" s="472"/>
      <c r="AN313" s="617"/>
      <c r="AO313" s="472"/>
      <c r="AP313" s="472"/>
      <c r="AQ313" s="472"/>
      <c r="AR313" s="702"/>
      <c r="AS313" s="472"/>
      <c r="AT313" s="472"/>
      <c r="AU313" s="472"/>
      <c r="AV313" s="472"/>
      <c r="AW313" s="472"/>
      <c r="AX313" s="472"/>
    </row>
    <row r="314" spans="2:55" ht="33.75" customHeight="1">
      <c r="E314" s="694" t="str">
        <f t="shared" si="133"/>
        <v/>
      </c>
      <c r="AR314" s="701"/>
      <c r="AW314" s="45"/>
    </row>
    <row r="315" spans="2:55" ht="33.75" customHeight="1" thickBot="1">
      <c r="D315" s="609" t="s">
        <v>1658</v>
      </c>
      <c r="E315" s="694" t="str">
        <f t="shared" si="133"/>
        <v/>
      </c>
      <c r="F315" s="626">
        <v>26</v>
      </c>
      <c r="G315" s="45" t="s">
        <v>1891</v>
      </c>
      <c r="AR315" s="701"/>
      <c r="AW315" s="45"/>
      <c r="AZ315" s="453" t="s">
        <v>1892</v>
      </c>
      <c r="BC315" s="453" t="s">
        <v>1893</v>
      </c>
    </row>
    <row r="316" spans="2:55" ht="33.75" customHeight="1" thickBot="1">
      <c r="B316" s="955">
        <f t="shared" ref="B316" si="158">C316+6</f>
        <v>61</v>
      </c>
      <c r="C316" s="955">
        <v>55</v>
      </c>
      <c r="E316" s="694" t="str">
        <f t="shared" ca="1" si="133"/>
        <v/>
      </c>
      <c r="G316" s="453" t="s">
        <v>1894</v>
      </c>
      <c r="AD316" s="605" t="s">
        <v>530</v>
      </c>
      <c r="AE316" s="450" t="s">
        <v>1823</v>
      </c>
      <c r="AF316" s="450"/>
      <c r="AL316" s="469" t="s">
        <v>668</v>
      </c>
      <c r="AN316" s="483" t="str">
        <f t="shared" ref="AN316" ca="1" si="159">IF(AP316=AR316,"●","✖")</f>
        <v>✖</v>
      </c>
      <c r="AP316" s="481" t="str">
        <f t="shared" ref="AP316" si="160">IF(AL316="いる","適切","不適切")</f>
        <v>適切</v>
      </c>
      <c r="AR316" s="697" t="str">
        <f t="shared" ca="1" si="146"/>
        <v/>
      </c>
      <c r="AT316" s="626">
        <v>302</v>
      </c>
      <c r="AU316" s="485" t="str">
        <f ca="1">INDIRECT("'自主点検表（処遇）'!AH"&amp;(MATCH($AT316,'自主点検表（処遇）'!$A$5:$A$3053,0)+4))</f>
        <v>いる・いない</v>
      </c>
      <c r="AW316" s="451" t="s">
        <v>2048</v>
      </c>
      <c r="AZ316" s="453" t="s">
        <v>1895</v>
      </c>
    </row>
    <row r="317" spans="2:55" ht="33.75" customHeight="1">
      <c r="E317" s="694" t="str">
        <f t="shared" si="133"/>
        <v/>
      </c>
      <c r="H317" s="45" t="s">
        <v>1896</v>
      </c>
      <c r="AR317" s="701"/>
      <c r="AW317" s="45"/>
    </row>
    <row r="318" spans="2:55" ht="33.75" customHeight="1">
      <c r="E318" s="694" t="str">
        <f t="shared" si="133"/>
        <v/>
      </c>
      <c r="H318" s="961"/>
      <c r="AR318" s="701"/>
      <c r="AW318" s="45"/>
    </row>
    <row r="319" spans="2:55" ht="33.75" customHeight="1" thickBot="1">
      <c r="B319" s="472"/>
      <c r="C319" s="472"/>
      <c r="D319" s="616"/>
      <c r="E319" s="696" t="str">
        <f t="shared" si="133"/>
        <v/>
      </c>
      <c r="F319" s="472"/>
      <c r="G319" s="472"/>
      <c r="H319" s="472"/>
      <c r="I319" s="472"/>
      <c r="J319" s="472"/>
      <c r="K319" s="472"/>
      <c r="L319" s="472"/>
      <c r="M319" s="472"/>
      <c r="N319" s="472"/>
      <c r="O319" s="472"/>
      <c r="P319" s="472"/>
      <c r="Q319" s="472"/>
      <c r="R319" s="472"/>
      <c r="S319" s="472"/>
      <c r="T319" s="472"/>
      <c r="U319" s="472"/>
      <c r="V319" s="472"/>
      <c r="W319" s="472"/>
      <c r="X319" s="472"/>
      <c r="Y319" s="472"/>
      <c r="Z319" s="472"/>
      <c r="AA319" s="472"/>
      <c r="AB319" s="472"/>
      <c r="AC319" s="472"/>
      <c r="AD319" s="472"/>
      <c r="AE319" s="472"/>
      <c r="AF319" s="472"/>
      <c r="AG319" s="472"/>
      <c r="AH319" s="472"/>
      <c r="AI319" s="472"/>
      <c r="AJ319" s="472"/>
      <c r="AK319" s="472"/>
      <c r="AL319" s="472"/>
      <c r="AM319" s="472"/>
      <c r="AN319" s="617"/>
      <c r="AO319" s="472"/>
      <c r="AP319" s="472"/>
      <c r="AQ319" s="472"/>
      <c r="AR319" s="702"/>
      <c r="AS319" s="472"/>
      <c r="AT319" s="472"/>
      <c r="AU319" s="472"/>
      <c r="AV319" s="472"/>
      <c r="AW319" s="472"/>
      <c r="AX319" s="472"/>
    </row>
    <row r="320" spans="2:55" ht="33.75" customHeight="1">
      <c r="E320" s="694" t="str">
        <f t="shared" si="133"/>
        <v/>
      </c>
      <c r="AR320" s="701"/>
      <c r="AW320" s="45"/>
    </row>
    <row r="321" spans="2:58" ht="33.75" customHeight="1" thickBot="1">
      <c r="E321" s="694" t="str">
        <f t="shared" si="133"/>
        <v/>
      </c>
      <c r="F321" s="626">
        <v>27</v>
      </c>
      <c r="G321" s="45" t="s">
        <v>1897</v>
      </c>
      <c r="AR321" s="701"/>
      <c r="AW321" s="45"/>
    </row>
    <row r="322" spans="2:58" ht="33.75" customHeight="1" thickBot="1">
      <c r="B322" s="955">
        <f t="shared" ref="B322" si="161">C322+6</f>
        <v>62</v>
      </c>
      <c r="C322" s="955">
        <v>56</v>
      </c>
      <c r="E322" s="694" t="str">
        <f t="shared" ca="1" si="133"/>
        <v/>
      </c>
      <c r="H322" s="45" t="s">
        <v>2305</v>
      </c>
      <c r="AD322" s="627" t="s">
        <v>530</v>
      </c>
      <c r="AE322" s="450" t="s">
        <v>1716</v>
      </c>
      <c r="AL322" s="469" t="s">
        <v>668</v>
      </c>
      <c r="AN322" s="483" t="str">
        <f t="shared" ref="AN322" ca="1" si="162">IF(AP322=AR322,"●","✖")</f>
        <v>✖</v>
      </c>
      <c r="AP322" s="481" t="str">
        <f t="shared" ref="AP322" si="163">IF(AL322="いる","適切","不適切")</f>
        <v>適切</v>
      </c>
      <c r="AR322" s="697" t="str">
        <f t="shared" ca="1" si="146"/>
        <v/>
      </c>
      <c r="AT322" s="626">
        <v>307</v>
      </c>
      <c r="AU322" s="485" t="str">
        <f ca="1">INDIRECT("'自主点検表（処遇）'!AH"&amp;(MATCH($AT322,'自主点検表（処遇）'!$A$5:$A$3053,0)+4))</f>
        <v>いる・いない</v>
      </c>
      <c r="AW322" s="451" t="s">
        <v>2048</v>
      </c>
    </row>
    <row r="323" spans="2:58" ht="33.75" customHeight="1" thickBot="1">
      <c r="E323" s="694" t="str">
        <f t="shared" si="133"/>
        <v/>
      </c>
      <c r="J323" s="45" t="s">
        <v>1898</v>
      </c>
      <c r="O323" s="472" t="s">
        <v>2306</v>
      </c>
      <c r="P323" s="472"/>
      <c r="Q323" s="1949"/>
      <c r="R323" s="1949"/>
      <c r="S323" s="1949"/>
      <c r="T323" s="1949"/>
      <c r="U323" s="1949"/>
      <c r="V323" s="1949"/>
      <c r="W323" s="1949"/>
      <c r="X323" s="1949"/>
      <c r="Y323" s="1949"/>
      <c r="Z323" s="1949"/>
      <c r="AA323" s="1949"/>
      <c r="AR323" s="701"/>
      <c r="AW323" s="45"/>
    </row>
    <row r="324" spans="2:58" ht="33.75" customHeight="1" thickBot="1">
      <c r="E324" s="694" t="str">
        <f t="shared" si="133"/>
        <v/>
      </c>
      <c r="O324" s="472" t="s">
        <v>2307</v>
      </c>
      <c r="P324" s="472"/>
      <c r="Q324" s="1950"/>
      <c r="R324" s="1950"/>
      <c r="S324" s="1950"/>
      <c r="T324" s="1950"/>
      <c r="U324" s="1950"/>
      <c r="V324" s="1950"/>
      <c r="W324" s="1950"/>
      <c r="X324" s="1950"/>
      <c r="Y324" s="1950"/>
      <c r="Z324" s="1950"/>
      <c r="AA324" s="1950"/>
      <c r="AR324" s="701"/>
      <c r="AW324" s="45"/>
    </row>
    <row r="325" spans="2:58" ht="33.75" customHeight="1" thickBot="1">
      <c r="B325" s="472"/>
      <c r="C325" s="472"/>
      <c r="D325" s="616"/>
      <c r="E325" s="696" t="str">
        <f t="shared" si="133"/>
        <v/>
      </c>
      <c r="F325" s="472"/>
      <c r="G325" s="472"/>
      <c r="H325" s="472"/>
      <c r="I325" s="472"/>
      <c r="J325" s="472"/>
      <c r="K325" s="472"/>
      <c r="L325" s="472"/>
      <c r="M325" s="472"/>
      <c r="N325" s="472"/>
      <c r="O325" s="472"/>
      <c r="P325" s="472"/>
      <c r="Q325" s="472"/>
      <c r="R325" s="472"/>
      <c r="S325" s="472"/>
      <c r="T325" s="472"/>
      <c r="U325" s="472"/>
      <c r="V325" s="472"/>
      <c r="W325" s="472"/>
      <c r="X325" s="472"/>
      <c r="Y325" s="472"/>
      <c r="Z325" s="472"/>
      <c r="AA325" s="472"/>
      <c r="AB325" s="472"/>
      <c r="AC325" s="472"/>
      <c r="AD325" s="472"/>
      <c r="AE325" s="472"/>
      <c r="AF325" s="472"/>
      <c r="AG325" s="472"/>
      <c r="AH325" s="472"/>
      <c r="AI325" s="472"/>
      <c r="AJ325" s="472"/>
      <c r="AK325" s="472"/>
      <c r="AL325" s="472"/>
      <c r="AM325" s="472"/>
      <c r="AN325" s="617"/>
      <c r="AO325" s="472"/>
      <c r="AP325" s="472"/>
      <c r="AQ325" s="472"/>
      <c r="AR325" s="702"/>
      <c r="AS325" s="472"/>
      <c r="AT325" s="472"/>
      <c r="AU325" s="472"/>
      <c r="AV325" s="472"/>
      <c r="AW325" s="472"/>
      <c r="AX325" s="472"/>
    </row>
    <row r="326" spans="2:58" ht="33.75" customHeight="1">
      <c r="E326" s="694" t="str">
        <f t="shared" si="133"/>
        <v/>
      </c>
      <c r="AR326" s="701"/>
      <c r="AW326" s="45"/>
    </row>
    <row r="327" spans="2:58" ht="33.75" customHeight="1" thickBot="1">
      <c r="D327" s="609" t="s">
        <v>1658</v>
      </c>
      <c r="E327" s="694" t="str">
        <f t="shared" ref="E327:E390" si="164">_xlfn.IFS(AR327="不適切","★",AR327="要確認","▲",AR327="適切","",AR327="","")</f>
        <v/>
      </c>
      <c r="F327" s="626">
        <v>28</v>
      </c>
      <c r="G327" s="453" t="s">
        <v>1899</v>
      </c>
      <c r="AR327" s="701"/>
      <c r="AW327" s="45"/>
      <c r="AZ327" s="453" t="s">
        <v>1900</v>
      </c>
      <c r="BF327" s="453" t="s">
        <v>1901</v>
      </c>
    </row>
    <row r="328" spans="2:58" ht="33.75" customHeight="1" thickBot="1">
      <c r="B328" s="955">
        <f t="shared" ref="B328" si="165">C328+6</f>
        <v>62</v>
      </c>
      <c r="C328" s="955">
        <v>56</v>
      </c>
      <c r="E328" s="694" t="str">
        <f t="shared" ca="1" si="164"/>
        <v/>
      </c>
      <c r="G328" s="453" t="s">
        <v>1902</v>
      </c>
      <c r="AD328" s="605" t="s">
        <v>530</v>
      </c>
      <c r="AE328" s="450" t="s">
        <v>1823</v>
      </c>
      <c r="AF328" s="450"/>
      <c r="AL328" s="469" t="s">
        <v>668</v>
      </c>
      <c r="AN328" s="483" t="str">
        <f t="shared" ref="AN328" ca="1" si="166">IF(AP328=AR328,"●","✖")</f>
        <v>✖</v>
      </c>
      <c r="AP328" s="481" t="str">
        <f t="shared" ref="AP328" si="167">IF(AL328="いる","適切","不適切")</f>
        <v>適切</v>
      </c>
      <c r="AR328" s="697" t="str">
        <f t="shared" ca="1" si="146"/>
        <v/>
      </c>
      <c r="AT328" s="626">
        <v>308</v>
      </c>
      <c r="AU328" s="485" t="str">
        <f ca="1">INDIRECT("'自主点検表（処遇）'!AH"&amp;(MATCH($AT328,'自主点検表（処遇）'!$A$5:$A$3053,0)+4))</f>
        <v>いる・いない</v>
      </c>
      <c r="AW328" s="451" t="s">
        <v>2048</v>
      </c>
      <c r="AZ328" s="453" t="s">
        <v>1811</v>
      </c>
    </row>
    <row r="329" spans="2:58" ht="33.75" customHeight="1">
      <c r="E329" s="694" t="str">
        <f t="shared" si="164"/>
        <v/>
      </c>
      <c r="G329" s="45" t="s">
        <v>1903</v>
      </c>
      <c r="AR329" s="701"/>
      <c r="AW329" s="45"/>
    </row>
    <row r="330" spans="2:58" ht="33.75" customHeight="1">
      <c r="E330" s="694" t="str">
        <f t="shared" si="164"/>
        <v/>
      </c>
      <c r="G330" s="45" t="s">
        <v>1904</v>
      </c>
      <c r="AR330" s="701"/>
      <c r="AW330" s="45"/>
    </row>
    <row r="331" spans="2:58" ht="33.75" customHeight="1" thickBot="1">
      <c r="B331" s="472"/>
      <c r="C331" s="472"/>
      <c r="D331" s="616"/>
      <c r="E331" s="696" t="str">
        <f t="shared" si="164"/>
        <v/>
      </c>
      <c r="F331" s="472"/>
      <c r="G331" s="472"/>
      <c r="H331" s="472"/>
      <c r="I331" s="472"/>
      <c r="J331" s="472"/>
      <c r="K331" s="472"/>
      <c r="L331" s="472"/>
      <c r="M331" s="472"/>
      <c r="N331" s="472"/>
      <c r="O331" s="472"/>
      <c r="P331" s="472"/>
      <c r="Q331" s="472"/>
      <c r="R331" s="472"/>
      <c r="S331" s="472"/>
      <c r="T331" s="472"/>
      <c r="U331" s="472"/>
      <c r="V331" s="472"/>
      <c r="W331" s="472"/>
      <c r="X331" s="472"/>
      <c r="Y331" s="472"/>
      <c r="Z331" s="472"/>
      <c r="AA331" s="472"/>
      <c r="AB331" s="472"/>
      <c r="AC331" s="472"/>
      <c r="AD331" s="472"/>
      <c r="AE331" s="472"/>
      <c r="AF331" s="472"/>
      <c r="AG331" s="472"/>
      <c r="AH331" s="472"/>
      <c r="AI331" s="472"/>
      <c r="AJ331" s="472"/>
      <c r="AK331" s="472"/>
      <c r="AL331" s="472"/>
      <c r="AM331" s="472"/>
      <c r="AN331" s="617"/>
      <c r="AO331" s="472"/>
      <c r="AP331" s="472"/>
      <c r="AQ331" s="472"/>
      <c r="AR331" s="702"/>
      <c r="AS331" s="472"/>
      <c r="AT331" s="472"/>
      <c r="AU331" s="472"/>
      <c r="AV331" s="472"/>
      <c r="AW331" s="472"/>
      <c r="AX331" s="472"/>
    </row>
    <row r="332" spans="2:58" ht="33.75" customHeight="1">
      <c r="E332" s="694" t="str">
        <f t="shared" si="164"/>
        <v/>
      </c>
      <c r="AR332" s="701"/>
      <c r="AW332" s="45"/>
    </row>
    <row r="333" spans="2:58" ht="33.75" customHeight="1" thickBot="1">
      <c r="D333" s="609" t="s">
        <v>1658</v>
      </c>
      <c r="E333" s="694" t="str">
        <f t="shared" si="164"/>
        <v/>
      </c>
      <c r="F333" s="626">
        <v>30</v>
      </c>
      <c r="G333" s="45" t="s">
        <v>1905</v>
      </c>
      <c r="AR333" s="701"/>
      <c r="AW333" s="45"/>
      <c r="AZ333" s="453" t="s">
        <v>1906</v>
      </c>
      <c r="BD333" s="453" t="s">
        <v>1907</v>
      </c>
    </row>
    <row r="334" spans="2:58" ht="33.75" customHeight="1" thickBot="1">
      <c r="B334" s="955">
        <f t="shared" ref="B334" si="168">C334+6</f>
        <v>63</v>
      </c>
      <c r="C334" s="955">
        <v>57</v>
      </c>
      <c r="E334" s="694" t="str">
        <f t="shared" ca="1" si="164"/>
        <v/>
      </c>
      <c r="G334" s="453" t="s">
        <v>1908</v>
      </c>
      <c r="Y334" s="452"/>
      <c r="AD334" s="627" t="s">
        <v>530</v>
      </c>
      <c r="AE334" s="450" t="s">
        <v>1716</v>
      </c>
      <c r="AL334" s="469" t="s">
        <v>668</v>
      </c>
      <c r="AN334" s="483" t="str">
        <f t="shared" ref="AN334" ca="1" si="169">IF(AP334=AR334,"●","✖")</f>
        <v>✖</v>
      </c>
      <c r="AP334" s="481" t="str">
        <f t="shared" ref="AP334" si="170">IF(AL334="いる","適切","不適切")</f>
        <v>適切</v>
      </c>
      <c r="AR334" s="697" t="str">
        <f t="shared" ca="1" si="146"/>
        <v/>
      </c>
      <c r="AT334" s="626">
        <v>314</v>
      </c>
      <c r="AU334" s="485" t="str">
        <f ca="1">INDIRECT("'自主点検表（処遇）'!AH"&amp;(MATCH($AT334,'自主点検表（処遇）'!$A$5:$A$3053,0)+4))</f>
        <v>いる・いない</v>
      </c>
      <c r="AW334" s="451" t="s">
        <v>2048</v>
      </c>
      <c r="AZ334" s="453" t="s">
        <v>1909</v>
      </c>
    </row>
    <row r="335" spans="2:58" ht="33.75" customHeight="1">
      <c r="E335" s="694" t="str">
        <f t="shared" si="164"/>
        <v/>
      </c>
      <c r="AR335" s="701"/>
      <c r="AW335" s="45"/>
      <c r="AZ335" s="453" t="s">
        <v>1910</v>
      </c>
    </row>
    <row r="336" spans="2:58" ht="33.75" customHeight="1" thickBot="1">
      <c r="B336" s="472"/>
      <c r="C336" s="472"/>
      <c r="D336" s="616"/>
      <c r="E336" s="696" t="str">
        <f t="shared" si="164"/>
        <v/>
      </c>
      <c r="F336" s="472"/>
      <c r="G336" s="472"/>
      <c r="H336" s="472"/>
      <c r="I336" s="472"/>
      <c r="J336" s="472"/>
      <c r="K336" s="472"/>
      <c r="L336" s="472"/>
      <c r="M336" s="472"/>
      <c r="N336" s="472"/>
      <c r="O336" s="472"/>
      <c r="P336" s="472"/>
      <c r="Q336" s="472"/>
      <c r="R336" s="472"/>
      <c r="S336" s="472"/>
      <c r="T336" s="472"/>
      <c r="U336" s="472"/>
      <c r="V336" s="472"/>
      <c r="W336" s="472"/>
      <c r="X336" s="472"/>
      <c r="Y336" s="472"/>
      <c r="Z336" s="472"/>
      <c r="AA336" s="472"/>
      <c r="AB336" s="472"/>
      <c r="AC336" s="472"/>
      <c r="AD336" s="472"/>
      <c r="AE336" s="472"/>
      <c r="AF336" s="472"/>
      <c r="AG336" s="472"/>
      <c r="AH336" s="472"/>
      <c r="AI336" s="472"/>
      <c r="AJ336" s="472"/>
      <c r="AK336" s="472"/>
      <c r="AL336" s="472"/>
      <c r="AM336" s="472"/>
      <c r="AN336" s="617"/>
      <c r="AO336" s="472"/>
      <c r="AP336" s="472"/>
      <c r="AQ336" s="472"/>
      <c r="AR336" s="702"/>
      <c r="AS336" s="472"/>
      <c r="AT336" s="472"/>
      <c r="AU336" s="472"/>
      <c r="AV336" s="472"/>
      <c r="AW336" s="472"/>
      <c r="AX336" s="472"/>
      <c r="AZ336" s="453"/>
    </row>
    <row r="337" spans="2:54" ht="33.75" customHeight="1">
      <c r="E337" s="694" t="str">
        <f t="shared" si="164"/>
        <v/>
      </c>
      <c r="AR337" s="701"/>
      <c r="AW337" s="45"/>
      <c r="AZ337" s="453"/>
    </row>
    <row r="338" spans="2:54" ht="33.75" customHeight="1">
      <c r="D338" s="609" t="s">
        <v>1658</v>
      </c>
      <c r="E338" s="694" t="str">
        <f t="shared" si="164"/>
        <v/>
      </c>
      <c r="F338" s="626">
        <v>33</v>
      </c>
      <c r="G338" s="45" t="s">
        <v>1911</v>
      </c>
      <c r="J338" s="626" t="s">
        <v>2311</v>
      </c>
      <c r="AR338" s="701"/>
      <c r="AW338" s="45"/>
      <c r="AZ338" s="453" t="s">
        <v>1912</v>
      </c>
      <c r="BB338" s="453" t="s">
        <v>1913</v>
      </c>
    </row>
    <row r="339" spans="2:54" ht="33.75" customHeight="1" thickBot="1">
      <c r="B339" s="955">
        <f t="shared" ref="B339" si="171">C339+6</f>
        <v>65</v>
      </c>
      <c r="C339" s="955">
        <v>59</v>
      </c>
      <c r="E339" s="694" t="str">
        <f t="shared" ca="1" si="164"/>
        <v/>
      </c>
      <c r="G339" s="45" t="s">
        <v>2389</v>
      </c>
      <c r="I339" s="45" t="s">
        <v>2391</v>
      </c>
      <c r="J339" s="453" t="s">
        <v>1914</v>
      </c>
      <c r="AH339" s="626" t="s">
        <v>2314</v>
      </c>
      <c r="AI339" s="626"/>
      <c r="AL339" s="469" t="s">
        <v>668</v>
      </c>
      <c r="AN339" s="483" t="str">
        <f t="shared" ref="AN339" ca="1" si="172">IF(AP339=AR339,"●","✖")</f>
        <v>✖</v>
      </c>
      <c r="AP339" s="481" t="str">
        <f t="shared" ref="AP339" si="173">IF(AL339="いる","適切","不適切")</f>
        <v>適切</v>
      </c>
      <c r="AR339" s="697" t="str">
        <f t="shared" ca="1" si="146"/>
        <v/>
      </c>
      <c r="AT339" s="626">
        <v>323</v>
      </c>
      <c r="AU339" s="485" t="str">
        <f ca="1">INDIRECT("'自主点検表（処遇）'!AH"&amp;(MATCH($AT339,'自主点検表（処遇）'!$A$5:$A$3053,0)+4))</f>
        <v>いる・いない</v>
      </c>
      <c r="AW339" s="451" t="s">
        <v>2048</v>
      </c>
      <c r="AZ339" s="453" t="s">
        <v>1915</v>
      </c>
    </row>
    <row r="340" spans="2:54" ht="33.75" customHeight="1" thickBot="1">
      <c r="E340" s="694" t="str">
        <f t="shared" si="164"/>
        <v/>
      </c>
      <c r="G340" s="627" t="s">
        <v>530</v>
      </c>
      <c r="I340" s="452" t="str">
        <f>'自主点検表（処遇）'!$H$2348</f>
        <v>　</v>
      </c>
      <c r="J340" s="453" t="s">
        <v>1916</v>
      </c>
      <c r="AG340" s="627" t="s">
        <v>530</v>
      </c>
      <c r="AH340" s="450" t="s">
        <v>2312</v>
      </c>
      <c r="AI340" s="450"/>
      <c r="AJ340" s="450"/>
      <c r="AR340" s="701"/>
      <c r="AW340" s="45"/>
      <c r="AZ340" s="453"/>
    </row>
    <row r="341" spans="2:54" ht="33.75" customHeight="1" thickBot="1">
      <c r="E341" s="694" t="str">
        <f t="shared" si="164"/>
        <v/>
      </c>
      <c r="G341" s="627" t="s">
        <v>530</v>
      </c>
      <c r="I341" s="452" t="str">
        <f>'自主点検表（処遇）'!$H$2349</f>
        <v>　</v>
      </c>
      <c r="J341" s="453" t="s">
        <v>1917</v>
      </c>
      <c r="AG341" s="627" t="s">
        <v>530</v>
      </c>
      <c r="AH341" s="450" t="s">
        <v>2312</v>
      </c>
      <c r="AI341" s="450"/>
      <c r="AJ341" s="450"/>
      <c r="AR341" s="701"/>
      <c r="AW341" s="45"/>
      <c r="AZ341" s="453"/>
    </row>
    <row r="342" spans="2:54" ht="33.75" customHeight="1" thickBot="1">
      <c r="E342" s="694" t="str">
        <f t="shared" si="164"/>
        <v/>
      </c>
      <c r="G342" s="627" t="s">
        <v>530</v>
      </c>
      <c r="I342" s="452" t="str">
        <f>'自主点検表（処遇）'!$H$2350</f>
        <v>　</v>
      </c>
      <c r="J342" s="453" t="s">
        <v>1918</v>
      </c>
      <c r="AG342" s="627" t="s">
        <v>530</v>
      </c>
      <c r="AH342" s="450" t="s">
        <v>2312</v>
      </c>
      <c r="AI342" s="450"/>
      <c r="AJ342" s="450"/>
      <c r="AR342" s="701"/>
      <c r="AW342" s="45"/>
      <c r="AZ342" s="453"/>
    </row>
    <row r="343" spans="2:54" ht="33.75" customHeight="1" thickBot="1">
      <c r="E343" s="694" t="str">
        <f t="shared" si="164"/>
        <v/>
      </c>
      <c r="G343" s="627" t="s">
        <v>530</v>
      </c>
      <c r="I343" s="452" t="str">
        <f>'自主点検表（処遇）'!$H$2351</f>
        <v>　</v>
      </c>
      <c r="J343" s="453" t="s">
        <v>1919</v>
      </c>
      <c r="AG343" s="627" t="s">
        <v>530</v>
      </c>
      <c r="AH343" s="450" t="s">
        <v>2312</v>
      </c>
      <c r="AI343" s="450"/>
      <c r="AJ343" s="450"/>
      <c r="AR343" s="701"/>
      <c r="AW343" s="45"/>
      <c r="AZ343" s="453"/>
    </row>
    <row r="344" spans="2:54" ht="33.75" customHeight="1" thickBot="1">
      <c r="E344" s="694" t="str">
        <f t="shared" si="164"/>
        <v/>
      </c>
      <c r="G344" s="627" t="s">
        <v>530</v>
      </c>
      <c r="I344" s="452" t="str">
        <f>'自主点検表（処遇）'!$H$2354</f>
        <v>　</v>
      </c>
      <c r="J344" s="453" t="s">
        <v>1920</v>
      </c>
      <c r="AG344" s="627" t="s">
        <v>530</v>
      </c>
      <c r="AH344" s="450" t="s">
        <v>2312</v>
      </c>
      <c r="AI344" s="450"/>
      <c r="AJ344" s="450"/>
      <c r="AR344" s="701"/>
      <c r="AW344" s="45"/>
      <c r="AZ344" s="453"/>
    </row>
    <row r="345" spans="2:54" ht="33.75" customHeight="1" thickBot="1">
      <c r="E345" s="694" t="str">
        <f t="shared" si="164"/>
        <v/>
      </c>
      <c r="G345" s="627" t="s">
        <v>530</v>
      </c>
      <c r="I345" s="452" t="str">
        <f>'自主点検表（処遇）'!$H$2356</f>
        <v>　</v>
      </c>
      <c r="J345" s="453" t="s">
        <v>1921</v>
      </c>
      <c r="AG345" s="627" t="s">
        <v>530</v>
      </c>
      <c r="AH345" s="450" t="s">
        <v>2312</v>
      </c>
      <c r="AI345" s="450"/>
      <c r="AJ345" s="450"/>
      <c r="AR345" s="701"/>
      <c r="AW345" s="45"/>
      <c r="AZ345" s="453"/>
    </row>
    <row r="346" spans="2:54" ht="33.75" customHeight="1" thickBot="1">
      <c r="E346" s="694" t="str">
        <f t="shared" si="164"/>
        <v/>
      </c>
      <c r="G346" s="627" t="s">
        <v>530</v>
      </c>
      <c r="J346" s="626" t="s">
        <v>2308</v>
      </c>
      <c r="AG346" s="627" t="s">
        <v>530</v>
      </c>
      <c r="AH346" s="450" t="s">
        <v>2312</v>
      </c>
      <c r="AI346" s="450"/>
      <c r="AJ346" s="450"/>
      <c r="AR346" s="701"/>
      <c r="AW346" s="45"/>
      <c r="AZ346" s="453"/>
    </row>
    <row r="347" spans="2:54" ht="33.75" customHeight="1" thickBot="1">
      <c r="E347" s="694" t="str">
        <f t="shared" si="164"/>
        <v/>
      </c>
      <c r="G347" s="627" t="s">
        <v>530</v>
      </c>
      <c r="I347" s="452" t="str">
        <f>'自主点検表（処遇）'!$H$2357</f>
        <v>　</v>
      </c>
      <c r="J347" s="453" t="s">
        <v>1922</v>
      </c>
      <c r="AG347" s="627" t="s">
        <v>530</v>
      </c>
      <c r="AH347" s="450" t="s">
        <v>2312</v>
      </c>
      <c r="AI347" s="450"/>
      <c r="AJ347" s="450"/>
      <c r="AR347" s="701"/>
      <c r="AW347" s="45"/>
      <c r="AZ347" s="453"/>
    </row>
    <row r="348" spans="2:54" ht="33.75" customHeight="1" thickBot="1">
      <c r="E348" s="694" t="str">
        <f t="shared" si="164"/>
        <v/>
      </c>
      <c r="G348" s="627" t="s">
        <v>530</v>
      </c>
      <c r="I348" s="452" t="str">
        <f>'自主点検表（処遇）'!$H$2358</f>
        <v>　</v>
      </c>
      <c r="J348" s="453" t="s">
        <v>1923</v>
      </c>
      <c r="AG348" s="627" t="s">
        <v>530</v>
      </c>
      <c r="AH348" s="450" t="s">
        <v>2312</v>
      </c>
      <c r="AI348" s="450"/>
      <c r="AJ348" s="450"/>
      <c r="AR348" s="701"/>
      <c r="AW348" s="45"/>
      <c r="AZ348" s="453"/>
    </row>
    <row r="349" spans="2:54" ht="33.75" customHeight="1" thickBot="1">
      <c r="E349" s="694" t="str">
        <f t="shared" si="164"/>
        <v/>
      </c>
      <c r="J349" s="453"/>
      <c r="K349" s="961"/>
      <c r="AR349" s="701"/>
      <c r="AW349" s="45"/>
      <c r="AZ349" s="453"/>
    </row>
    <row r="350" spans="2:54" ht="33.75" customHeight="1" thickBot="1">
      <c r="E350" s="694" t="str">
        <f t="shared" si="164"/>
        <v/>
      </c>
      <c r="G350" s="627" t="s">
        <v>530</v>
      </c>
      <c r="J350" s="654" t="s">
        <v>2310</v>
      </c>
      <c r="AG350" s="627" t="s">
        <v>530</v>
      </c>
      <c r="AH350" s="450" t="s">
        <v>2312</v>
      </c>
      <c r="AI350" s="450"/>
      <c r="AJ350" s="450"/>
      <c r="AR350" s="701"/>
      <c r="AW350" s="45"/>
      <c r="AZ350" s="453"/>
    </row>
    <row r="351" spans="2:54" ht="33.75" customHeight="1" thickBot="1">
      <c r="E351" s="694" t="str">
        <f t="shared" si="164"/>
        <v/>
      </c>
      <c r="G351" s="627" t="s">
        <v>530</v>
      </c>
      <c r="I351" s="452" t="str">
        <f>'自主点検表（処遇）'!$H$2359</f>
        <v>　</v>
      </c>
      <c r="J351" s="453" t="s">
        <v>1924</v>
      </c>
      <c r="AG351" s="627" t="s">
        <v>530</v>
      </c>
      <c r="AH351" s="450" t="s">
        <v>2312</v>
      </c>
      <c r="AI351" s="450"/>
      <c r="AJ351" s="450"/>
      <c r="AR351" s="701"/>
      <c r="AW351" s="45"/>
      <c r="AZ351" s="453"/>
    </row>
    <row r="352" spans="2:54" ht="33.75" customHeight="1">
      <c r="E352" s="694" t="str">
        <f t="shared" si="164"/>
        <v/>
      </c>
      <c r="K352" s="654" t="s">
        <v>2309</v>
      </c>
      <c r="AR352" s="701"/>
      <c r="AW352" s="45"/>
      <c r="AZ352" s="453"/>
    </row>
    <row r="353" spans="1:55" ht="33.75" customHeight="1" thickBot="1">
      <c r="A353" s="472"/>
      <c r="B353" s="472"/>
      <c r="C353" s="472"/>
      <c r="D353" s="616"/>
      <c r="E353" s="696" t="str">
        <f t="shared" si="164"/>
        <v/>
      </c>
      <c r="F353" s="472"/>
      <c r="G353" s="472"/>
      <c r="H353" s="472"/>
      <c r="I353" s="472"/>
      <c r="J353" s="472"/>
      <c r="K353" s="472"/>
      <c r="L353" s="472"/>
      <c r="M353" s="472"/>
      <c r="N353" s="472"/>
      <c r="O353" s="472"/>
      <c r="P353" s="472"/>
      <c r="Q353" s="472"/>
      <c r="R353" s="472"/>
      <c r="S353" s="472"/>
      <c r="T353" s="472"/>
      <c r="U353" s="472"/>
      <c r="V353" s="472"/>
      <c r="W353" s="472"/>
      <c r="X353" s="472"/>
      <c r="Y353" s="472"/>
      <c r="Z353" s="472"/>
      <c r="AA353" s="472"/>
      <c r="AB353" s="472"/>
      <c r="AC353" s="472"/>
      <c r="AD353" s="472"/>
      <c r="AE353" s="472"/>
      <c r="AF353" s="472"/>
      <c r="AG353" s="472"/>
      <c r="AH353" s="472"/>
      <c r="AI353" s="472"/>
      <c r="AJ353" s="472"/>
      <c r="AK353" s="472"/>
      <c r="AL353" s="472"/>
      <c r="AM353" s="472"/>
      <c r="AN353" s="617"/>
      <c r="AO353" s="472"/>
      <c r="AP353" s="472"/>
      <c r="AQ353" s="472"/>
      <c r="AR353" s="702"/>
      <c r="AS353" s="472"/>
      <c r="AT353" s="472"/>
      <c r="AU353" s="472"/>
      <c r="AV353" s="472"/>
      <c r="AW353" s="472"/>
      <c r="AX353" s="472"/>
      <c r="AZ353" s="453"/>
    </row>
    <row r="354" spans="1:55" ht="33.75" customHeight="1">
      <c r="E354" s="694" t="str">
        <f t="shared" si="164"/>
        <v/>
      </c>
      <c r="AR354" s="701"/>
      <c r="AW354" s="45"/>
      <c r="AZ354" s="453"/>
    </row>
    <row r="355" spans="1:55" ht="33.75" customHeight="1" thickBot="1">
      <c r="D355" s="609" t="s">
        <v>1658</v>
      </c>
      <c r="E355" s="694" t="str">
        <f t="shared" si="164"/>
        <v/>
      </c>
      <c r="F355" s="626">
        <v>34</v>
      </c>
      <c r="G355" s="45" t="s">
        <v>1925</v>
      </c>
      <c r="AH355" s="626" t="s">
        <v>2314</v>
      </c>
      <c r="AI355" s="626"/>
      <c r="AR355" s="701"/>
      <c r="AW355" s="45"/>
      <c r="AZ355" s="453" t="s">
        <v>1926</v>
      </c>
      <c r="BC355" s="453" t="s">
        <v>1927</v>
      </c>
    </row>
    <row r="356" spans="1:55" ht="33.75" customHeight="1" thickBot="1">
      <c r="B356" s="955">
        <f t="shared" ref="B356" si="174">C356+6</f>
        <v>65</v>
      </c>
      <c r="C356" s="955">
        <v>59</v>
      </c>
      <c r="E356" s="694" t="str">
        <f t="shared" ca="1" si="164"/>
        <v/>
      </c>
      <c r="G356" s="453" t="s">
        <v>1928</v>
      </c>
      <c r="AD356" s="627" t="s">
        <v>530</v>
      </c>
      <c r="AE356" s="450" t="s">
        <v>1716</v>
      </c>
      <c r="AG356" s="627" t="s">
        <v>530</v>
      </c>
      <c r="AH356" s="450" t="s">
        <v>2312</v>
      </c>
      <c r="AI356" s="450"/>
      <c r="AJ356" s="450"/>
      <c r="AL356" s="469" t="s">
        <v>668</v>
      </c>
      <c r="AN356" s="483" t="str">
        <f t="shared" ref="AN356" ca="1" si="175">IF(AP356=AR356,"●","✖")</f>
        <v>✖</v>
      </c>
      <c r="AP356" s="481" t="str">
        <f t="shared" ref="AP356" si="176">IF(AL356="いる","適切","不適切")</f>
        <v>適切</v>
      </c>
      <c r="AR356" s="697" t="str">
        <f t="shared" ref="AR356:AR386" ca="1" si="177">_xlfn.IFS(AU356=AW356,"適切",AU356="非該当","要確認",AU356="いない","不適切",AU356="いる・いない","")</f>
        <v/>
      </c>
      <c r="AT356" s="626">
        <v>324</v>
      </c>
      <c r="AU356" s="485" t="str">
        <f ca="1">INDIRECT("'自主点検表（処遇）'!AH"&amp;(MATCH($AT356,'自主点検表（処遇）'!$A$5:$A$3053,0)+4))</f>
        <v>いる・いない</v>
      </c>
      <c r="AW356" s="451" t="s">
        <v>2048</v>
      </c>
      <c r="AZ356" s="453" t="s">
        <v>1929</v>
      </c>
    </row>
    <row r="357" spans="1:55" ht="33.75" customHeight="1" thickBot="1">
      <c r="E357" s="694" t="str">
        <f t="shared" si="164"/>
        <v/>
      </c>
      <c r="F357" s="459" t="s">
        <v>1708</v>
      </c>
      <c r="G357" s="453" t="s">
        <v>1930</v>
      </c>
      <c r="AD357" s="605" t="s">
        <v>530</v>
      </c>
      <c r="AE357" s="450" t="s">
        <v>1823</v>
      </c>
      <c r="AF357" s="450"/>
      <c r="AR357" s="701"/>
      <c r="AW357" s="45"/>
      <c r="AZ357" s="453" t="s">
        <v>1756</v>
      </c>
    </row>
    <row r="358" spans="1:55" ht="33.75" customHeight="1" thickBot="1">
      <c r="B358" s="472"/>
      <c r="C358" s="472"/>
      <c r="D358" s="616"/>
      <c r="E358" s="696" t="str">
        <f t="shared" si="164"/>
        <v/>
      </c>
      <c r="F358" s="620"/>
      <c r="G358" s="472"/>
      <c r="H358" s="472"/>
      <c r="I358" s="472"/>
      <c r="J358" s="472"/>
      <c r="K358" s="472"/>
      <c r="L358" s="472"/>
      <c r="M358" s="472"/>
      <c r="N358" s="472"/>
      <c r="O358" s="472"/>
      <c r="P358" s="472"/>
      <c r="Q358" s="472"/>
      <c r="R358" s="472"/>
      <c r="S358" s="472"/>
      <c r="T358" s="472"/>
      <c r="U358" s="472"/>
      <c r="V358" s="472"/>
      <c r="W358" s="472"/>
      <c r="X358" s="472"/>
      <c r="Y358" s="472"/>
      <c r="Z358" s="472"/>
      <c r="AA358" s="472"/>
      <c r="AB358" s="472"/>
      <c r="AC358" s="472"/>
      <c r="AD358" s="472"/>
      <c r="AE358" s="472"/>
      <c r="AF358" s="472"/>
      <c r="AG358" s="472"/>
      <c r="AH358" s="472"/>
      <c r="AI358" s="472"/>
      <c r="AJ358" s="472"/>
      <c r="AK358" s="472"/>
      <c r="AL358" s="472"/>
      <c r="AM358" s="472"/>
      <c r="AN358" s="617"/>
      <c r="AO358" s="472"/>
      <c r="AP358" s="472"/>
      <c r="AQ358" s="472"/>
      <c r="AR358" s="702"/>
      <c r="AS358" s="472"/>
      <c r="AT358" s="472"/>
      <c r="AU358" s="472"/>
      <c r="AV358" s="472"/>
      <c r="AW358" s="472"/>
      <c r="AX358" s="472"/>
      <c r="AZ358" s="453"/>
    </row>
    <row r="359" spans="1:55" ht="33.75" customHeight="1">
      <c r="E359" s="694" t="str">
        <f t="shared" si="164"/>
        <v/>
      </c>
      <c r="F359" s="459"/>
      <c r="AR359" s="701"/>
      <c r="AW359" s="45"/>
      <c r="AZ359" s="453"/>
    </row>
    <row r="360" spans="1:55" ht="33.75" customHeight="1" thickBot="1">
      <c r="D360" s="609" t="s">
        <v>1658</v>
      </c>
      <c r="E360" s="694" t="str">
        <f t="shared" si="164"/>
        <v/>
      </c>
      <c r="F360" s="958">
        <v>36</v>
      </c>
      <c r="G360" s="45" t="s">
        <v>1931</v>
      </c>
      <c r="AR360" s="701"/>
      <c r="AW360" s="45"/>
      <c r="AZ360" s="453" t="s">
        <v>1932</v>
      </c>
      <c r="BC360" s="453" t="s">
        <v>1933</v>
      </c>
    </row>
    <row r="361" spans="1:55" ht="33.75" customHeight="1" thickBot="1">
      <c r="B361" s="955">
        <f t="shared" ref="B361" si="178">C361+6</f>
        <v>66</v>
      </c>
      <c r="C361" s="955">
        <v>60</v>
      </c>
      <c r="E361" s="694" t="str">
        <f t="shared" ca="1" si="164"/>
        <v/>
      </c>
      <c r="F361" s="459"/>
      <c r="G361" s="45" t="s">
        <v>1934</v>
      </c>
      <c r="AD361" s="627" t="s">
        <v>530</v>
      </c>
      <c r="AE361" s="450" t="s">
        <v>1716</v>
      </c>
      <c r="AL361" s="469" t="s">
        <v>667</v>
      </c>
      <c r="AN361" s="483" t="str">
        <f t="shared" ref="AN361" ca="1" si="179">IF(AP361=AR361,"●","✖")</f>
        <v>✖</v>
      </c>
      <c r="AP361" s="481" t="str">
        <f>IF(AL361="いない","適切","不適切")</f>
        <v>適切</v>
      </c>
      <c r="AR361" s="697" t="str">
        <f ca="1">_xlfn.IFS(AU361=AW361,"適切",AU361="非該当","要確認",AU361="いる","不適切",AU361="いない・いる","")</f>
        <v/>
      </c>
      <c r="AT361" s="626">
        <v>326</v>
      </c>
      <c r="AU361" s="485" t="str">
        <f ca="1">INDIRECT("'自主点検表（処遇）'!AH"&amp;(MATCH($AT361,'自主点検表（処遇）'!$A$5:$A$3053,0)+4))</f>
        <v>いない・いる</v>
      </c>
      <c r="AW361" s="451" t="s">
        <v>2049</v>
      </c>
      <c r="AZ361" s="453" t="s">
        <v>1758</v>
      </c>
    </row>
    <row r="362" spans="1:55" ht="33.75" customHeight="1">
      <c r="E362" s="694" t="str">
        <f t="shared" si="164"/>
        <v/>
      </c>
      <c r="F362" s="459"/>
      <c r="AR362" s="701"/>
      <c r="AW362" s="45"/>
      <c r="AZ362" s="453" t="s">
        <v>1935</v>
      </c>
    </row>
    <row r="363" spans="1:55" ht="33.75" customHeight="1" thickBot="1">
      <c r="A363" s="472"/>
      <c r="B363" s="472"/>
      <c r="C363" s="472"/>
      <c r="D363" s="616"/>
      <c r="E363" s="696" t="str">
        <f t="shared" si="164"/>
        <v/>
      </c>
      <c r="F363" s="472"/>
      <c r="G363" s="472"/>
      <c r="H363" s="472"/>
      <c r="I363" s="472"/>
      <c r="J363" s="472"/>
      <c r="K363" s="472"/>
      <c r="L363" s="472"/>
      <c r="M363" s="472"/>
      <c r="N363" s="472"/>
      <c r="O363" s="472"/>
      <c r="P363" s="472"/>
      <c r="Q363" s="472"/>
      <c r="R363" s="472"/>
      <c r="S363" s="472"/>
      <c r="T363" s="472"/>
      <c r="U363" s="472"/>
      <c r="V363" s="472"/>
      <c r="W363" s="472"/>
      <c r="X363" s="472"/>
      <c r="Y363" s="472"/>
      <c r="Z363" s="472"/>
      <c r="AA363" s="472"/>
      <c r="AB363" s="472"/>
      <c r="AC363" s="472"/>
      <c r="AD363" s="472"/>
      <c r="AE363" s="472"/>
      <c r="AF363" s="472"/>
      <c r="AG363" s="472"/>
      <c r="AH363" s="472"/>
      <c r="AI363" s="472"/>
      <c r="AJ363" s="472"/>
      <c r="AK363" s="472"/>
      <c r="AL363" s="472"/>
      <c r="AM363" s="472"/>
      <c r="AN363" s="617"/>
      <c r="AO363" s="472"/>
      <c r="AP363" s="472"/>
      <c r="AQ363" s="472"/>
      <c r="AR363" s="702"/>
      <c r="AS363" s="472"/>
      <c r="AT363" s="472"/>
      <c r="AU363" s="472"/>
      <c r="AV363" s="472"/>
      <c r="AW363" s="472"/>
      <c r="AX363" s="472"/>
    </row>
    <row r="364" spans="1:55" ht="33.75" customHeight="1">
      <c r="E364" s="694" t="str">
        <f t="shared" si="164"/>
        <v/>
      </c>
      <c r="AR364" s="701"/>
      <c r="AW364" s="45"/>
    </row>
    <row r="365" spans="1:55" ht="33.75" customHeight="1" thickBot="1">
      <c r="D365" s="609" t="s">
        <v>1658</v>
      </c>
      <c r="E365" s="694" t="str">
        <f t="shared" si="164"/>
        <v/>
      </c>
      <c r="F365" s="626">
        <v>37</v>
      </c>
      <c r="G365" s="45" t="s">
        <v>1936</v>
      </c>
      <c r="AH365" s="626" t="s">
        <v>2314</v>
      </c>
      <c r="AI365" s="626"/>
      <c r="AR365" s="701"/>
      <c r="AW365" s="45"/>
      <c r="AZ365" s="453" t="s">
        <v>1937</v>
      </c>
      <c r="BC365" s="45" t="s">
        <v>1938</v>
      </c>
    </row>
    <row r="366" spans="1:55" ht="33.75" customHeight="1" thickBot="1">
      <c r="B366" s="955">
        <f t="shared" ref="B366" si="180">C366+6</f>
        <v>66</v>
      </c>
      <c r="C366" s="955">
        <v>60</v>
      </c>
      <c r="E366" s="694" t="str">
        <f t="shared" ca="1" si="164"/>
        <v/>
      </c>
      <c r="G366" s="453" t="s">
        <v>1939</v>
      </c>
      <c r="W366" s="1956" t="s">
        <v>310</v>
      </c>
      <c r="X366" s="1957"/>
      <c r="AD366" s="627" t="s">
        <v>530</v>
      </c>
      <c r="AE366" s="450" t="s">
        <v>1716</v>
      </c>
      <c r="AG366" s="627" t="s">
        <v>530</v>
      </c>
      <c r="AH366" s="450" t="s">
        <v>2312</v>
      </c>
      <c r="AI366" s="450"/>
      <c r="AJ366" s="450"/>
      <c r="AL366" s="469" t="s">
        <v>668</v>
      </c>
      <c r="AN366" s="483" t="str">
        <f t="shared" ref="AN366" ca="1" si="181">IF(AP366=AR366,"●","✖")</f>
        <v>✖</v>
      </c>
      <c r="AP366" s="481" t="str">
        <f t="shared" ref="AP366" si="182">IF(AL366="いる","適切","不適切")</f>
        <v>適切</v>
      </c>
      <c r="AR366" s="697" t="str">
        <f t="shared" ca="1" si="177"/>
        <v/>
      </c>
      <c r="AT366" s="626">
        <v>327</v>
      </c>
      <c r="AU366" s="485" t="str">
        <f ca="1">INDIRECT("'自主点検表（処遇）'!AH"&amp;(MATCH($AT366,'自主点検表（処遇）'!$A$5:$A$3053,0)+4))</f>
        <v>いる・いない</v>
      </c>
      <c r="AW366" s="451" t="s">
        <v>2048</v>
      </c>
      <c r="AZ366" s="453" t="s">
        <v>1940</v>
      </c>
    </row>
    <row r="367" spans="1:55" ht="33.75" customHeight="1" thickBot="1">
      <c r="E367" s="694" t="str">
        <f t="shared" si="164"/>
        <v/>
      </c>
      <c r="G367" s="453" t="s">
        <v>1941</v>
      </c>
      <c r="W367" s="1956" t="s">
        <v>310</v>
      </c>
      <c r="X367" s="1957"/>
      <c r="AD367" s="627" t="s">
        <v>530</v>
      </c>
      <c r="AE367" s="450" t="s">
        <v>1716</v>
      </c>
      <c r="AG367" s="627" t="s">
        <v>530</v>
      </c>
      <c r="AH367" s="450" t="s">
        <v>2312</v>
      </c>
      <c r="AI367" s="450"/>
      <c r="AJ367" s="450"/>
      <c r="AR367" s="701"/>
      <c r="AW367" s="45"/>
      <c r="AZ367" s="453" t="s">
        <v>1915</v>
      </c>
    </row>
    <row r="368" spans="1:55" ht="33.75" customHeight="1" thickBot="1">
      <c r="E368" s="694" t="str">
        <f t="shared" si="164"/>
        <v/>
      </c>
      <c r="G368" s="453" t="s">
        <v>1942</v>
      </c>
      <c r="W368" s="1956" t="s">
        <v>310</v>
      </c>
      <c r="X368" s="1957"/>
      <c r="AD368" s="627" t="s">
        <v>530</v>
      </c>
      <c r="AE368" s="450" t="s">
        <v>1716</v>
      </c>
      <c r="AG368" s="627" t="s">
        <v>530</v>
      </c>
      <c r="AH368" s="450" t="s">
        <v>2316</v>
      </c>
      <c r="AI368" s="450"/>
      <c r="AJ368" s="450"/>
      <c r="AR368" s="701"/>
      <c r="AW368" s="45"/>
      <c r="AZ368" s="453" t="s">
        <v>1943</v>
      </c>
    </row>
    <row r="369" spans="2:55" ht="33.75" customHeight="1" thickBot="1">
      <c r="E369" s="694" t="str">
        <f t="shared" si="164"/>
        <v/>
      </c>
      <c r="G369" s="453" t="s">
        <v>1944</v>
      </c>
      <c r="W369" s="1956" t="s">
        <v>310</v>
      </c>
      <c r="X369" s="1957"/>
      <c r="AD369" s="627" t="s">
        <v>530</v>
      </c>
      <c r="AE369" s="450" t="s">
        <v>1716</v>
      </c>
      <c r="AG369" s="627" t="s">
        <v>530</v>
      </c>
      <c r="AH369" s="450" t="s">
        <v>2313</v>
      </c>
      <c r="AI369" s="450"/>
      <c r="AJ369" s="450"/>
      <c r="AR369" s="701"/>
      <c r="AW369" s="45"/>
      <c r="AZ369" s="453" t="s">
        <v>1945</v>
      </c>
    </row>
    <row r="370" spans="2:55" ht="33.75" customHeight="1" thickBot="1">
      <c r="E370" s="694" t="str">
        <f t="shared" si="164"/>
        <v/>
      </c>
      <c r="AR370" s="701"/>
      <c r="AW370" s="45"/>
      <c r="AZ370" s="453" t="s">
        <v>1946</v>
      </c>
    </row>
    <row r="371" spans="2:55" ht="33.75" customHeight="1" thickBot="1">
      <c r="E371" s="694" t="str">
        <f t="shared" si="164"/>
        <v/>
      </c>
      <c r="G371" s="45" t="s">
        <v>1947</v>
      </c>
      <c r="U371" s="1952" t="s">
        <v>303</v>
      </c>
      <c r="V371" s="1965"/>
      <c r="W371" s="1953"/>
      <c r="AD371" s="627" t="s">
        <v>530</v>
      </c>
      <c r="AE371" s="450" t="s">
        <v>1716</v>
      </c>
      <c r="AG371" s="628" t="s">
        <v>1948</v>
      </c>
      <c r="AH371" s="629"/>
      <c r="AI371" s="629"/>
      <c r="AJ371" s="630"/>
      <c r="AR371" s="701"/>
      <c r="AW371" s="45"/>
      <c r="AZ371" s="453" t="s">
        <v>1949</v>
      </c>
    </row>
    <row r="372" spans="2:55" ht="33.75" customHeight="1" thickBot="1">
      <c r="E372" s="694" t="str">
        <f t="shared" si="164"/>
        <v/>
      </c>
      <c r="H372" s="45" t="s">
        <v>1950</v>
      </c>
      <c r="U372" s="1956" t="s">
        <v>310</v>
      </c>
      <c r="V372" s="1957"/>
      <c r="X372" s="45" t="s">
        <v>2319</v>
      </c>
      <c r="Z372" s="1951"/>
      <c r="AA372" s="1951"/>
      <c r="AB372" s="1951"/>
      <c r="AD372" s="627" t="s">
        <v>530</v>
      </c>
      <c r="AE372" s="450" t="s">
        <v>1716</v>
      </c>
      <c r="AG372" s="1973"/>
      <c r="AH372" s="1974"/>
      <c r="AI372" s="472" t="s">
        <v>1951</v>
      </c>
      <c r="AJ372" s="475"/>
      <c r="AR372" s="701"/>
      <c r="AW372" s="45"/>
    </row>
    <row r="373" spans="2:55" ht="33.75" customHeight="1" thickBot="1">
      <c r="E373" s="694" t="str">
        <f t="shared" si="164"/>
        <v/>
      </c>
      <c r="H373" s="45" t="s">
        <v>1952</v>
      </c>
      <c r="U373" s="1956" t="s">
        <v>310</v>
      </c>
      <c r="V373" s="1957"/>
      <c r="X373" s="45" t="s">
        <v>2320</v>
      </c>
      <c r="Z373" s="1951"/>
      <c r="AA373" s="1951"/>
      <c r="AB373" s="1951"/>
      <c r="AD373" s="627" t="s">
        <v>530</v>
      </c>
      <c r="AE373" s="450" t="s">
        <v>1716</v>
      </c>
      <c r="AG373" s="604" t="s">
        <v>1850</v>
      </c>
      <c r="AH373" s="1950"/>
      <c r="AI373" s="1950"/>
      <c r="AJ373" s="622" t="s">
        <v>1951</v>
      </c>
      <c r="AR373" s="701"/>
      <c r="AW373" s="45"/>
    </row>
    <row r="374" spans="2:55" ht="33.75" customHeight="1" thickBot="1">
      <c r="E374" s="694" t="str">
        <f t="shared" si="164"/>
        <v/>
      </c>
      <c r="H374" s="45" t="s">
        <v>1953</v>
      </c>
      <c r="U374" s="1956" t="s">
        <v>310</v>
      </c>
      <c r="V374" s="1957"/>
      <c r="X374" s="45" t="s">
        <v>2306</v>
      </c>
      <c r="Z374" s="1951"/>
      <c r="AA374" s="1951"/>
      <c r="AB374" s="1951"/>
      <c r="AD374" s="627" t="s">
        <v>530</v>
      </c>
      <c r="AE374" s="450" t="s">
        <v>1716</v>
      </c>
      <c r="AR374" s="701"/>
      <c r="AW374" s="45"/>
    </row>
    <row r="375" spans="2:55" ht="33.75" customHeight="1" thickBot="1">
      <c r="E375" s="694" t="str">
        <f t="shared" si="164"/>
        <v/>
      </c>
      <c r="H375" s="45" t="s">
        <v>2317</v>
      </c>
      <c r="U375" s="1956" t="s">
        <v>310</v>
      </c>
      <c r="V375" s="1957"/>
      <c r="X375" s="45" t="s">
        <v>2318</v>
      </c>
      <c r="Z375" s="1951"/>
      <c r="AA375" s="1951"/>
      <c r="AB375" s="1951"/>
      <c r="AD375" s="627" t="s">
        <v>530</v>
      </c>
      <c r="AE375" s="450" t="s">
        <v>1716</v>
      </c>
      <c r="AR375" s="701"/>
      <c r="AW375" s="45"/>
    </row>
    <row r="376" spans="2:55" ht="33.75" customHeight="1" thickBot="1">
      <c r="E376" s="694" t="str">
        <f t="shared" si="164"/>
        <v/>
      </c>
      <c r="H376" s="45" t="s">
        <v>1954</v>
      </c>
      <c r="U376" s="1956" t="s">
        <v>310</v>
      </c>
      <c r="V376" s="1957"/>
      <c r="AD376" s="627" t="s">
        <v>530</v>
      </c>
      <c r="AE376" s="450" t="s">
        <v>1716</v>
      </c>
      <c r="AR376" s="701"/>
      <c r="AW376" s="45"/>
    </row>
    <row r="377" spans="2:55" ht="33.75" customHeight="1" thickBot="1">
      <c r="E377" s="694" t="str">
        <f t="shared" si="164"/>
        <v/>
      </c>
      <c r="AR377" s="701"/>
      <c r="AW377" s="45"/>
    </row>
    <row r="378" spans="2:55" ht="33.75" customHeight="1" thickBot="1">
      <c r="E378" s="694" t="str">
        <f t="shared" si="164"/>
        <v/>
      </c>
      <c r="G378" s="45" t="s">
        <v>2315</v>
      </c>
      <c r="U378" s="605" t="s">
        <v>530</v>
      </c>
      <c r="V378" s="45" t="s">
        <v>1887</v>
      </c>
      <c r="X378" s="605" t="s">
        <v>530</v>
      </c>
      <c r="Y378" s="45" t="s">
        <v>1888</v>
      </c>
      <c r="AR378" s="701"/>
      <c r="AW378" s="45"/>
    </row>
    <row r="379" spans="2:55" ht="33.75" customHeight="1" thickBot="1">
      <c r="E379" s="694" t="str">
        <f t="shared" si="164"/>
        <v/>
      </c>
      <c r="H379" s="45" t="s">
        <v>2321</v>
      </c>
      <c r="M379" s="1956" t="s">
        <v>310</v>
      </c>
      <c r="N379" s="1957"/>
      <c r="R379" s="45" t="s">
        <v>1828</v>
      </c>
      <c r="U379" s="472" t="s">
        <v>1708</v>
      </c>
      <c r="V379" s="1951"/>
      <c r="W379" s="1951"/>
      <c r="X379" s="1951"/>
      <c r="Y379" s="472" t="s">
        <v>1709</v>
      </c>
      <c r="Z379" s="1951"/>
      <c r="AA379" s="1951"/>
      <c r="AB379" s="1951"/>
      <c r="AC379" s="472" t="s">
        <v>643</v>
      </c>
      <c r="AD379" s="1951"/>
      <c r="AE379" s="1951"/>
      <c r="AF379" s="1951"/>
      <c r="AG379" s="472" t="s">
        <v>644</v>
      </c>
      <c r="AH379" s="1951"/>
      <c r="AI379" s="1951"/>
      <c r="AJ379" s="1951"/>
      <c r="AR379" s="701"/>
      <c r="AW379" s="45"/>
    </row>
    <row r="380" spans="2:55" ht="33.75" customHeight="1" thickBot="1">
      <c r="E380" s="694" t="str">
        <f t="shared" si="164"/>
        <v/>
      </c>
      <c r="U380" s="45" t="s">
        <v>1955</v>
      </c>
      <c r="W380" s="605" t="s">
        <v>530</v>
      </c>
      <c r="AA380" s="605" t="s">
        <v>530</v>
      </c>
      <c r="AE380" s="605" t="s">
        <v>530</v>
      </c>
      <c r="AI380" s="605" t="s">
        <v>530</v>
      </c>
      <c r="AR380" s="701"/>
      <c r="AW380" s="45"/>
    </row>
    <row r="381" spans="2:55" ht="33.75" customHeight="1" thickBot="1">
      <c r="B381" s="472"/>
      <c r="C381" s="472"/>
      <c r="D381" s="616"/>
      <c r="E381" s="696" t="str">
        <f t="shared" si="164"/>
        <v/>
      </c>
      <c r="F381" s="472"/>
      <c r="G381" s="472"/>
      <c r="H381" s="472"/>
      <c r="I381" s="472"/>
      <c r="J381" s="472"/>
      <c r="K381" s="472"/>
      <c r="L381" s="472"/>
      <c r="M381" s="472"/>
      <c r="N381" s="472"/>
      <c r="O381" s="472"/>
      <c r="P381" s="472"/>
      <c r="Q381" s="472"/>
      <c r="R381" s="472"/>
      <c r="S381" s="472"/>
      <c r="T381" s="472"/>
      <c r="U381" s="472"/>
      <c r="V381" s="472"/>
      <c r="W381" s="649"/>
      <c r="X381" s="472"/>
      <c r="Y381" s="472"/>
      <c r="Z381" s="472"/>
      <c r="AA381" s="649"/>
      <c r="AB381" s="472"/>
      <c r="AC381" s="472"/>
      <c r="AD381" s="472"/>
      <c r="AE381" s="649"/>
      <c r="AF381" s="472"/>
      <c r="AG381" s="472"/>
      <c r="AH381" s="472"/>
      <c r="AI381" s="649"/>
      <c r="AJ381" s="472"/>
      <c r="AK381" s="472"/>
      <c r="AL381" s="472"/>
      <c r="AM381" s="472"/>
      <c r="AN381" s="617"/>
      <c r="AO381" s="472"/>
      <c r="AP381" s="472"/>
      <c r="AQ381" s="472"/>
      <c r="AR381" s="702"/>
      <c r="AS381" s="472"/>
      <c r="AT381" s="472"/>
      <c r="AU381" s="472"/>
      <c r="AV381" s="472"/>
      <c r="AW381" s="472"/>
      <c r="AX381" s="472"/>
    </row>
    <row r="382" spans="2:55" ht="33.75" customHeight="1">
      <c r="E382" s="694" t="str">
        <f t="shared" si="164"/>
        <v/>
      </c>
      <c r="W382" s="631"/>
      <c r="AA382" s="631"/>
      <c r="AE382" s="631"/>
      <c r="AI382" s="631"/>
      <c r="AR382" s="701"/>
      <c r="AW382" s="45"/>
    </row>
    <row r="383" spans="2:55" ht="33.75" customHeight="1" thickBot="1">
      <c r="D383" s="609" t="s">
        <v>1658</v>
      </c>
      <c r="E383" s="694" t="str">
        <f t="shared" si="164"/>
        <v/>
      </c>
      <c r="F383" s="626">
        <v>38</v>
      </c>
      <c r="G383" s="45" t="s">
        <v>1956</v>
      </c>
      <c r="AR383" s="701"/>
      <c r="AW383" s="45"/>
      <c r="AZ383" s="453" t="s">
        <v>1957</v>
      </c>
      <c r="BC383" s="453" t="s">
        <v>1958</v>
      </c>
    </row>
    <row r="384" spans="2:55" ht="33.75" customHeight="1" thickBot="1">
      <c r="B384" s="955">
        <f t="shared" ref="B384:B386" si="183">C384+6</f>
        <v>69</v>
      </c>
      <c r="C384" s="955">
        <v>63</v>
      </c>
      <c r="E384" s="694" t="str">
        <f t="shared" ca="1" si="164"/>
        <v/>
      </c>
      <c r="G384" s="453" t="s">
        <v>1959</v>
      </c>
      <c r="AD384" s="627" t="s">
        <v>530</v>
      </c>
      <c r="AE384" s="450" t="s">
        <v>1716</v>
      </c>
      <c r="AL384" s="469" t="s">
        <v>668</v>
      </c>
      <c r="AN384" s="483" t="str">
        <f t="shared" ref="AN384" ca="1" si="184">IF(AP384=AR384,"●","✖")</f>
        <v>✖</v>
      </c>
      <c r="AP384" s="481" t="str">
        <f t="shared" ref="AP384" si="185">IF(AL384="いる","適切","不適切")</f>
        <v>適切</v>
      </c>
      <c r="AR384" s="697" t="str">
        <f t="shared" ca="1" si="177"/>
        <v/>
      </c>
      <c r="AT384" s="626">
        <v>346</v>
      </c>
      <c r="AU384" s="485" t="str">
        <f ca="1">INDIRECT("'自主点検表（処遇）'!AH"&amp;(MATCH($AT384,'自主点検表（処遇）'!$A$5:$A$3053,0)+4))</f>
        <v>いる・いない</v>
      </c>
      <c r="AW384" s="451" t="s">
        <v>2048</v>
      </c>
      <c r="AZ384" s="453" t="s">
        <v>1960</v>
      </c>
    </row>
    <row r="385" spans="2:52" ht="33.75" customHeight="1" thickBot="1">
      <c r="E385" s="694" t="str">
        <f t="shared" si="164"/>
        <v/>
      </c>
      <c r="G385" s="453" t="s">
        <v>1961</v>
      </c>
      <c r="AD385" s="627" t="s">
        <v>530</v>
      </c>
      <c r="AE385" s="450" t="s">
        <v>1716</v>
      </c>
      <c r="AR385" s="701"/>
      <c r="AW385" s="45"/>
      <c r="AZ385" s="453" t="s">
        <v>1962</v>
      </c>
    </row>
    <row r="386" spans="2:52" ht="33.75" customHeight="1" thickBot="1">
      <c r="B386" s="955">
        <f t="shared" si="183"/>
        <v>67</v>
      </c>
      <c r="C386" s="955">
        <v>61</v>
      </c>
      <c r="E386" s="694" t="str">
        <f t="shared" ca="1" si="164"/>
        <v/>
      </c>
      <c r="G386" s="453" t="s">
        <v>1963</v>
      </c>
      <c r="AD386" s="627" t="s">
        <v>530</v>
      </c>
      <c r="AE386" s="450" t="s">
        <v>1716</v>
      </c>
      <c r="AL386" s="469" t="s">
        <v>668</v>
      </c>
      <c r="AN386" s="483" t="str">
        <f t="shared" ref="AN386" ca="1" si="186">IF(AP386=AR386,"●","✖")</f>
        <v>✖</v>
      </c>
      <c r="AP386" s="481" t="str">
        <f t="shared" ref="AP386" si="187">IF(AL386="いる","適切","不適切")</f>
        <v>適切</v>
      </c>
      <c r="AR386" s="697" t="str">
        <f t="shared" ca="1" si="177"/>
        <v/>
      </c>
      <c r="AT386" s="626">
        <v>336</v>
      </c>
      <c r="AU386" s="485" t="str">
        <f ca="1">INDIRECT("'自主点検表（処遇）'!AH"&amp;(MATCH($AT386,'自主点検表（処遇）'!$A$5:$A$3053,0)+4))</f>
        <v>いる・いない</v>
      </c>
      <c r="AW386" s="451" t="s">
        <v>2048</v>
      </c>
      <c r="AZ386" s="453" t="s">
        <v>1964</v>
      </c>
    </row>
    <row r="387" spans="2:52" ht="33.75" customHeight="1">
      <c r="E387" s="694" t="str">
        <f t="shared" si="164"/>
        <v/>
      </c>
      <c r="AR387" s="701"/>
      <c r="AW387" s="45"/>
      <c r="AZ387" s="453" t="s">
        <v>1965</v>
      </c>
    </row>
    <row r="388" spans="2:52" ht="33.75" customHeight="1" thickBot="1">
      <c r="E388" s="694" t="str">
        <f t="shared" si="164"/>
        <v/>
      </c>
      <c r="G388" s="45" t="s">
        <v>1966</v>
      </c>
      <c r="AR388" s="701"/>
      <c r="AW388" s="45"/>
      <c r="AZ388" s="453" t="s">
        <v>1967</v>
      </c>
    </row>
    <row r="389" spans="2:52" ht="33.75" customHeight="1" thickBot="1">
      <c r="E389" s="694" t="str">
        <f t="shared" si="164"/>
        <v/>
      </c>
      <c r="H389" s="45" t="s">
        <v>1968</v>
      </c>
      <c r="R389" s="1956" t="s">
        <v>310</v>
      </c>
      <c r="S389" s="1957"/>
      <c r="AG389" s="627" t="s">
        <v>530</v>
      </c>
      <c r="AH389" s="450" t="s">
        <v>1716</v>
      </c>
      <c r="AR389" s="701"/>
      <c r="AW389" s="45"/>
    </row>
    <row r="390" spans="2:52" ht="33.75" customHeight="1">
      <c r="E390" s="694" t="str">
        <f t="shared" si="164"/>
        <v/>
      </c>
      <c r="AR390" s="701"/>
      <c r="AW390" s="45"/>
    </row>
    <row r="391" spans="2:52" ht="33.75" customHeight="1">
      <c r="E391" s="694" t="str">
        <f t="shared" ref="E391:E456" si="188">_xlfn.IFS(AR391="不適切","★",AR391="要確認","▲",AR391="適切","",AR391="","")</f>
        <v/>
      </c>
      <c r="H391" s="634"/>
      <c r="I391" s="635" t="s">
        <v>2322</v>
      </c>
      <c r="J391" s="635"/>
      <c r="K391" s="635"/>
      <c r="L391" s="635"/>
      <c r="M391" s="1947"/>
      <c r="N391" s="1947"/>
      <c r="O391" s="635" t="s">
        <v>2323</v>
      </c>
      <c r="P391" s="635"/>
      <c r="Q391" s="635"/>
      <c r="R391" s="635"/>
      <c r="S391" s="635"/>
      <c r="T391" s="635"/>
      <c r="U391" s="635"/>
      <c r="V391" s="635"/>
      <c r="W391" s="635"/>
      <c r="X391" s="635"/>
      <c r="Y391" s="635"/>
      <c r="Z391" s="2017"/>
      <c r="AA391" s="2017"/>
      <c r="AB391" s="2017"/>
      <c r="AC391" s="2017"/>
      <c r="AD391" s="2017"/>
      <c r="AE391" s="2017"/>
      <c r="AF391" s="2017"/>
      <c r="AG391" s="635" t="s">
        <v>2328</v>
      </c>
      <c r="AH391" s="635"/>
      <c r="AI391" s="636"/>
      <c r="AR391" s="701"/>
      <c r="AW391" s="45"/>
    </row>
    <row r="392" spans="2:52" ht="33.75" customHeight="1">
      <c r="E392" s="694" t="str">
        <f t="shared" si="188"/>
        <v/>
      </c>
      <c r="H392" s="637"/>
      <c r="I392" s="638" t="s">
        <v>2333</v>
      </c>
      <c r="J392" s="638"/>
      <c r="K392" s="638"/>
      <c r="L392" s="638"/>
      <c r="M392" s="639"/>
      <c r="N392" s="639"/>
      <c r="O392" s="638"/>
      <c r="P392" s="638"/>
      <c r="Q392" s="638"/>
      <c r="R392" s="638"/>
      <c r="S392" s="638"/>
      <c r="T392" s="638"/>
      <c r="U392" s="638"/>
      <c r="V392" s="638"/>
      <c r="W392" s="638"/>
      <c r="X392" s="638"/>
      <c r="Y392" s="614" t="s">
        <v>109</v>
      </c>
      <c r="Z392" s="614"/>
      <c r="AA392" s="614"/>
      <c r="AB392" s="638"/>
      <c r="AC392" s="638"/>
      <c r="AD392" s="638"/>
      <c r="AE392" s="638"/>
      <c r="AF392" s="638"/>
      <c r="AG392" s="638"/>
      <c r="AH392" s="638"/>
      <c r="AI392" s="640"/>
      <c r="AR392" s="701"/>
      <c r="AW392" s="45"/>
    </row>
    <row r="393" spans="2:52" ht="33.75" customHeight="1">
      <c r="E393" s="694" t="str">
        <f t="shared" si="188"/>
        <v/>
      </c>
      <c r="H393" s="637"/>
      <c r="I393" s="638" t="s">
        <v>2326</v>
      </c>
      <c r="J393" s="638"/>
      <c r="K393" s="638"/>
      <c r="L393" s="638"/>
      <c r="M393" s="638"/>
      <c r="N393" s="641" t="s">
        <v>2324</v>
      </c>
      <c r="O393" s="638"/>
      <c r="P393" s="638"/>
      <c r="Q393" s="1948" t="s">
        <v>530</v>
      </c>
      <c r="R393" s="1948"/>
      <c r="S393" s="1948"/>
      <c r="T393" s="638" t="s">
        <v>2325</v>
      </c>
      <c r="U393" s="638"/>
      <c r="V393" s="638"/>
      <c r="W393" s="638" t="s">
        <v>2327</v>
      </c>
      <c r="X393" s="638"/>
      <c r="Y393" s="639"/>
      <c r="Z393" s="639"/>
      <c r="AA393" s="2018"/>
      <c r="AB393" s="2018"/>
      <c r="AC393" s="2018"/>
      <c r="AD393" s="2018"/>
      <c r="AE393" s="2018"/>
      <c r="AF393" s="2018"/>
      <c r="AG393" s="638" t="s">
        <v>2328</v>
      </c>
      <c r="AH393" s="638"/>
      <c r="AI393" s="640"/>
      <c r="AR393" s="701"/>
      <c r="AW393" s="45"/>
    </row>
    <row r="394" spans="2:52" ht="33.75" customHeight="1">
      <c r="E394" s="694" t="str">
        <f t="shared" si="188"/>
        <v/>
      </c>
      <c r="H394" s="637"/>
      <c r="I394" s="638" t="s">
        <v>2330</v>
      </c>
      <c r="J394" s="638"/>
      <c r="K394" s="638"/>
      <c r="L394" s="638"/>
      <c r="M394" s="638"/>
      <c r="N394" s="638"/>
      <c r="O394" s="638"/>
      <c r="P394" s="638" t="s">
        <v>2331</v>
      </c>
      <c r="Q394" s="638"/>
      <c r="R394" s="638"/>
      <c r="S394" s="638"/>
      <c r="T394" s="638"/>
      <c r="U394" s="638"/>
      <c r="V394" s="638"/>
      <c r="W394" s="638"/>
      <c r="X394" s="638"/>
      <c r="Y394" s="638"/>
      <c r="Z394" s="638"/>
      <c r="AA394" s="638"/>
      <c r="AB394" s="638"/>
      <c r="AC394" s="638"/>
      <c r="AD394" s="638"/>
      <c r="AE394" s="638"/>
      <c r="AF394" s="638"/>
      <c r="AG394" s="638"/>
      <c r="AH394" s="638"/>
      <c r="AI394" s="640"/>
      <c r="AR394" s="701"/>
      <c r="AW394" s="45"/>
    </row>
    <row r="395" spans="2:52" ht="33.75" customHeight="1">
      <c r="E395" s="694" t="str">
        <f t="shared" si="188"/>
        <v/>
      </c>
      <c r="H395" s="642"/>
      <c r="I395" s="643" t="s">
        <v>2332</v>
      </c>
      <c r="J395" s="643"/>
      <c r="K395" s="643"/>
      <c r="L395" s="643"/>
      <c r="M395" s="643"/>
      <c r="N395" s="643"/>
      <c r="O395" s="643"/>
      <c r="P395" s="643"/>
      <c r="Q395" s="643"/>
      <c r="R395" s="643"/>
      <c r="S395" s="643"/>
      <c r="T395" s="643"/>
      <c r="U395" s="643"/>
      <c r="V395" s="643"/>
      <c r="W395" s="643"/>
      <c r="X395" s="643"/>
      <c r="Y395" s="643"/>
      <c r="Z395" s="643"/>
      <c r="AA395" s="643"/>
      <c r="AB395" s="643"/>
      <c r="AC395" s="643"/>
      <c r="AD395" s="643"/>
      <c r="AE395" s="643"/>
      <c r="AF395" s="643"/>
      <c r="AG395" s="643"/>
      <c r="AH395" s="643"/>
      <c r="AI395" s="644"/>
      <c r="AR395" s="701"/>
      <c r="AW395" s="45"/>
    </row>
    <row r="396" spans="2:52" ht="33.75" customHeight="1">
      <c r="E396" s="694" t="str">
        <f t="shared" si="188"/>
        <v/>
      </c>
      <c r="AR396" s="701"/>
      <c r="AW396" s="45"/>
    </row>
    <row r="397" spans="2:52" ht="33.75" customHeight="1" thickBot="1">
      <c r="E397" s="694" t="str">
        <f t="shared" si="188"/>
        <v/>
      </c>
      <c r="H397" s="45" t="s">
        <v>1969</v>
      </c>
      <c r="O397" s="45" t="s">
        <v>1672</v>
      </c>
      <c r="R397" s="45" t="s">
        <v>1673</v>
      </c>
      <c r="AR397" s="701"/>
      <c r="AW397" s="45"/>
    </row>
    <row r="398" spans="2:52" ht="33.75" customHeight="1" thickBot="1">
      <c r="E398" s="694" t="str">
        <f t="shared" si="188"/>
        <v/>
      </c>
      <c r="L398" s="45" t="s">
        <v>1970</v>
      </c>
      <c r="O398" s="1948"/>
      <c r="P398" s="1948"/>
      <c r="Q398" s="45" t="s">
        <v>1674</v>
      </c>
      <c r="R398" s="1948"/>
      <c r="S398" s="1948"/>
      <c r="T398" s="45" t="s">
        <v>1674</v>
      </c>
      <c r="AD398" s="627" t="s">
        <v>530</v>
      </c>
      <c r="AE398" s="450" t="s">
        <v>1716</v>
      </c>
      <c r="AG398" s="605" t="s">
        <v>530</v>
      </c>
      <c r="AH398" s="450" t="s">
        <v>1823</v>
      </c>
      <c r="AR398" s="701"/>
      <c r="AW398" s="45"/>
    </row>
    <row r="399" spans="2:52" ht="33.75" customHeight="1" thickBot="1">
      <c r="E399" s="694" t="str">
        <f t="shared" si="188"/>
        <v/>
      </c>
      <c r="L399" s="45" t="s">
        <v>1971</v>
      </c>
      <c r="O399" s="1971"/>
      <c r="P399" s="1971"/>
      <c r="Q399" s="45" t="s">
        <v>1674</v>
      </c>
      <c r="R399" s="1971"/>
      <c r="S399" s="1971"/>
      <c r="T399" s="45" t="s">
        <v>1674</v>
      </c>
      <c r="AD399" s="627" t="s">
        <v>530</v>
      </c>
      <c r="AE399" s="450" t="s">
        <v>1716</v>
      </c>
      <c r="AG399" s="605" t="s">
        <v>530</v>
      </c>
      <c r="AH399" s="450" t="s">
        <v>1823</v>
      </c>
      <c r="AR399" s="701"/>
      <c r="AW399" s="45"/>
    </row>
    <row r="400" spans="2:52" ht="33.75" customHeight="1" thickBot="1">
      <c r="E400" s="694" t="str">
        <f t="shared" si="188"/>
        <v/>
      </c>
      <c r="L400" s="45" t="s">
        <v>1972</v>
      </c>
      <c r="O400" s="1971"/>
      <c r="P400" s="1971"/>
      <c r="Q400" s="45" t="s">
        <v>1674</v>
      </c>
      <c r="R400" s="1971"/>
      <c r="S400" s="1971"/>
      <c r="T400" s="45" t="s">
        <v>1674</v>
      </c>
      <c r="V400" s="45" t="s">
        <v>2329</v>
      </c>
      <c r="AD400" s="627" t="s">
        <v>530</v>
      </c>
      <c r="AE400" s="450" t="s">
        <v>1716</v>
      </c>
      <c r="AG400" s="605" t="s">
        <v>530</v>
      </c>
      <c r="AH400" s="450" t="s">
        <v>1823</v>
      </c>
      <c r="AR400" s="701"/>
      <c r="AW400" s="45"/>
    </row>
    <row r="401" spans="2:50" ht="33.75" customHeight="1">
      <c r="E401" s="694" t="str">
        <f t="shared" si="188"/>
        <v/>
      </c>
      <c r="AR401" s="701"/>
      <c r="AW401" s="45"/>
    </row>
    <row r="402" spans="2:50" ht="33.75" customHeight="1">
      <c r="E402" s="694" t="str">
        <f t="shared" si="188"/>
        <v/>
      </c>
      <c r="G402" s="45" t="s">
        <v>1973</v>
      </c>
      <c r="AR402" s="701"/>
      <c r="AW402" s="45"/>
    </row>
    <row r="403" spans="2:50" ht="33.75" customHeight="1">
      <c r="E403" s="694" t="str">
        <f t="shared" si="188"/>
        <v/>
      </c>
      <c r="H403" s="45" t="s">
        <v>1974</v>
      </c>
      <c r="X403" s="45" t="s">
        <v>1769</v>
      </c>
      <c r="AR403" s="701"/>
      <c r="AW403" s="45"/>
    </row>
    <row r="404" spans="2:50" ht="33.75" customHeight="1">
      <c r="E404" s="694" t="str">
        <f t="shared" si="188"/>
        <v/>
      </c>
      <c r="AR404" s="701"/>
      <c r="AW404" s="45"/>
    </row>
    <row r="405" spans="2:50" ht="33.75" customHeight="1" thickBot="1">
      <c r="E405" s="694" t="str">
        <f t="shared" si="188"/>
        <v/>
      </c>
      <c r="G405" s="45" t="s">
        <v>2389</v>
      </c>
      <c r="I405" s="45" t="s">
        <v>2391</v>
      </c>
      <c r="J405" s="45" t="s">
        <v>2392</v>
      </c>
      <c r="AR405" s="701"/>
      <c r="AW405" s="45"/>
    </row>
    <row r="406" spans="2:50" ht="33.75" customHeight="1" thickBot="1">
      <c r="E406" s="694" t="str">
        <f t="shared" si="188"/>
        <v/>
      </c>
      <c r="G406" s="627" t="s">
        <v>530</v>
      </c>
      <c r="I406" s="452" t="str">
        <f>'自主点検表（処遇）'!$H$2491</f>
        <v>　</v>
      </c>
      <c r="J406" s="2021" t="s">
        <v>2394</v>
      </c>
      <c r="K406" s="2021"/>
      <c r="L406" s="2021"/>
      <c r="M406" s="2021"/>
      <c r="N406" s="2021"/>
      <c r="O406" s="2021"/>
      <c r="P406" s="2021"/>
      <c r="Q406" s="2021"/>
      <c r="R406" s="2021"/>
      <c r="S406" s="2021"/>
      <c r="T406" s="2021"/>
      <c r="U406" s="2021"/>
      <c r="V406" s="2021"/>
      <c r="W406" s="2021"/>
      <c r="X406" s="2021"/>
      <c r="Y406" s="2021"/>
      <c r="Z406" s="2021"/>
      <c r="AA406" s="2021"/>
      <c r="AB406" s="2021"/>
      <c r="AC406" s="2021"/>
      <c r="AD406" s="2021"/>
      <c r="AE406" s="2021"/>
      <c r="AF406" s="2021"/>
      <c r="AG406" s="2021"/>
      <c r="AH406" s="2021"/>
      <c r="AI406" s="2021"/>
      <c r="AJ406" s="2021"/>
      <c r="AR406" s="701"/>
      <c r="AW406" s="45"/>
    </row>
    <row r="407" spans="2:50" ht="33.75" customHeight="1" thickBot="1">
      <c r="E407" s="694" t="str">
        <f t="shared" si="188"/>
        <v/>
      </c>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2021"/>
      <c r="AG407" s="2021"/>
      <c r="AH407" s="2021"/>
      <c r="AI407" s="2021"/>
      <c r="AJ407" s="2021"/>
      <c r="AR407" s="701"/>
      <c r="AW407" s="45"/>
    </row>
    <row r="408" spans="2:50" ht="33.75" customHeight="1" thickBot="1">
      <c r="E408" s="694" t="str">
        <f t="shared" si="188"/>
        <v/>
      </c>
      <c r="G408" s="627" t="s">
        <v>530</v>
      </c>
      <c r="I408" s="452" t="str">
        <f>'自主点検表（処遇）'!$H$2494</f>
        <v>　</v>
      </c>
      <c r="J408" s="1968" t="s">
        <v>2393</v>
      </c>
      <c r="K408" s="1968"/>
      <c r="L408" s="1968"/>
      <c r="M408" s="1968"/>
      <c r="N408" s="1968"/>
      <c r="O408" s="1968"/>
      <c r="P408" s="1968"/>
      <c r="Q408" s="1968"/>
      <c r="R408" s="1968"/>
      <c r="S408" s="1968"/>
      <c r="T408" s="1968"/>
      <c r="U408" s="1968"/>
      <c r="V408" s="1968"/>
      <c r="W408" s="1968"/>
      <c r="X408" s="1968"/>
      <c r="Y408" s="1968"/>
      <c r="Z408" s="1968"/>
      <c r="AA408" s="1968"/>
      <c r="AB408" s="1968"/>
      <c r="AC408" s="1968"/>
      <c r="AD408" s="1968"/>
      <c r="AE408" s="1968"/>
      <c r="AF408" s="1968"/>
      <c r="AG408" s="1968"/>
      <c r="AH408" s="1968"/>
      <c r="AI408" s="1968"/>
      <c r="AJ408" s="1968"/>
      <c r="AR408" s="701"/>
      <c r="AW408" s="45"/>
    </row>
    <row r="409" spans="2:50" ht="33.75" customHeight="1">
      <c r="E409" s="694" t="str">
        <f t="shared" si="188"/>
        <v/>
      </c>
      <c r="J409" s="1968"/>
      <c r="K409" s="1968"/>
      <c r="L409" s="1968"/>
      <c r="M409" s="1968"/>
      <c r="N409" s="1968"/>
      <c r="O409" s="1968"/>
      <c r="P409" s="1968"/>
      <c r="Q409" s="1968"/>
      <c r="R409" s="1968"/>
      <c r="S409" s="1968"/>
      <c r="T409" s="1968"/>
      <c r="U409" s="1968"/>
      <c r="V409" s="1968"/>
      <c r="W409" s="1968"/>
      <c r="X409" s="1968"/>
      <c r="Y409" s="1968"/>
      <c r="Z409" s="1968"/>
      <c r="AA409" s="1968"/>
      <c r="AB409" s="1968"/>
      <c r="AC409" s="1968"/>
      <c r="AD409" s="1968"/>
      <c r="AE409" s="1968"/>
      <c r="AF409" s="1968"/>
      <c r="AG409" s="1968"/>
      <c r="AH409" s="1968"/>
      <c r="AI409" s="1968"/>
      <c r="AJ409" s="1968"/>
      <c r="AR409" s="701"/>
      <c r="AW409" s="45"/>
    </row>
    <row r="410" spans="2:50" ht="33.75" customHeight="1">
      <c r="E410" s="694" t="str">
        <f t="shared" si="188"/>
        <v/>
      </c>
      <c r="J410" s="668"/>
      <c r="K410" s="668"/>
      <c r="L410" s="668"/>
      <c r="M410" s="668"/>
      <c r="N410" s="668"/>
      <c r="O410" s="668"/>
      <c r="P410" s="668"/>
      <c r="Q410" s="668"/>
      <c r="R410" s="668"/>
      <c r="S410" s="668"/>
      <c r="T410" s="668"/>
      <c r="U410" s="668"/>
      <c r="V410" s="668"/>
      <c r="W410" s="668"/>
      <c r="X410" s="668"/>
      <c r="Y410" s="668"/>
      <c r="Z410" s="668"/>
      <c r="AA410" s="668"/>
      <c r="AB410" s="668"/>
      <c r="AC410" s="668"/>
      <c r="AD410" s="668"/>
      <c r="AE410" s="668"/>
      <c r="AF410" s="668"/>
      <c r="AG410" s="668"/>
      <c r="AH410" s="668"/>
      <c r="AI410" s="668"/>
      <c r="AJ410" s="668"/>
      <c r="AR410" s="701"/>
      <c r="AW410" s="45"/>
    </row>
    <row r="411" spans="2:50" ht="33.75" customHeight="1" thickBot="1">
      <c r="B411" s="472"/>
      <c r="C411" s="472"/>
      <c r="D411" s="616"/>
      <c r="E411" s="696" t="str">
        <f t="shared" si="188"/>
        <v/>
      </c>
      <c r="F411" s="472"/>
      <c r="G411" s="472"/>
      <c r="H411" s="472"/>
      <c r="I411" s="472"/>
      <c r="J411" s="472"/>
      <c r="K411" s="472"/>
      <c r="L411" s="472"/>
      <c r="M411" s="472"/>
      <c r="N411" s="472"/>
      <c r="O411" s="472"/>
      <c r="P411" s="472"/>
      <c r="Q411" s="472"/>
      <c r="R411" s="472"/>
      <c r="S411" s="472"/>
      <c r="T411" s="472"/>
      <c r="U411" s="472"/>
      <c r="V411" s="472"/>
      <c r="W411" s="472"/>
      <c r="X411" s="472"/>
      <c r="Y411" s="472"/>
      <c r="Z411" s="472"/>
      <c r="AA411" s="472"/>
      <c r="AB411" s="472"/>
      <c r="AC411" s="472"/>
      <c r="AD411" s="472"/>
      <c r="AE411" s="472"/>
      <c r="AF411" s="472"/>
      <c r="AG411" s="472"/>
      <c r="AH411" s="472"/>
      <c r="AI411" s="472"/>
      <c r="AJ411" s="472"/>
      <c r="AK411" s="472"/>
      <c r="AL411" s="472"/>
      <c r="AM411" s="472"/>
      <c r="AN411" s="617"/>
      <c r="AO411" s="472"/>
      <c r="AP411" s="472"/>
      <c r="AQ411" s="472"/>
      <c r="AR411" s="702"/>
      <c r="AS411" s="472"/>
      <c r="AT411" s="472"/>
      <c r="AU411" s="472"/>
      <c r="AV411" s="472"/>
      <c r="AW411" s="472"/>
      <c r="AX411" s="472"/>
    </row>
    <row r="412" spans="2:50" ht="33.75" customHeight="1">
      <c r="E412" s="694" t="str">
        <f t="shared" si="188"/>
        <v/>
      </c>
      <c r="AR412" s="701"/>
      <c r="AW412" s="45"/>
    </row>
    <row r="413" spans="2:50" ht="33.75" customHeight="1" thickBot="1">
      <c r="E413" s="694" t="str">
        <f t="shared" si="188"/>
        <v/>
      </c>
      <c r="F413" s="626">
        <v>39</v>
      </c>
      <c r="G413" s="45" t="s">
        <v>2767</v>
      </c>
      <c r="AR413" s="701"/>
      <c r="AW413" s="45"/>
    </row>
    <row r="414" spans="2:50" ht="33.75" customHeight="1" thickBot="1">
      <c r="B414" s="955">
        <f t="shared" ref="B414" si="189">C414+6</f>
        <v>70</v>
      </c>
      <c r="C414" s="955">
        <v>64</v>
      </c>
      <c r="E414" s="694" t="str">
        <f t="shared" ca="1" si="188"/>
        <v/>
      </c>
      <c r="H414" s="626" t="s">
        <v>2768</v>
      </c>
      <c r="AD414" s="627" t="s">
        <v>530</v>
      </c>
      <c r="AE414" s="450" t="s">
        <v>1716</v>
      </c>
      <c r="AG414" s="605" t="s">
        <v>530</v>
      </c>
      <c r="AH414" s="450" t="s">
        <v>1823</v>
      </c>
      <c r="AL414" s="469" t="s">
        <v>668</v>
      </c>
      <c r="AN414" s="483" t="str">
        <f t="shared" ref="AN414" ca="1" si="190">IF(AP414=AR414,"●","✖")</f>
        <v>✖</v>
      </c>
      <c r="AP414" s="481" t="str">
        <f t="shared" ref="AP414" si="191">IF(AL414="いる","適切","不適切")</f>
        <v>適切</v>
      </c>
      <c r="AR414" s="697" t="str">
        <f t="shared" ref="AR414:AR456" ca="1" si="192">_xlfn.IFS(AU414=AW414,"適切",AU414="非該当","要確認",AU414="いない","不適切",AU414="いる・いない","")</f>
        <v/>
      </c>
      <c r="AT414" s="626">
        <v>3491</v>
      </c>
      <c r="AU414" s="485" t="str">
        <f ca="1">INDIRECT("'自主点検表（処遇）'!AH"&amp;(MATCH($AT414,'自主点検表（処遇）'!$A$5:$A$3053,0)+4))</f>
        <v>いる・いない</v>
      </c>
      <c r="AW414" s="451" t="s">
        <v>2048</v>
      </c>
    </row>
    <row r="415" spans="2:50" ht="33.75" customHeight="1">
      <c r="E415" s="694" t="str">
        <f t="shared" ca="1" si="188"/>
        <v/>
      </c>
      <c r="H415" s="645" t="s">
        <v>2506</v>
      </c>
      <c r="I415" s="646"/>
      <c r="J415" s="646"/>
      <c r="K415" s="646"/>
      <c r="L415" s="646"/>
      <c r="M415" s="646"/>
      <c r="N415" s="647"/>
      <c r="O415" s="646"/>
      <c r="P415" s="1958">
        <f>'自主点検表（処遇）'!$P$2649</f>
        <v>0</v>
      </c>
      <c r="Q415" s="1958"/>
      <c r="R415" s="1958"/>
      <c r="S415" s="1958"/>
      <c r="T415" s="1958"/>
      <c r="U415" s="1958"/>
      <c r="V415" s="1958"/>
      <c r="W415" s="1958"/>
      <c r="X415" s="1958"/>
      <c r="Y415" s="1958"/>
      <c r="Z415" s="1958"/>
      <c r="AA415" s="1958"/>
      <c r="AB415" s="1958"/>
      <c r="AC415" s="647"/>
      <c r="AL415" s="469" t="s">
        <v>668</v>
      </c>
      <c r="AN415" s="483" t="str">
        <f t="shared" ref="AN415:AN416" ca="1" si="193">IF(AP415=AR415,"●","✖")</f>
        <v>✖</v>
      </c>
      <c r="AP415" s="481" t="str">
        <f t="shared" ref="AP415:AP416" si="194">IF(AL415="いる","適切","不適切")</f>
        <v>適切</v>
      </c>
      <c r="AR415" s="697" t="str">
        <f t="shared" ref="AR415:AR416" ca="1" si="195">_xlfn.IFS(AU415=AW415,"適切",AU415="非該当","要確認",AU415="いない","不適切",AU415="いる・いない","")</f>
        <v/>
      </c>
      <c r="AT415" s="626">
        <v>3492</v>
      </c>
      <c r="AU415" s="485" t="str">
        <f ca="1">INDIRECT("'自主点検表（処遇）'!AH"&amp;(MATCH($AT415,'自主点検表（処遇）'!$A$5:$A$3053,0)+4))</f>
        <v>いる・いない</v>
      </c>
      <c r="AW415" s="451" t="s">
        <v>2048</v>
      </c>
    </row>
    <row r="416" spans="2:50" ht="33.75" customHeight="1" thickBot="1">
      <c r="E416" s="694" t="str">
        <f t="shared" ca="1" si="188"/>
        <v/>
      </c>
      <c r="H416" s="474" t="s">
        <v>1470</v>
      </c>
      <c r="I416" s="472"/>
      <c r="J416" s="472"/>
      <c r="K416" s="472"/>
      <c r="L416" s="472"/>
      <c r="M416" s="472"/>
      <c r="N416" s="473"/>
      <c r="O416" s="472"/>
      <c r="P416" s="1959" t="str">
        <f>'自主点検表（処遇）'!$P$2650</f>
        <v>有・無</v>
      </c>
      <c r="Q416" s="1959"/>
      <c r="R416" s="472"/>
      <c r="S416" s="1960" t="s">
        <v>1472</v>
      </c>
      <c r="T416" s="1960"/>
      <c r="U416" s="1960"/>
      <c r="V416" s="1961">
        <f>'自主点検表（処遇）'!$W$2650</f>
        <v>0</v>
      </c>
      <c r="W416" s="1961"/>
      <c r="X416" s="1961"/>
      <c r="Y416" s="1961"/>
      <c r="Z416" s="1961"/>
      <c r="AA416" s="1961"/>
      <c r="AB416" s="472" t="s">
        <v>1471</v>
      </c>
      <c r="AC416" s="473"/>
      <c r="AL416" s="469" t="s">
        <v>668</v>
      </c>
      <c r="AN416" s="483" t="str">
        <f t="shared" ca="1" si="193"/>
        <v>✖</v>
      </c>
      <c r="AP416" s="481" t="str">
        <f t="shared" si="194"/>
        <v>適切</v>
      </c>
      <c r="AR416" s="697" t="str">
        <f t="shared" ca="1" si="195"/>
        <v/>
      </c>
      <c r="AT416" s="626">
        <v>3493</v>
      </c>
      <c r="AU416" s="485" t="str">
        <f ca="1">INDIRECT("'自主点検表（処遇）'!AH"&amp;(MATCH($AT416,'自主点検表（処遇）'!$A$5:$A$3053,0)+4))</f>
        <v>いる・いない</v>
      </c>
      <c r="AW416" s="451" t="s">
        <v>2048</v>
      </c>
    </row>
    <row r="417" spans="2:55" ht="33.75" customHeight="1">
      <c r="E417" s="694" t="str">
        <f t="shared" si="188"/>
        <v/>
      </c>
      <c r="H417" s="645" t="s">
        <v>2506</v>
      </c>
      <c r="I417" s="646"/>
      <c r="J417" s="646"/>
      <c r="K417" s="646"/>
      <c r="L417" s="646"/>
      <c r="M417" s="646"/>
      <c r="N417" s="647"/>
      <c r="O417" s="646"/>
      <c r="P417" s="1958">
        <f>'自主点検表（処遇）'!$P$2652</f>
        <v>0</v>
      </c>
      <c r="Q417" s="1958"/>
      <c r="R417" s="1958"/>
      <c r="S417" s="1958"/>
      <c r="T417" s="1958"/>
      <c r="U417" s="1958"/>
      <c r="V417" s="1958"/>
      <c r="W417" s="1958"/>
      <c r="X417" s="1958"/>
      <c r="Y417" s="1958"/>
      <c r="Z417" s="1958"/>
      <c r="AA417" s="1958"/>
      <c r="AB417" s="1958"/>
      <c r="AC417" s="647"/>
      <c r="AR417" s="701"/>
      <c r="AW417" s="45"/>
    </row>
    <row r="418" spans="2:55" ht="33.75" customHeight="1" thickBot="1">
      <c r="E418" s="694" t="str">
        <f t="shared" si="188"/>
        <v/>
      </c>
      <c r="H418" s="474" t="s">
        <v>1470</v>
      </c>
      <c r="I418" s="472"/>
      <c r="J418" s="472"/>
      <c r="K418" s="472"/>
      <c r="L418" s="472"/>
      <c r="M418" s="472"/>
      <c r="N418" s="473"/>
      <c r="O418" s="472"/>
      <c r="P418" s="1959" t="str">
        <f>'自主点検表（処遇）'!$P$2653</f>
        <v>有・無</v>
      </c>
      <c r="Q418" s="1959"/>
      <c r="R418" s="472"/>
      <c r="S418" s="1960" t="s">
        <v>1472</v>
      </c>
      <c r="T418" s="1960"/>
      <c r="U418" s="1960"/>
      <c r="V418" s="1961">
        <f>'自主点検表（処遇）'!$W$2653</f>
        <v>0</v>
      </c>
      <c r="W418" s="1961"/>
      <c r="X418" s="1961"/>
      <c r="Y418" s="1961"/>
      <c r="Z418" s="1961"/>
      <c r="AA418" s="1961"/>
      <c r="AB418" s="472" t="s">
        <v>1471</v>
      </c>
      <c r="AC418" s="473"/>
      <c r="AR418" s="701"/>
      <c r="AW418" s="45"/>
    </row>
    <row r="419" spans="2:55" ht="33.75" customHeight="1">
      <c r="E419" s="694" t="str">
        <f t="shared" ref="E419:E420" si="196">_xlfn.IFS(AR419="不適切","★",AR419="要確認","▲",AR419="適切","",AR419="","")</f>
        <v/>
      </c>
      <c r="H419" s="645" t="s">
        <v>2506</v>
      </c>
      <c r="I419" s="646"/>
      <c r="J419" s="646"/>
      <c r="K419" s="646"/>
      <c r="L419" s="646"/>
      <c r="M419" s="646"/>
      <c r="N419" s="647"/>
      <c r="O419" s="646"/>
      <c r="P419" s="1958">
        <f>'自主点検表（処遇）'!$P$2655</f>
        <v>0</v>
      </c>
      <c r="Q419" s="1958"/>
      <c r="R419" s="1958"/>
      <c r="S419" s="1958"/>
      <c r="T419" s="1958"/>
      <c r="U419" s="1958"/>
      <c r="V419" s="1958"/>
      <c r="W419" s="1958"/>
      <c r="X419" s="1958"/>
      <c r="Y419" s="1958"/>
      <c r="Z419" s="1958"/>
      <c r="AA419" s="1958"/>
      <c r="AB419" s="1958"/>
      <c r="AC419" s="647"/>
      <c r="AR419" s="701"/>
      <c r="AW419" s="45"/>
    </row>
    <row r="420" spans="2:55" ht="33.75" customHeight="1" thickBot="1">
      <c r="E420" s="694" t="str">
        <f t="shared" si="196"/>
        <v/>
      </c>
      <c r="H420" s="474" t="s">
        <v>1470</v>
      </c>
      <c r="I420" s="472"/>
      <c r="J420" s="472"/>
      <c r="K420" s="472"/>
      <c r="L420" s="472"/>
      <c r="M420" s="472"/>
      <c r="N420" s="473"/>
      <c r="O420" s="472"/>
      <c r="P420" s="1959" t="str">
        <f>'自主点検表（処遇）'!$P$2656</f>
        <v>有・無</v>
      </c>
      <c r="Q420" s="1959"/>
      <c r="R420" s="472"/>
      <c r="S420" s="1960" t="s">
        <v>1472</v>
      </c>
      <c r="T420" s="1960"/>
      <c r="U420" s="1960"/>
      <c r="V420" s="1961">
        <f>'自主点検表（処遇）'!$W$2656</f>
        <v>0</v>
      </c>
      <c r="W420" s="1961"/>
      <c r="X420" s="1961"/>
      <c r="Y420" s="1961"/>
      <c r="Z420" s="1961"/>
      <c r="AA420" s="1961"/>
      <c r="AB420" s="472" t="s">
        <v>1471</v>
      </c>
      <c r="AC420" s="473"/>
      <c r="AR420" s="701"/>
      <c r="AW420" s="45"/>
    </row>
    <row r="421" spans="2:55" ht="33.75" customHeight="1" thickBot="1">
      <c r="E421" s="694" t="str">
        <f t="shared" si="188"/>
        <v/>
      </c>
      <c r="AR421" s="701"/>
      <c r="AW421" s="45"/>
    </row>
    <row r="422" spans="2:55" ht="33.75" customHeight="1" thickBot="1">
      <c r="B422" s="955">
        <f t="shared" ref="B422" si="197">C422+6</f>
        <v>72</v>
      </c>
      <c r="C422" s="955">
        <v>66</v>
      </c>
      <c r="E422" s="694" t="str">
        <f t="shared" ca="1" si="188"/>
        <v/>
      </c>
      <c r="H422" s="45" t="s">
        <v>1975</v>
      </c>
      <c r="N422" s="632"/>
      <c r="AD422" s="627" t="s">
        <v>530</v>
      </c>
      <c r="AE422" s="450" t="s">
        <v>1716</v>
      </c>
      <c r="AG422" s="605" t="s">
        <v>530</v>
      </c>
      <c r="AH422" s="450" t="s">
        <v>1823</v>
      </c>
      <c r="AL422" s="469" t="s">
        <v>668</v>
      </c>
      <c r="AN422" s="483" t="str">
        <f t="shared" ref="AN422" ca="1" si="198">IF(AP422=AR422,"●","✖")</f>
        <v>✖</v>
      </c>
      <c r="AP422" s="481" t="str">
        <f t="shared" ref="AP422" si="199">IF(AL422="いる","適切","不適切")</f>
        <v>適切</v>
      </c>
      <c r="AR422" s="697" t="str">
        <f t="shared" ca="1" si="192"/>
        <v/>
      </c>
      <c r="AT422" s="626">
        <v>350</v>
      </c>
      <c r="AU422" s="485" t="str">
        <f ca="1">INDIRECT("'自主点検表（処遇）'!AH"&amp;(MATCH($AT422,'自主点検表（処遇）'!$A$5:$A$3053,0)+4))</f>
        <v>いる・いない</v>
      </c>
      <c r="AW422" s="451" t="s">
        <v>2048</v>
      </c>
    </row>
    <row r="423" spans="2:55" ht="33.75" customHeight="1">
      <c r="E423" s="694" t="str">
        <f t="shared" si="188"/>
        <v/>
      </c>
      <c r="H423" s="645" t="s">
        <v>1473</v>
      </c>
      <c r="I423" s="646"/>
      <c r="J423" s="646"/>
      <c r="K423" s="646"/>
      <c r="L423" s="646"/>
      <c r="M423" s="646"/>
      <c r="N423" s="647"/>
      <c r="O423" s="646"/>
      <c r="P423" s="1958">
        <f>'自主点検表（処遇）'!$P$2663</f>
        <v>0</v>
      </c>
      <c r="Q423" s="1958"/>
      <c r="R423" s="1958"/>
      <c r="S423" s="1958"/>
      <c r="T423" s="1958"/>
      <c r="U423" s="1958"/>
      <c r="V423" s="1958"/>
      <c r="W423" s="1958"/>
      <c r="X423" s="1958"/>
      <c r="Y423" s="1958"/>
      <c r="Z423" s="1958"/>
      <c r="AA423" s="1958"/>
      <c r="AB423" s="1958"/>
      <c r="AC423" s="647"/>
      <c r="AR423" s="701"/>
      <c r="AW423" s="45"/>
    </row>
    <row r="424" spans="2:55" ht="33.75" customHeight="1" thickBot="1">
      <c r="E424" s="694" t="str">
        <f t="shared" si="188"/>
        <v/>
      </c>
      <c r="H424" s="474" t="s">
        <v>1470</v>
      </c>
      <c r="I424" s="472"/>
      <c r="J424" s="472"/>
      <c r="K424" s="472"/>
      <c r="L424" s="472"/>
      <c r="M424" s="472"/>
      <c r="N424" s="473"/>
      <c r="O424" s="472"/>
      <c r="P424" s="1959" t="str">
        <f>'自主点検表（処遇）'!$P$2664</f>
        <v>有・無</v>
      </c>
      <c r="Q424" s="1959"/>
      <c r="R424" s="472"/>
      <c r="S424" s="1960" t="s">
        <v>1472</v>
      </c>
      <c r="T424" s="1960"/>
      <c r="U424" s="1960"/>
      <c r="V424" s="1961">
        <f>'自主点検表（処遇）'!$W$2664</f>
        <v>0</v>
      </c>
      <c r="W424" s="1961"/>
      <c r="X424" s="1961"/>
      <c r="Y424" s="1961"/>
      <c r="Z424" s="1961"/>
      <c r="AA424" s="1961"/>
      <c r="AB424" s="472" t="s">
        <v>1471</v>
      </c>
      <c r="AC424" s="473"/>
      <c r="AR424" s="701"/>
      <c r="AW424" s="45"/>
    </row>
    <row r="425" spans="2:55" ht="33.75" customHeight="1">
      <c r="E425" s="694" t="str">
        <f t="shared" si="188"/>
        <v/>
      </c>
      <c r="H425" s="645" t="s">
        <v>1473</v>
      </c>
      <c r="I425" s="646"/>
      <c r="J425" s="646"/>
      <c r="K425" s="646"/>
      <c r="L425" s="646"/>
      <c r="M425" s="646"/>
      <c r="N425" s="647"/>
      <c r="O425" s="646"/>
      <c r="P425" s="1958">
        <f>'自主点検表（処遇）'!$P$2666</f>
        <v>0</v>
      </c>
      <c r="Q425" s="1958"/>
      <c r="R425" s="1958"/>
      <c r="S425" s="1958"/>
      <c r="T425" s="1958"/>
      <c r="U425" s="1958"/>
      <c r="V425" s="1958"/>
      <c r="W425" s="1958"/>
      <c r="X425" s="1958"/>
      <c r="Y425" s="1958"/>
      <c r="Z425" s="1958"/>
      <c r="AA425" s="1958"/>
      <c r="AB425" s="1958"/>
      <c r="AC425" s="647"/>
      <c r="AR425" s="701"/>
      <c r="AW425" s="45"/>
    </row>
    <row r="426" spans="2:55" ht="33.75" customHeight="1" thickBot="1">
      <c r="E426" s="694" t="str">
        <f t="shared" si="188"/>
        <v/>
      </c>
      <c r="H426" s="474" t="s">
        <v>1470</v>
      </c>
      <c r="I426" s="472"/>
      <c r="J426" s="472"/>
      <c r="K426" s="472"/>
      <c r="L426" s="472"/>
      <c r="M426" s="472"/>
      <c r="N426" s="473"/>
      <c r="O426" s="472"/>
      <c r="P426" s="1959" t="str">
        <f>'自主点検表（処遇）'!$P$2667</f>
        <v>有・無</v>
      </c>
      <c r="Q426" s="1959"/>
      <c r="R426" s="472"/>
      <c r="S426" s="1959" t="s">
        <v>1472</v>
      </c>
      <c r="T426" s="1959"/>
      <c r="U426" s="1959"/>
      <c r="V426" s="1961">
        <f>'自主点検表（処遇）'!$W$2667</f>
        <v>0</v>
      </c>
      <c r="W426" s="1961"/>
      <c r="X426" s="1961"/>
      <c r="Y426" s="1961"/>
      <c r="Z426" s="1961"/>
      <c r="AA426" s="1961"/>
      <c r="AB426" s="472" t="s">
        <v>1471</v>
      </c>
      <c r="AC426" s="473"/>
      <c r="AR426" s="701"/>
      <c r="AW426" s="45"/>
    </row>
    <row r="427" spans="2:55" ht="33.75" customHeight="1" thickBot="1">
      <c r="B427" s="472"/>
      <c r="C427" s="472"/>
      <c r="D427" s="616"/>
      <c r="E427" s="696" t="str">
        <f t="shared" si="188"/>
        <v/>
      </c>
      <c r="F427" s="472"/>
      <c r="G427" s="472"/>
      <c r="H427" s="472"/>
      <c r="I427" s="472"/>
      <c r="J427" s="472"/>
      <c r="K427" s="472"/>
      <c r="L427" s="472"/>
      <c r="M427" s="472"/>
      <c r="N427" s="472"/>
      <c r="O427" s="472"/>
      <c r="P427" s="472"/>
      <c r="Q427" s="472"/>
      <c r="R427" s="472"/>
      <c r="S427" s="472"/>
      <c r="T427" s="472"/>
      <c r="U427" s="472"/>
      <c r="V427" s="472"/>
      <c r="W427" s="472"/>
      <c r="X427" s="472"/>
      <c r="Y427" s="472"/>
      <c r="Z427" s="472"/>
      <c r="AA427" s="472"/>
      <c r="AB427" s="472"/>
      <c r="AC427" s="472"/>
      <c r="AD427" s="472"/>
      <c r="AE427" s="472"/>
      <c r="AF427" s="472"/>
      <c r="AG427" s="472"/>
      <c r="AH427" s="472"/>
      <c r="AI427" s="472"/>
      <c r="AJ427" s="472"/>
      <c r="AK427" s="472"/>
      <c r="AL427" s="472"/>
      <c r="AM427" s="472"/>
      <c r="AN427" s="617"/>
      <c r="AO427" s="472"/>
      <c r="AP427" s="472"/>
      <c r="AQ427" s="472"/>
      <c r="AR427" s="702"/>
      <c r="AS427" s="472"/>
      <c r="AT427" s="472"/>
      <c r="AU427" s="472"/>
      <c r="AV427" s="472"/>
      <c r="AW427" s="472"/>
      <c r="AX427" s="472"/>
    </row>
    <row r="428" spans="2:55" ht="33.75" customHeight="1">
      <c r="E428" s="694" t="str">
        <f t="shared" si="188"/>
        <v/>
      </c>
      <c r="AR428" s="701"/>
      <c r="AW428" s="45"/>
    </row>
    <row r="429" spans="2:55" ht="33.75" customHeight="1" thickBot="1">
      <c r="D429" s="609" t="s">
        <v>1658</v>
      </c>
      <c r="E429" s="694" t="str">
        <f t="shared" si="188"/>
        <v/>
      </c>
      <c r="F429" s="626">
        <v>41</v>
      </c>
      <c r="G429" s="45" t="s">
        <v>1976</v>
      </c>
      <c r="AR429" s="701"/>
      <c r="AW429" s="45"/>
      <c r="AZ429" s="453" t="s">
        <v>1977</v>
      </c>
      <c r="BC429" s="453" t="s">
        <v>1978</v>
      </c>
    </row>
    <row r="430" spans="2:55" ht="33.75" customHeight="1" thickBot="1">
      <c r="B430" s="955">
        <f t="shared" ref="B430:B431" si="200">C430+6</f>
        <v>73</v>
      </c>
      <c r="C430" s="955">
        <v>67</v>
      </c>
      <c r="E430" s="694" t="str">
        <f t="shared" ca="1" si="188"/>
        <v/>
      </c>
      <c r="F430" s="456" t="s">
        <v>1794</v>
      </c>
      <c r="G430" s="453" t="s">
        <v>1979</v>
      </c>
      <c r="AD430" s="627" t="s">
        <v>530</v>
      </c>
      <c r="AE430" s="450" t="s">
        <v>1716</v>
      </c>
      <c r="AG430" s="605" t="s">
        <v>530</v>
      </c>
      <c r="AH430" s="450" t="s">
        <v>1823</v>
      </c>
      <c r="AL430" s="469" t="s">
        <v>668</v>
      </c>
      <c r="AN430" s="483" t="str">
        <f t="shared" ref="AN430:AN431" ca="1" si="201">IF(AP430=AR430,"●","✖")</f>
        <v>✖</v>
      </c>
      <c r="AP430" s="481" t="str">
        <f t="shared" ref="AP430:AP431" si="202">IF(AL430="いる","適切","不適切")</f>
        <v>適切</v>
      </c>
      <c r="AR430" s="697" t="str">
        <f t="shared" ca="1" si="192"/>
        <v/>
      </c>
      <c r="AT430" s="626">
        <v>355</v>
      </c>
      <c r="AU430" s="485" t="str">
        <f ca="1">INDIRECT("'自主点検表（処遇）'!AH"&amp;(MATCH($AT430,'自主点検表（処遇）'!$A$5:$A$3053,0)+4))</f>
        <v>いる・いない</v>
      </c>
      <c r="AW430" s="451" t="s">
        <v>2048</v>
      </c>
      <c r="AZ430" s="453" t="s">
        <v>1980</v>
      </c>
    </row>
    <row r="431" spans="2:55" ht="33.75" customHeight="1" thickBot="1">
      <c r="B431" s="955">
        <f t="shared" si="200"/>
        <v>73</v>
      </c>
      <c r="C431" s="955">
        <v>67</v>
      </c>
      <c r="E431" s="694" t="str">
        <f t="shared" ca="1" si="188"/>
        <v/>
      </c>
      <c r="F431" s="456" t="s">
        <v>1981</v>
      </c>
      <c r="G431" s="453" t="s">
        <v>1982</v>
      </c>
      <c r="AD431" s="627" t="s">
        <v>530</v>
      </c>
      <c r="AE431" s="450" t="s">
        <v>1716</v>
      </c>
      <c r="AG431" s="605" t="s">
        <v>530</v>
      </c>
      <c r="AH431" s="450" t="s">
        <v>1823</v>
      </c>
      <c r="AL431" s="469" t="s">
        <v>668</v>
      </c>
      <c r="AN431" s="483" t="str">
        <f t="shared" ca="1" si="201"/>
        <v>✖</v>
      </c>
      <c r="AP431" s="481" t="str">
        <f t="shared" si="202"/>
        <v>適切</v>
      </c>
      <c r="AR431" s="697" t="str">
        <f t="shared" ca="1" si="192"/>
        <v/>
      </c>
      <c r="AT431" s="626">
        <v>354</v>
      </c>
      <c r="AU431" s="485" t="str">
        <f ca="1">INDIRECT("'自主点検表（処遇）'!AH"&amp;(MATCH($AT431,'自主点検表（処遇）'!$A$5:$A$3053,0)+4))</f>
        <v>いる・いない</v>
      </c>
      <c r="AW431" s="451" t="s">
        <v>2048</v>
      </c>
      <c r="AZ431" s="453" t="s">
        <v>1983</v>
      </c>
    </row>
    <row r="432" spans="2:55" ht="33.75" customHeight="1">
      <c r="E432" s="694" t="str">
        <f t="shared" si="188"/>
        <v/>
      </c>
      <c r="AR432" s="701"/>
      <c r="AW432" s="45"/>
      <c r="AZ432" s="453"/>
    </row>
    <row r="433" spans="2:59" ht="33.75" customHeight="1" thickBot="1">
      <c r="B433" s="472"/>
      <c r="C433" s="472"/>
      <c r="D433" s="616"/>
      <c r="E433" s="696" t="str">
        <f t="shared" si="188"/>
        <v/>
      </c>
      <c r="F433" s="472"/>
      <c r="G433" s="472"/>
      <c r="H433" s="472"/>
      <c r="I433" s="472"/>
      <c r="J433" s="472"/>
      <c r="K433" s="472"/>
      <c r="L433" s="472"/>
      <c r="M433" s="472"/>
      <c r="N433" s="472"/>
      <c r="O433" s="472"/>
      <c r="P433" s="472"/>
      <c r="Q433" s="472"/>
      <c r="R433" s="472"/>
      <c r="S433" s="472"/>
      <c r="T433" s="472"/>
      <c r="U433" s="472"/>
      <c r="V433" s="472"/>
      <c r="W433" s="472"/>
      <c r="X433" s="472"/>
      <c r="Y433" s="472"/>
      <c r="Z433" s="472"/>
      <c r="AA433" s="472"/>
      <c r="AB433" s="472"/>
      <c r="AC433" s="472"/>
      <c r="AD433" s="472"/>
      <c r="AE433" s="472"/>
      <c r="AF433" s="472"/>
      <c r="AG433" s="472"/>
      <c r="AH433" s="472"/>
      <c r="AI433" s="472"/>
      <c r="AJ433" s="472"/>
      <c r="AK433" s="472"/>
      <c r="AL433" s="472"/>
      <c r="AM433" s="472"/>
      <c r="AN433" s="617"/>
      <c r="AO433" s="472"/>
      <c r="AP433" s="472"/>
      <c r="AQ433" s="472"/>
      <c r="AR433" s="702"/>
      <c r="AS433" s="472"/>
      <c r="AT433" s="472"/>
      <c r="AU433" s="472"/>
      <c r="AV433" s="472"/>
      <c r="AW433" s="472"/>
      <c r="AX433" s="472"/>
    </row>
    <row r="434" spans="2:59" ht="33.75" customHeight="1">
      <c r="E434" s="694" t="str">
        <f t="shared" si="188"/>
        <v/>
      </c>
      <c r="AR434" s="701"/>
      <c r="AW434" s="45"/>
    </row>
    <row r="435" spans="2:59" ht="33.75" customHeight="1" thickBot="1">
      <c r="D435" s="609" t="s">
        <v>1658</v>
      </c>
      <c r="E435" s="694" t="str">
        <f t="shared" si="188"/>
        <v/>
      </c>
      <c r="F435" s="626">
        <v>42</v>
      </c>
      <c r="G435" s="45" t="s">
        <v>1984</v>
      </c>
      <c r="AR435" s="701"/>
      <c r="AW435" s="45"/>
      <c r="AZ435" s="453" t="s">
        <v>1985</v>
      </c>
      <c r="BA435" s="453" t="s">
        <v>1986</v>
      </c>
    </row>
    <row r="436" spans="2:59" ht="33.75" customHeight="1" thickBot="1">
      <c r="B436" s="955">
        <f t="shared" ref="B436" si="203">C436+6</f>
        <v>73</v>
      </c>
      <c r="C436" s="955">
        <v>67</v>
      </c>
      <c r="E436" s="694" t="str">
        <f t="shared" ca="1" si="188"/>
        <v/>
      </c>
      <c r="G436" s="45" t="s">
        <v>1987</v>
      </c>
      <c r="AD436" s="627" t="s">
        <v>530</v>
      </c>
      <c r="AE436" s="450" t="s">
        <v>1716</v>
      </c>
      <c r="AG436" s="605" t="s">
        <v>530</v>
      </c>
      <c r="AH436" s="450" t="s">
        <v>1823</v>
      </c>
      <c r="AL436" s="469" t="s">
        <v>667</v>
      </c>
      <c r="AN436" s="483" t="str">
        <f t="shared" ref="AN436" ca="1" si="204">IF(AP436=AR436,"●","✖")</f>
        <v>✖</v>
      </c>
      <c r="AP436" s="481" t="str">
        <f>IF(AL436="いない","適切","不適切")</f>
        <v>適切</v>
      </c>
      <c r="AR436" s="697" t="str">
        <f ca="1">_xlfn.IFS(AU436=AW436,"適切",AU436="非該当","要確認",AU436="いる","不適切",AU436="いない・いる","")</f>
        <v/>
      </c>
      <c r="AT436" s="626">
        <v>357</v>
      </c>
      <c r="AU436" s="485" t="str">
        <f ca="1">INDIRECT("'自主点検表（処遇）'!AH"&amp;(MATCH($AT436,'自主点検表（処遇）'!$A$5:$A$3053,0)+4))</f>
        <v>いない・いる</v>
      </c>
      <c r="AW436" s="451" t="s">
        <v>2049</v>
      </c>
      <c r="AZ436" s="453" t="s">
        <v>1988</v>
      </c>
    </row>
    <row r="437" spans="2:59" ht="33.75" customHeight="1" thickBot="1">
      <c r="B437" s="472"/>
      <c r="C437" s="472"/>
      <c r="D437" s="616"/>
      <c r="E437" s="696" t="str">
        <f t="shared" si="188"/>
        <v/>
      </c>
      <c r="F437" s="472"/>
      <c r="G437" s="472"/>
      <c r="H437" s="472"/>
      <c r="I437" s="472"/>
      <c r="J437" s="472"/>
      <c r="K437" s="472"/>
      <c r="L437" s="472"/>
      <c r="M437" s="472"/>
      <c r="N437" s="472"/>
      <c r="O437" s="472"/>
      <c r="P437" s="472"/>
      <c r="Q437" s="472"/>
      <c r="R437" s="472"/>
      <c r="S437" s="472"/>
      <c r="T437" s="472"/>
      <c r="U437" s="472"/>
      <c r="V437" s="472"/>
      <c r="W437" s="472"/>
      <c r="X437" s="472"/>
      <c r="Y437" s="472"/>
      <c r="Z437" s="472"/>
      <c r="AA437" s="472"/>
      <c r="AB437" s="472"/>
      <c r="AC437" s="472"/>
      <c r="AD437" s="472"/>
      <c r="AE437" s="472"/>
      <c r="AF437" s="472"/>
      <c r="AG437" s="472"/>
      <c r="AH437" s="472"/>
      <c r="AI437" s="472"/>
      <c r="AJ437" s="472"/>
      <c r="AK437" s="472"/>
      <c r="AL437" s="472"/>
      <c r="AM437" s="472"/>
      <c r="AN437" s="617"/>
      <c r="AO437" s="472"/>
      <c r="AP437" s="472"/>
      <c r="AQ437" s="472"/>
      <c r="AR437" s="702"/>
      <c r="AS437" s="472"/>
      <c r="AT437" s="472"/>
      <c r="AU437" s="472"/>
      <c r="AV437" s="472"/>
      <c r="AW437" s="472"/>
      <c r="AX437" s="472"/>
    </row>
    <row r="438" spans="2:59" ht="33.75" customHeight="1">
      <c r="E438" s="694" t="str">
        <f t="shared" si="188"/>
        <v/>
      </c>
      <c r="AR438" s="701"/>
      <c r="AW438" s="45"/>
    </row>
    <row r="439" spans="2:59" ht="33.75" customHeight="1" thickBot="1">
      <c r="D439" s="609" t="s">
        <v>1658</v>
      </c>
      <c r="E439" s="694" t="str">
        <f t="shared" si="188"/>
        <v/>
      </c>
      <c r="F439" s="626">
        <v>44</v>
      </c>
      <c r="G439" s="45" t="s">
        <v>1989</v>
      </c>
      <c r="AR439" s="701"/>
      <c r="AW439" s="45"/>
      <c r="AZ439" s="453" t="s">
        <v>1990</v>
      </c>
      <c r="BB439" s="453" t="s">
        <v>1991</v>
      </c>
    </row>
    <row r="440" spans="2:59" ht="33.75" customHeight="1" thickBot="1">
      <c r="B440" s="955">
        <f t="shared" ref="B440:B442" si="205">C440+6</f>
        <v>74</v>
      </c>
      <c r="C440" s="955">
        <v>68</v>
      </c>
      <c r="E440" s="694" t="str">
        <f t="shared" ca="1" si="188"/>
        <v/>
      </c>
      <c r="F440" s="456" t="s">
        <v>1738</v>
      </c>
      <c r="G440" s="453" t="s">
        <v>1992</v>
      </c>
      <c r="AD440" s="627" t="s">
        <v>530</v>
      </c>
      <c r="AE440" s="450" t="s">
        <v>1716</v>
      </c>
      <c r="AG440" s="605" t="s">
        <v>530</v>
      </c>
      <c r="AH440" s="450" t="s">
        <v>1823</v>
      </c>
      <c r="AL440" s="469" t="s">
        <v>668</v>
      </c>
      <c r="AN440" s="483" t="str">
        <f t="shared" ref="AN440:AN442" ca="1" si="206">IF(AP440=AR440,"●","✖")</f>
        <v>✖</v>
      </c>
      <c r="AP440" s="481" t="str">
        <f t="shared" ref="AP440:AP442" si="207">IF(AL440="いる","適切","不適切")</f>
        <v>適切</v>
      </c>
      <c r="AR440" s="697" t="str">
        <f t="shared" ca="1" si="192"/>
        <v/>
      </c>
      <c r="AT440" s="626">
        <v>360</v>
      </c>
      <c r="AU440" s="485" t="str">
        <f ca="1">INDIRECT("'自主点検表（処遇）'!AH"&amp;(MATCH($AT440,'自主点検表（処遇）'!$A$5:$A$3053,0)+4))</f>
        <v>いる・いない</v>
      </c>
      <c r="AW440" s="451" t="s">
        <v>2048</v>
      </c>
      <c r="AZ440" s="453" t="s">
        <v>1993</v>
      </c>
    </row>
    <row r="441" spans="2:59" ht="33.75" customHeight="1" thickBot="1">
      <c r="B441" s="955">
        <f t="shared" si="205"/>
        <v>74</v>
      </c>
      <c r="C441" s="955">
        <v>68</v>
      </c>
      <c r="E441" s="694" t="str">
        <f t="shared" ca="1" si="188"/>
        <v/>
      </c>
      <c r="F441" s="456" t="s">
        <v>1981</v>
      </c>
      <c r="G441" s="453" t="s">
        <v>1994</v>
      </c>
      <c r="AD441" s="627" t="s">
        <v>530</v>
      </c>
      <c r="AE441" s="450" t="s">
        <v>1716</v>
      </c>
      <c r="AG441" s="605" t="s">
        <v>530</v>
      </c>
      <c r="AH441" s="450" t="s">
        <v>1823</v>
      </c>
      <c r="AL441" s="469" t="s">
        <v>668</v>
      </c>
      <c r="AN441" s="483" t="str">
        <f t="shared" ca="1" si="206"/>
        <v>✖</v>
      </c>
      <c r="AP441" s="481" t="str">
        <f t="shared" si="207"/>
        <v>適切</v>
      </c>
      <c r="AR441" s="697" t="str">
        <f t="shared" ca="1" si="192"/>
        <v/>
      </c>
      <c r="AT441" s="626">
        <v>361</v>
      </c>
      <c r="AU441" s="485" t="str">
        <f ca="1">INDIRECT("'自主点検表（処遇）'!AH"&amp;(MATCH($AT441,'自主点検表（処遇）'!$A$5:$A$3053,0)+4))</f>
        <v>いる・いない</v>
      </c>
      <c r="AW441" s="451" t="s">
        <v>2048</v>
      </c>
      <c r="AZ441" s="453" t="s">
        <v>1995</v>
      </c>
    </row>
    <row r="442" spans="2:59" ht="33.75" customHeight="1" thickBot="1">
      <c r="B442" s="955">
        <f t="shared" si="205"/>
        <v>74</v>
      </c>
      <c r="C442" s="955">
        <v>68</v>
      </c>
      <c r="E442" s="694" t="str">
        <f t="shared" ca="1" si="188"/>
        <v/>
      </c>
      <c r="F442" s="456" t="s">
        <v>1794</v>
      </c>
      <c r="G442" s="453" t="s">
        <v>1996</v>
      </c>
      <c r="AD442" s="627" t="s">
        <v>530</v>
      </c>
      <c r="AE442" s="450" t="s">
        <v>1716</v>
      </c>
      <c r="AG442" s="605" t="s">
        <v>530</v>
      </c>
      <c r="AH442" s="450" t="s">
        <v>1823</v>
      </c>
      <c r="AL442" s="469" t="s">
        <v>668</v>
      </c>
      <c r="AN442" s="483" t="str">
        <f t="shared" ca="1" si="206"/>
        <v>✖</v>
      </c>
      <c r="AP442" s="481" t="str">
        <f t="shared" si="207"/>
        <v>適切</v>
      </c>
      <c r="AR442" s="697" t="str">
        <f t="shared" ca="1" si="192"/>
        <v/>
      </c>
      <c r="AT442" s="626">
        <v>362</v>
      </c>
      <c r="AU442" s="485" t="str">
        <f ca="1">INDIRECT("'自主点検表（処遇）'!AH"&amp;(MATCH($AT442,'自主点検表（処遇）'!$A$5:$A$3053,0)+4))</f>
        <v>いる・いない</v>
      </c>
      <c r="AW442" s="451" t="s">
        <v>2048</v>
      </c>
      <c r="AZ442" s="453" t="s">
        <v>1997</v>
      </c>
    </row>
    <row r="443" spans="2:59" ht="33.75" customHeight="1">
      <c r="E443" s="694" t="str">
        <f t="shared" si="188"/>
        <v/>
      </c>
      <c r="F443" s="456"/>
      <c r="G443" s="453"/>
      <c r="AR443" s="701"/>
      <c r="AW443" s="45"/>
    </row>
    <row r="444" spans="2:59" ht="33.75" customHeight="1">
      <c r="E444" s="694" t="str">
        <f t="shared" si="188"/>
        <v/>
      </c>
      <c r="H444" s="465" t="s">
        <v>1998</v>
      </c>
      <c r="I444" s="465"/>
      <c r="J444" s="465"/>
      <c r="K444" s="465"/>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2012"/>
      <c r="AG444" s="2012"/>
      <c r="AH444" s="2012"/>
      <c r="AR444" s="701"/>
      <c r="AW444" s="45"/>
    </row>
    <row r="445" spans="2:59" ht="33.75" customHeight="1">
      <c r="E445" s="694" t="str">
        <f t="shared" si="188"/>
        <v/>
      </c>
      <c r="H445" s="466"/>
      <c r="I445" s="466"/>
      <c r="J445" s="466"/>
      <c r="K445" s="466"/>
      <c r="L445" s="2013"/>
      <c r="M445" s="2013"/>
      <c r="N445" s="2013"/>
      <c r="O445" s="2013"/>
      <c r="P445" s="2013"/>
      <c r="Q445" s="2013"/>
      <c r="R445" s="2013"/>
      <c r="S445" s="2013"/>
      <c r="T445" s="2013"/>
      <c r="U445" s="2013"/>
      <c r="V445" s="2013"/>
      <c r="W445" s="2013"/>
      <c r="X445" s="2013"/>
      <c r="Y445" s="2013"/>
      <c r="Z445" s="2013"/>
      <c r="AA445" s="2013"/>
      <c r="AB445" s="2013"/>
      <c r="AC445" s="2013"/>
      <c r="AD445" s="2013"/>
      <c r="AE445" s="2013"/>
      <c r="AF445" s="2013"/>
      <c r="AG445" s="2013"/>
      <c r="AH445" s="2013"/>
      <c r="AR445" s="701"/>
      <c r="AW445" s="45"/>
    </row>
    <row r="446" spans="2:59" ht="33.75" customHeight="1" thickBot="1">
      <c r="B446" s="472"/>
      <c r="C446" s="472"/>
      <c r="D446" s="616"/>
      <c r="E446" s="696" t="str">
        <f t="shared" si="188"/>
        <v/>
      </c>
      <c r="F446" s="472"/>
      <c r="G446" s="472"/>
      <c r="H446" s="472"/>
      <c r="I446" s="472"/>
      <c r="J446" s="472"/>
      <c r="K446" s="472"/>
      <c r="L446" s="472"/>
      <c r="M446" s="472"/>
      <c r="N446" s="472"/>
      <c r="O446" s="472"/>
      <c r="P446" s="472"/>
      <c r="Q446" s="472"/>
      <c r="R446" s="472"/>
      <c r="S446" s="472"/>
      <c r="T446" s="472"/>
      <c r="U446" s="472"/>
      <c r="V446" s="472"/>
      <c r="W446" s="472"/>
      <c r="X446" s="472"/>
      <c r="Y446" s="472"/>
      <c r="Z446" s="472"/>
      <c r="AA446" s="472"/>
      <c r="AB446" s="472"/>
      <c r="AC446" s="472"/>
      <c r="AD446" s="472"/>
      <c r="AE446" s="472"/>
      <c r="AF446" s="472"/>
      <c r="AG446" s="472"/>
      <c r="AH446" s="472"/>
      <c r="AI446" s="472"/>
      <c r="AJ446" s="472"/>
      <c r="AK446" s="472"/>
      <c r="AL446" s="472"/>
      <c r="AM446" s="472"/>
      <c r="AN446" s="617"/>
      <c r="AO446" s="472"/>
      <c r="AP446" s="472"/>
      <c r="AQ446" s="472"/>
      <c r="AR446" s="702"/>
      <c r="AS446" s="472"/>
      <c r="AT446" s="472"/>
      <c r="AU446" s="472"/>
      <c r="AV446" s="472"/>
      <c r="AW446" s="472"/>
      <c r="AX446" s="472"/>
    </row>
    <row r="447" spans="2:59" ht="33.75" customHeight="1" thickBot="1">
      <c r="E447" s="694" t="str">
        <f t="shared" si="188"/>
        <v/>
      </c>
      <c r="AR447" s="701"/>
      <c r="AW447" s="45"/>
    </row>
    <row r="448" spans="2:59" ht="33.75" customHeight="1" thickBot="1">
      <c r="D448" s="609" t="s">
        <v>1658</v>
      </c>
      <c r="E448" s="694" t="str">
        <f t="shared" si="188"/>
        <v/>
      </c>
      <c r="F448" s="626">
        <v>46</v>
      </c>
      <c r="G448" s="45" t="s">
        <v>1999</v>
      </c>
      <c r="O448" s="45" t="s">
        <v>1769</v>
      </c>
      <c r="AG448" s="627" t="s">
        <v>530</v>
      </c>
      <c r="AH448" s="450" t="s">
        <v>1716</v>
      </c>
      <c r="AR448" s="701"/>
      <c r="AW448" s="45"/>
      <c r="AZ448" s="453" t="s">
        <v>2000</v>
      </c>
      <c r="BG448" s="453" t="s">
        <v>2001</v>
      </c>
    </row>
    <row r="449" spans="2:52" ht="33.75" customHeight="1" thickBot="1">
      <c r="B449" s="955">
        <f t="shared" ref="B449:B456" si="208">C449+6</f>
        <v>76</v>
      </c>
      <c r="C449" s="955">
        <v>70</v>
      </c>
      <c r="E449" s="694" t="str">
        <f t="shared" ca="1" si="188"/>
        <v/>
      </c>
      <c r="F449" s="456" t="s">
        <v>1738</v>
      </c>
      <c r="G449" s="453" t="s">
        <v>2002</v>
      </c>
      <c r="AG449" s="627" t="s">
        <v>530</v>
      </c>
      <c r="AH449" s="450" t="s">
        <v>1716</v>
      </c>
      <c r="AL449" s="469" t="s">
        <v>668</v>
      </c>
      <c r="AN449" s="483" t="str">
        <f t="shared" ref="AN449:AN456" ca="1" si="209">IF(AP449=AR449,"●","✖")</f>
        <v>✖</v>
      </c>
      <c r="AP449" s="481" t="str">
        <f t="shared" ref="AP449:AP456" si="210">IF(AL449="いる","適切","不適切")</f>
        <v>適切</v>
      </c>
      <c r="AR449" s="697" t="str">
        <f t="shared" ca="1" si="192"/>
        <v/>
      </c>
      <c r="AT449" s="626">
        <v>372</v>
      </c>
      <c r="AU449" s="485" t="str">
        <f ca="1">INDIRECT("'自主点検表（処遇）'!AH"&amp;(MATCH($AT449,'自主点検表（処遇）'!$A$5:$A$3053,0)+4))</f>
        <v>いる・いない</v>
      </c>
      <c r="AW449" s="451" t="s">
        <v>2048</v>
      </c>
      <c r="AZ449" s="453" t="s">
        <v>2003</v>
      </c>
    </row>
    <row r="450" spans="2:52" ht="33.75" customHeight="1" thickBot="1">
      <c r="B450" s="955">
        <f t="shared" si="208"/>
        <v>77</v>
      </c>
      <c r="C450" s="955">
        <v>71</v>
      </c>
      <c r="E450" s="694" t="str">
        <f t="shared" ca="1" si="188"/>
        <v/>
      </c>
      <c r="F450" s="456" t="s">
        <v>1687</v>
      </c>
      <c r="G450" s="453" t="s">
        <v>2004</v>
      </c>
      <c r="AG450" s="627" t="s">
        <v>530</v>
      </c>
      <c r="AH450" s="450" t="s">
        <v>1716</v>
      </c>
      <c r="AL450" s="469" t="s">
        <v>668</v>
      </c>
      <c r="AN450" s="483" t="str">
        <f t="shared" ca="1" si="209"/>
        <v>✖</v>
      </c>
      <c r="AP450" s="481" t="str">
        <f t="shared" si="210"/>
        <v>適切</v>
      </c>
      <c r="AR450" s="697" t="str">
        <f t="shared" ca="1" si="192"/>
        <v/>
      </c>
      <c r="AT450" s="626">
        <v>379</v>
      </c>
      <c r="AU450" s="485" t="str">
        <f ca="1">INDIRECT("'自主点検表（処遇）'!AH"&amp;(MATCH($AT450,'自主点検表（処遇）'!$A$5:$A$3053,0)+4))</f>
        <v>いる・いない</v>
      </c>
      <c r="AW450" s="451" t="s">
        <v>2048</v>
      </c>
      <c r="AZ450" s="453" t="s">
        <v>2005</v>
      </c>
    </row>
    <row r="451" spans="2:52" ht="33.75" customHeight="1" thickBot="1">
      <c r="B451" s="955">
        <f t="shared" si="208"/>
        <v>78</v>
      </c>
      <c r="C451" s="955">
        <v>72</v>
      </c>
      <c r="E451" s="694" t="str">
        <f t="shared" ca="1" si="188"/>
        <v/>
      </c>
      <c r="F451" s="456" t="s">
        <v>1798</v>
      </c>
      <c r="G451" s="453" t="s">
        <v>2006</v>
      </c>
      <c r="AG451" s="627" t="s">
        <v>530</v>
      </c>
      <c r="AH451" s="450" t="s">
        <v>1716</v>
      </c>
      <c r="AL451" s="469" t="s">
        <v>668</v>
      </c>
      <c r="AN451" s="483" t="str">
        <f t="shared" ca="1" si="209"/>
        <v>✖</v>
      </c>
      <c r="AP451" s="481" t="str">
        <f t="shared" si="210"/>
        <v>適切</v>
      </c>
      <c r="AR451" s="697" t="str">
        <f t="shared" ca="1" si="192"/>
        <v/>
      </c>
      <c r="AT451" s="626">
        <v>381</v>
      </c>
      <c r="AU451" s="485" t="str">
        <f ca="1">INDIRECT("'自主点検表（処遇）'!AH"&amp;(MATCH($AT451,'自主点検表（処遇）'!$A$5:$A$3053,0)+4))</f>
        <v>いる・いない</v>
      </c>
      <c r="AW451" s="451" t="s">
        <v>2048</v>
      </c>
      <c r="AZ451" s="453" t="s">
        <v>2007</v>
      </c>
    </row>
    <row r="452" spans="2:52" ht="33.75" customHeight="1" thickBot="1">
      <c r="B452" s="955">
        <f t="shared" si="208"/>
        <v>78</v>
      </c>
      <c r="C452" s="955">
        <v>72</v>
      </c>
      <c r="E452" s="694" t="str">
        <f t="shared" ca="1" si="188"/>
        <v/>
      </c>
      <c r="F452" s="456" t="s">
        <v>1800</v>
      </c>
      <c r="G452" s="453" t="s">
        <v>2008</v>
      </c>
      <c r="AG452" s="627" t="s">
        <v>530</v>
      </c>
      <c r="AH452" s="450" t="s">
        <v>1716</v>
      </c>
      <c r="AL452" s="469" t="s">
        <v>668</v>
      </c>
      <c r="AN452" s="483" t="str">
        <f t="shared" ca="1" si="209"/>
        <v>✖</v>
      </c>
      <c r="AP452" s="481" t="str">
        <f t="shared" si="210"/>
        <v>適切</v>
      </c>
      <c r="AR452" s="697" t="str">
        <f t="shared" ca="1" si="192"/>
        <v/>
      </c>
      <c r="AT452" s="626">
        <v>382</v>
      </c>
      <c r="AU452" s="485" t="str">
        <f ca="1">INDIRECT("'自主点検表（処遇）'!AH"&amp;(MATCH($AT452,'自主点検表（処遇）'!$A$5:$A$3053,0)+4))</f>
        <v>いる・いない</v>
      </c>
      <c r="AW452" s="451" t="s">
        <v>2048</v>
      </c>
      <c r="AZ452" s="453" t="s">
        <v>2009</v>
      </c>
    </row>
    <row r="453" spans="2:52" ht="33.75" customHeight="1" thickBot="1">
      <c r="B453" s="955">
        <f t="shared" si="208"/>
        <v>76</v>
      </c>
      <c r="C453" s="955">
        <v>70</v>
      </c>
      <c r="E453" s="694" t="str">
        <f t="shared" ca="1" si="188"/>
        <v/>
      </c>
      <c r="F453" s="456" t="s">
        <v>1981</v>
      </c>
      <c r="G453" s="453" t="s">
        <v>2010</v>
      </c>
      <c r="AG453" s="627" t="s">
        <v>530</v>
      </c>
      <c r="AH453" s="450" t="s">
        <v>1716</v>
      </c>
      <c r="AL453" s="469" t="s">
        <v>668</v>
      </c>
      <c r="AN453" s="483" t="str">
        <f t="shared" ca="1" si="209"/>
        <v>✖</v>
      </c>
      <c r="AP453" s="481" t="str">
        <f t="shared" si="210"/>
        <v>適切</v>
      </c>
      <c r="AR453" s="697" t="str">
        <f t="shared" ca="1" si="192"/>
        <v/>
      </c>
      <c r="AT453" s="626">
        <v>373</v>
      </c>
      <c r="AU453" s="485" t="str">
        <f ca="1">INDIRECT("'自主点検表（処遇）'!AH"&amp;(MATCH($AT453,'自主点検表（処遇）'!$A$5:$A$3053,0)+4))</f>
        <v>いる・いない</v>
      </c>
      <c r="AW453" s="451" t="s">
        <v>2048</v>
      </c>
      <c r="AZ453" s="453" t="s">
        <v>2011</v>
      </c>
    </row>
    <row r="454" spans="2:52" ht="33.75" customHeight="1" thickBot="1">
      <c r="B454" s="955">
        <f t="shared" si="208"/>
        <v>76</v>
      </c>
      <c r="C454" s="955">
        <v>70</v>
      </c>
      <c r="E454" s="694" t="str">
        <f t="shared" ca="1" si="188"/>
        <v/>
      </c>
      <c r="F454" s="456" t="s">
        <v>2334</v>
      </c>
      <c r="G454" s="453" t="s">
        <v>2012</v>
      </c>
      <c r="X454" s="45" t="s">
        <v>1769</v>
      </c>
      <c r="AG454" s="627" t="s">
        <v>530</v>
      </c>
      <c r="AH454" s="450" t="s">
        <v>1716</v>
      </c>
      <c r="AL454" s="469" t="s">
        <v>668</v>
      </c>
      <c r="AN454" s="483" t="str">
        <f t="shared" ca="1" si="209"/>
        <v>✖</v>
      </c>
      <c r="AP454" s="481" t="str">
        <f t="shared" si="210"/>
        <v>適切</v>
      </c>
      <c r="AR454" s="697" t="str">
        <f t="shared" ca="1" si="192"/>
        <v/>
      </c>
      <c r="AT454" s="626">
        <v>374</v>
      </c>
      <c r="AU454" s="485" t="str">
        <f ca="1">INDIRECT("'自主点検表（処遇）'!AH"&amp;(MATCH($AT454,'自主点検表（処遇）'!$A$5:$A$3053,0)+4))</f>
        <v>いる・いない</v>
      </c>
      <c r="AW454" s="451" t="s">
        <v>2048</v>
      </c>
      <c r="AZ454" s="453" t="s">
        <v>2013</v>
      </c>
    </row>
    <row r="455" spans="2:52" ht="33.75" customHeight="1" thickBot="1">
      <c r="B455" s="955">
        <f t="shared" si="208"/>
        <v>77</v>
      </c>
      <c r="C455" s="955">
        <v>71</v>
      </c>
      <c r="E455" s="694" t="str">
        <f t="shared" ca="1" si="188"/>
        <v/>
      </c>
      <c r="F455" s="456"/>
      <c r="G455" s="453"/>
      <c r="AL455" s="469" t="s">
        <v>668</v>
      </c>
      <c r="AN455" s="483" t="str">
        <f t="shared" ref="AN455" ca="1" si="211">IF(AP455=AR455,"●","✖")</f>
        <v>✖</v>
      </c>
      <c r="AP455" s="481" t="str">
        <f t="shared" ref="AP455" si="212">IF(AL455="いる","適切","不適切")</f>
        <v>適切</v>
      </c>
      <c r="AR455" s="697" t="str">
        <f t="shared" ca="1" si="192"/>
        <v/>
      </c>
      <c r="AT455" s="626">
        <v>375</v>
      </c>
      <c r="AU455" s="485" t="str">
        <f ca="1">INDIRECT("'自主点検表（処遇）'!AH"&amp;(MATCH($AT455,'自主点検表（処遇）'!$A$5:$A$3053,0)+4))</f>
        <v>いる・いない</v>
      </c>
      <c r="AW455" s="451" t="s">
        <v>2048</v>
      </c>
      <c r="AZ455" s="453"/>
    </row>
    <row r="456" spans="2:52" ht="33.75" customHeight="1" thickBot="1">
      <c r="B456" s="955">
        <f t="shared" si="208"/>
        <v>77</v>
      </c>
      <c r="C456" s="955">
        <v>71</v>
      </c>
      <c r="E456" s="694" t="str">
        <f t="shared" ca="1" si="188"/>
        <v/>
      </c>
      <c r="F456" s="456" t="s">
        <v>1685</v>
      </c>
      <c r="G456" s="453" t="s">
        <v>1791</v>
      </c>
      <c r="X456" s="45" t="s">
        <v>1769</v>
      </c>
      <c r="AG456" s="605" t="s">
        <v>530</v>
      </c>
      <c r="AH456" s="450" t="s">
        <v>1823</v>
      </c>
      <c r="AL456" s="469" t="s">
        <v>668</v>
      </c>
      <c r="AN456" s="483" t="str">
        <f t="shared" ca="1" si="209"/>
        <v>✖</v>
      </c>
      <c r="AP456" s="481" t="str">
        <f t="shared" si="210"/>
        <v>適切</v>
      </c>
      <c r="AR456" s="697" t="str">
        <f t="shared" ca="1" si="192"/>
        <v/>
      </c>
      <c r="AT456" s="626">
        <v>378</v>
      </c>
      <c r="AU456" s="485" t="str">
        <f ca="1">INDIRECT("'自主点検表（処遇）'!AH"&amp;(MATCH($AT456,'自主点検表（処遇）'!$A$5:$A$3053,0)+4))</f>
        <v>いる・いない</v>
      </c>
      <c r="AW456" s="451" t="s">
        <v>2048</v>
      </c>
      <c r="AZ456" s="453" t="s">
        <v>2014</v>
      </c>
    </row>
    <row r="457" spans="2:52" ht="33.75" customHeight="1">
      <c r="E457" s="694" t="str">
        <f t="shared" ref="E457:E469" si="213">_xlfn.IFS(AR457="不適切","★",AR457="要確認","▲",AR457="適切","",AR457="","")</f>
        <v/>
      </c>
      <c r="AR457" s="701"/>
      <c r="AW457" s="45"/>
      <c r="AZ457" s="453" t="s">
        <v>1790</v>
      </c>
    </row>
    <row r="458" spans="2:52" ht="33.75" customHeight="1">
      <c r="E458" s="694" t="str">
        <f t="shared" si="213"/>
        <v/>
      </c>
      <c r="H458" s="465" t="s">
        <v>2015</v>
      </c>
      <c r="I458" s="465"/>
      <c r="J458" s="465"/>
      <c r="K458" s="465"/>
      <c r="L458" s="2012"/>
      <c r="M458" s="2012"/>
      <c r="N458" s="2012"/>
      <c r="O458" s="2012"/>
      <c r="P458" s="2012"/>
      <c r="Q458" s="2012"/>
      <c r="R458" s="2012"/>
      <c r="S458" s="2012"/>
      <c r="T458" s="2012"/>
      <c r="U458" s="2012"/>
      <c r="V458" s="2012"/>
      <c r="W458" s="2012"/>
      <c r="X458" s="2012"/>
      <c r="Y458" s="2012"/>
      <c r="Z458" s="2012"/>
      <c r="AA458" s="2012"/>
      <c r="AB458" s="2012"/>
      <c r="AC458" s="2012"/>
      <c r="AD458" s="2012"/>
      <c r="AE458" s="2012"/>
      <c r="AF458" s="2012"/>
      <c r="AG458" s="2012"/>
      <c r="AH458" s="2012"/>
      <c r="AI458" s="465"/>
      <c r="AR458" s="701"/>
      <c r="AW458" s="45"/>
    </row>
    <row r="459" spans="2:52" ht="33.75" customHeight="1">
      <c r="E459" s="694" t="str">
        <f t="shared" si="213"/>
        <v/>
      </c>
      <c r="H459" s="466"/>
      <c r="I459" s="466"/>
      <c r="J459" s="466"/>
      <c r="K459" s="466"/>
      <c r="L459" s="2013"/>
      <c r="M459" s="2013"/>
      <c r="N459" s="2013"/>
      <c r="O459" s="2013"/>
      <c r="P459" s="2013"/>
      <c r="Q459" s="2013"/>
      <c r="R459" s="2013"/>
      <c r="S459" s="2013"/>
      <c r="T459" s="2013"/>
      <c r="U459" s="2013"/>
      <c r="V459" s="2013"/>
      <c r="W459" s="2013"/>
      <c r="X459" s="2013"/>
      <c r="Y459" s="2013"/>
      <c r="Z459" s="2013"/>
      <c r="AA459" s="2013"/>
      <c r="AB459" s="2013"/>
      <c r="AC459" s="2013"/>
      <c r="AD459" s="2013"/>
      <c r="AE459" s="2013"/>
      <c r="AF459" s="2013"/>
      <c r="AG459" s="2013"/>
      <c r="AH459" s="2013"/>
      <c r="AI459" s="466"/>
      <c r="AR459" s="701"/>
      <c r="AW459" s="45"/>
    </row>
    <row r="460" spans="2:52" ht="33.75" customHeight="1">
      <c r="E460" s="694" t="str">
        <f t="shared" si="213"/>
        <v/>
      </c>
      <c r="L460" s="453"/>
      <c r="M460" s="453"/>
      <c r="N460" s="453"/>
      <c r="O460" s="453"/>
      <c r="P460" s="453"/>
      <c r="Q460" s="453"/>
      <c r="R460" s="453"/>
      <c r="S460" s="453"/>
      <c r="T460" s="453"/>
      <c r="U460" s="453"/>
      <c r="V460" s="453"/>
      <c r="W460" s="453"/>
      <c r="X460" s="453"/>
      <c r="Y460" s="453"/>
      <c r="Z460" s="453"/>
      <c r="AA460" s="453"/>
      <c r="AB460" s="453"/>
      <c r="AC460" s="453"/>
      <c r="AD460" s="453"/>
      <c r="AE460" s="453"/>
      <c r="AF460" s="453"/>
      <c r="AG460" s="453"/>
      <c r="AH460" s="453"/>
      <c r="AR460" s="701"/>
      <c r="AW460" s="45"/>
    </row>
    <row r="461" spans="2:52" ht="33.75" customHeight="1" thickBot="1">
      <c r="E461" s="694" t="str">
        <f t="shared" si="213"/>
        <v/>
      </c>
      <c r="G461" s="45" t="s">
        <v>2389</v>
      </c>
      <c r="I461" s="45" t="s">
        <v>2391</v>
      </c>
      <c r="K461" s="45" t="s">
        <v>2402</v>
      </c>
      <c r="L461" s="453"/>
      <c r="M461" s="453"/>
      <c r="N461" s="453"/>
      <c r="O461" s="453"/>
      <c r="P461" s="453"/>
      <c r="Q461" s="453"/>
      <c r="R461" s="453"/>
      <c r="S461" s="453"/>
      <c r="T461" s="453"/>
      <c r="U461" s="453"/>
      <c r="V461" s="453"/>
      <c r="W461" s="453"/>
      <c r="X461" s="453"/>
      <c r="Y461" s="453"/>
      <c r="Z461" s="453"/>
      <c r="AA461" s="453"/>
      <c r="AB461" s="453"/>
      <c r="AC461" s="453"/>
      <c r="AD461" s="453"/>
      <c r="AE461" s="453"/>
      <c r="AF461" s="453"/>
      <c r="AG461" s="453"/>
      <c r="AH461" s="453"/>
      <c r="AR461" s="701"/>
      <c r="AW461" s="45"/>
    </row>
    <row r="462" spans="2:52" ht="33.75" customHeight="1" thickBot="1">
      <c r="E462" s="694" t="str">
        <f t="shared" si="213"/>
        <v/>
      </c>
      <c r="G462" s="627" t="s">
        <v>530</v>
      </c>
      <c r="I462" s="452" t="str">
        <f>'自主点検表（処遇）'!$H$2824</f>
        <v>　</v>
      </c>
      <c r="J462" s="45" t="s">
        <v>1515</v>
      </c>
      <c r="K462" s="45" t="s">
        <v>2395</v>
      </c>
      <c r="L462" s="453"/>
      <c r="M462" s="453"/>
      <c r="N462" s="453"/>
      <c r="O462" s="453"/>
      <c r="P462" s="453"/>
      <c r="Q462" s="453"/>
      <c r="R462" s="453"/>
      <c r="S462" s="453"/>
      <c r="T462" s="453"/>
      <c r="U462" s="453"/>
      <c r="V462" s="453"/>
      <c r="W462" s="453"/>
      <c r="X462" s="453"/>
      <c r="Y462" s="453"/>
      <c r="Z462" s="453"/>
      <c r="AA462" s="453"/>
      <c r="AB462" s="453"/>
      <c r="AC462" s="453"/>
      <c r="AD462" s="453"/>
      <c r="AE462" s="453"/>
      <c r="AF462" s="453"/>
      <c r="AG462" s="453"/>
      <c r="AH462" s="453"/>
      <c r="AR462" s="701"/>
      <c r="AW462" s="45"/>
    </row>
    <row r="463" spans="2:52" ht="33.75" customHeight="1" thickBot="1">
      <c r="E463" s="694" t="str">
        <f t="shared" si="213"/>
        <v/>
      </c>
      <c r="G463" s="627" t="s">
        <v>530</v>
      </c>
      <c r="I463" s="452" t="str">
        <f>'自主点検表（処遇）'!$H$2825</f>
        <v>　</v>
      </c>
      <c r="J463" s="45" t="s">
        <v>1516</v>
      </c>
      <c r="K463" s="45" t="s">
        <v>2396</v>
      </c>
      <c r="L463" s="453"/>
      <c r="M463" s="453"/>
      <c r="N463" s="453"/>
      <c r="O463" s="453"/>
      <c r="P463" s="453"/>
      <c r="Q463" s="453"/>
      <c r="R463" s="453"/>
      <c r="S463" s="453"/>
      <c r="T463" s="453"/>
      <c r="U463" s="453"/>
      <c r="V463" s="453"/>
      <c r="W463" s="453"/>
      <c r="X463" s="453"/>
      <c r="Y463" s="453"/>
      <c r="Z463" s="453"/>
      <c r="AA463" s="453"/>
      <c r="AB463" s="453"/>
      <c r="AC463" s="453"/>
      <c r="AD463" s="453"/>
      <c r="AE463" s="453"/>
      <c r="AF463" s="453"/>
      <c r="AG463" s="453"/>
      <c r="AH463" s="453"/>
      <c r="AR463" s="701"/>
      <c r="AW463" s="45"/>
    </row>
    <row r="464" spans="2:52" ht="33.75" customHeight="1" thickBot="1">
      <c r="E464" s="694" t="str">
        <f t="shared" si="213"/>
        <v/>
      </c>
      <c r="G464" s="627" t="s">
        <v>530</v>
      </c>
      <c r="I464" s="452" t="str">
        <f>'自主点検表（処遇）'!$H$2826</f>
        <v>　</v>
      </c>
      <c r="J464" s="45" t="s">
        <v>1517</v>
      </c>
      <c r="K464" s="45" t="s">
        <v>2397</v>
      </c>
      <c r="L464" s="453"/>
      <c r="M464" s="453"/>
      <c r="N464" s="453"/>
      <c r="O464" s="453"/>
      <c r="P464" s="453"/>
      <c r="Q464" s="453"/>
      <c r="R464" s="453"/>
      <c r="S464" s="453"/>
      <c r="T464" s="453"/>
      <c r="U464" s="453"/>
      <c r="V464" s="453"/>
      <c r="W464" s="453"/>
      <c r="X464" s="453"/>
      <c r="Y464" s="453"/>
      <c r="Z464" s="453"/>
      <c r="AA464" s="453"/>
      <c r="AB464" s="453"/>
      <c r="AC464" s="453"/>
      <c r="AD464" s="453"/>
      <c r="AE464" s="453"/>
      <c r="AF464" s="453"/>
      <c r="AG464" s="453"/>
      <c r="AH464" s="453"/>
      <c r="AR464" s="701"/>
      <c r="AW464" s="45"/>
    </row>
    <row r="465" spans="5:49" ht="33.75" customHeight="1" thickBot="1">
      <c r="E465" s="694" t="str">
        <f t="shared" si="213"/>
        <v/>
      </c>
      <c r="G465" s="627" t="s">
        <v>530</v>
      </c>
      <c r="I465" s="452" t="str">
        <f>'自主点検表（処遇）'!$H$2827</f>
        <v>　</v>
      </c>
      <c r="J465" s="45" t="s">
        <v>1518</v>
      </c>
      <c r="K465" s="1970" t="s">
        <v>2398</v>
      </c>
      <c r="L465" s="1970"/>
      <c r="M465" s="1970"/>
      <c r="N465" s="1970"/>
      <c r="O465" s="1970"/>
      <c r="P465" s="1970"/>
      <c r="Q465" s="1970"/>
      <c r="R465" s="1970"/>
      <c r="S465" s="1970"/>
      <c r="T465" s="1970"/>
      <c r="U465" s="1970"/>
      <c r="V465" s="1970"/>
      <c r="W465" s="1970"/>
      <c r="X465" s="1970"/>
      <c r="Y465" s="1970"/>
      <c r="Z465" s="1970"/>
      <c r="AA465" s="1970"/>
      <c r="AB465" s="1970"/>
      <c r="AC465" s="1970"/>
      <c r="AD465" s="1970"/>
      <c r="AE465" s="1970"/>
      <c r="AF465" s="1970"/>
      <c r="AG465" s="1970"/>
      <c r="AH465" s="1970"/>
      <c r="AI465" s="1970"/>
      <c r="AR465" s="701"/>
      <c r="AW465" s="45"/>
    </row>
    <row r="466" spans="5:49" ht="42" customHeight="1" thickBot="1">
      <c r="E466" s="694" t="str">
        <f t="shared" si="213"/>
        <v/>
      </c>
      <c r="K466" s="1970"/>
      <c r="L466" s="1970"/>
      <c r="M466" s="1970"/>
      <c r="N466" s="1970"/>
      <c r="O466" s="1970"/>
      <c r="P466" s="1970"/>
      <c r="Q466" s="1970"/>
      <c r="R466" s="1970"/>
      <c r="S466" s="1970"/>
      <c r="T466" s="1970"/>
      <c r="U466" s="1970"/>
      <c r="V466" s="1970"/>
      <c r="W466" s="1970"/>
      <c r="X466" s="1970"/>
      <c r="Y466" s="1970"/>
      <c r="Z466" s="1970"/>
      <c r="AA466" s="1970"/>
      <c r="AB466" s="1970"/>
      <c r="AC466" s="1970"/>
      <c r="AD466" s="1970"/>
      <c r="AE466" s="1970"/>
      <c r="AF466" s="1970"/>
      <c r="AG466" s="1970"/>
      <c r="AH466" s="1970"/>
      <c r="AI466" s="1970"/>
      <c r="AR466" s="701"/>
      <c r="AW466" s="45"/>
    </row>
    <row r="467" spans="5:49" ht="33.75" customHeight="1" thickBot="1">
      <c r="E467" s="694" t="str">
        <f t="shared" si="213"/>
        <v/>
      </c>
      <c r="G467" s="627" t="s">
        <v>530</v>
      </c>
      <c r="I467" s="452" t="str">
        <f>'自主点検表（処遇）'!$H$2831</f>
        <v>　</v>
      </c>
      <c r="J467" s="45" t="s">
        <v>1519</v>
      </c>
      <c r="K467" s="45" t="s">
        <v>2399</v>
      </c>
      <c r="AR467" s="701"/>
      <c r="AW467" s="45"/>
    </row>
    <row r="468" spans="5:49" ht="33.75" customHeight="1" thickBot="1">
      <c r="E468" s="694" t="str">
        <f t="shared" si="213"/>
        <v/>
      </c>
      <c r="G468" s="627" t="s">
        <v>530</v>
      </c>
      <c r="I468" s="452" t="str">
        <f>'自主点検表（処遇）'!$H$2832</f>
        <v>　</v>
      </c>
      <c r="J468" s="45" t="s">
        <v>1520</v>
      </c>
      <c r="K468" s="45" t="s">
        <v>2400</v>
      </c>
      <c r="AR468" s="701"/>
      <c r="AW468" s="45"/>
    </row>
    <row r="469" spans="5:49" ht="33.75" customHeight="1" thickBot="1">
      <c r="E469" s="694" t="str">
        <f t="shared" si="213"/>
        <v/>
      </c>
      <c r="G469" s="627" t="s">
        <v>530</v>
      </c>
      <c r="I469" s="452" t="str">
        <f>'自主点検表（処遇）'!$H$2833</f>
        <v>　</v>
      </c>
      <c r="J469" s="45" t="s">
        <v>2117</v>
      </c>
      <c r="K469" s="45" t="s">
        <v>2401</v>
      </c>
      <c r="M469" s="45" t="s">
        <v>2395</v>
      </c>
      <c r="AR469" s="701"/>
      <c r="AW469" s="45"/>
    </row>
    <row r="470" spans="5:49" ht="33.75" customHeight="1">
      <c r="AR470" s="701"/>
      <c r="AW470" s="45"/>
    </row>
    <row r="471" spans="5:49" ht="33.75" customHeight="1">
      <c r="AR471" s="701"/>
      <c r="AW471" s="45"/>
    </row>
    <row r="472" spans="5:49" ht="33.75" customHeight="1">
      <c r="AR472" s="701"/>
      <c r="AW472" s="45"/>
    </row>
    <row r="473" spans="5:49" ht="33.75" customHeight="1">
      <c r="AR473" s="701"/>
      <c r="AW473" s="45"/>
    </row>
    <row r="474" spans="5:49" ht="33.75" customHeight="1">
      <c r="AR474" s="701"/>
      <c r="AW474" s="45"/>
    </row>
    <row r="475" spans="5:49" ht="33.75" customHeight="1">
      <c r="AR475" s="701"/>
      <c r="AW475" s="45"/>
    </row>
  </sheetData>
  <mergeCells count="235">
    <mergeCell ref="L458:AH458"/>
    <mergeCell ref="L459:AH459"/>
    <mergeCell ref="V274:X274"/>
    <mergeCell ref="Z391:AF391"/>
    <mergeCell ref="AA393:AF393"/>
    <mergeCell ref="V416:AA416"/>
    <mergeCell ref="V418:AA418"/>
    <mergeCell ref="V424:AA424"/>
    <mergeCell ref="V426:AA426"/>
    <mergeCell ref="P416:Q416"/>
    <mergeCell ref="P418:Q418"/>
    <mergeCell ref="P424:Q424"/>
    <mergeCell ref="P426:Q426"/>
    <mergeCell ref="S416:U416"/>
    <mergeCell ref="S418:U418"/>
    <mergeCell ref="S424:U424"/>
    <mergeCell ref="S426:U426"/>
    <mergeCell ref="P415:AB415"/>
    <mergeCell ref="P417:AB417"/>
    <mergeCell ref="N298:X298"/>
    <mergeCell ref="P293:Q293"/>
    <mergeCell ref="P294:Q294"/>
    <mergeCell ref="P296:Q296"/>
    <mergeCell ref="J406:AJ407"/>
    <mergeCell ref="L444:AH444"/>
    <mergeCell ref="L445:AH445"/>
    <mergeCell ref="Z113:AF113"/>
    <mergeCell ref="X72:AC72"/>
    <mergeCell ref="H73:M73"/>
    <mergeCell ref="N73:P73"/>
    <mergeCell ref="O196:P196"/>
    <mergeCell ref="R196:S196"/>
    <mergeCell ref="P423:AB423"/>
    <mergeCell ref="P425:AB425"/>
    <mergeCell ref="J408:AJ409"/>
    <mergeCell ref="AH141:AJ141"/>
    <mergeCell ref="AE74:AG74"/>
    <mergeCell ref="N74:U74"/>
    <mergeCell ref="W74:Y74"/>
    <mergeCell ref="H130:O130"/>
    <mergeCell ref="P130:Z130"/>
    <mergeCell ref="G119:AE119"/>
    <mergeCell ref="G120:AE120"/>
    <mergeCell ref="I115:L115"/>
    <mergeCell ref="G111:N111"/>
    <mergeCell ref="H112:N112"/>
    <mergeCell ref="H74:M74"/>
    <mergeCell ref="P129:Z129"/>
    <mergeCell ref="H198:Z198"/>
    <mergeCell ref="K201:Z201"/>
    <mergeCell ref="G122:AE122"/>
    <mergeCell ref="L196:M196"/>
    <mergeCell ref="W115:AE115"/>
    <mergeCell ref="K158:AB158"/>
    <mergeCell ref="K159:AE159"/>
    <mergeCell ref="K160:AE160"/>
    <mergeCell ref="K161:AE161"/>
    <mergeCell ref="K162:AE162"/>
    <mergeCell ref="K163:AE163"/>
    <mergeCell ref="G121:AE121"/>
    <mergeCell ref="G124:AE124"/>
    <mergeCell ref="N115:R115"/>
    <mergeCell ref="T115:V115"/>
    <mergeCell ref="K164:AE164"/>
    <mergeCell ref="K165:AE165"/>
    <mergeCell ref="K176:AA176"/>
    <mergeCell ref="H131:O131"/>
    <mergeCell ref="P131:Z131"/>
    <mergeCell ref="G123:AE123"/>
    <mergeCell ref="W10:Y10"/>
    <mergeCell ref="Z10:AB10"/>
    <mergeCell ref="AH25:AJ25"/>
    <mergeCell ref="AC10:AD10"/>
    <mergeCell ref="R25:T25"/>
    <mergeCell ref="R26:T26"/>
    <mergeCell ref="G117:AE117"/>
    <mergeCell ref="G118:AE118"/>
    <mergeCell ref="Y71:AA71"/>
    <mergeCell ref="AB71:AC71"/>
    <mergeCell ref="H72:M72"/>
    <mergeCell ref="N72:P72"/>
    <mergeCell ref="R72:U72"/>
    <mergeCell ref="R70:U70"/>
    <mergeCell ref="V70:V74"/>
    <mergeCell ref="R73:U73"/>
    <mergeCell ref="W73:Y73"/>
    <mergeCell ref="Z73:AA73"/>
    <mergeCell ref="AB73:AC73"/>
    <mergeCell ref="Z74:AA74"/>
    <mergeCell ref="U25:W25"/>
    <mergeCell ref="U26:W26"/>
    <mergeCell ref="U27:W27"/>
    <mergeCell ref="AA70:AC70"/>
    <mergeCell ref="H71:M71"/>
    <mergeCell ref="N71:P71"/>
    <mergeCell ref="R71:U71"/>
    <mergeCell ref="W71:X71"/>
    <mergeCell ref="G125:AE125"/>
    <mergeCell ref="AH9:AJ9"/>
    <mergeCell ref="AH14:AJ14"/>
    <mergeCell ref="AH15:AJ15"/>
    <mergeCell ref="AH20:AJ20"/>
    <mergeCell ref="L20:Q20"/>
    <mergeCell ref="L21:Q21"/>
    <mergeCell ref="L22:Q22"/>
    <mergeCell ref="L25:Q25"/>
    <mergeCell ref="L26:Q26"/>
    <mergeCell ref="R20:X20"/>
    <mergeCell ref="R21:X21"/>
    <mergeCell ref="R22:X22"/>
    <mergeCell ref="Y20:AF20"/>
    <mergeCell ref="Y21:AF21"/>
    <mergeCell ref="Y22:AF22"/>
    <mergeCell ref="AE10:AF10"/>
    <mergeCell ref="L10:P10"/>
    <mergeCell ref="Q10:V10"/>
    <mergeCell ref="Z30:AB30"/>
    <mergeCell ref="AH30:AJ30"/>
    <mergeCell ref="L27:Q27"/>
    <mergeCell ref="L36:M37"/>
    <mergeCell ref="H68:U68"/>
    <mergeCell ref="V68:AC68"/>
    <mergeCell ref="L31:Q31"/>
    <mergeCell ref="R31:Y31"/>
    <mergeCell ref="Z31:AB31"/>
    <mergeCell ref="L32:Q32"/>
    <mergeCell ref="R32:Y32"/>
    <mergeCell ref="Z32:AB32"/>
    <mergeCell ref="L30:Q30"/>
    <mergeCell ref="R30:Y30"/>
    <mergeCell ref="R27:T27"/>
    <mergeCell ref="H69:M69"/>
    <mergeCell ref="N69:AC69"/>
    <mergeCell ref="H70:M70"/>
    <mergeCell ref="N70:P70"/>
    <mergeCell ref="T291:W291"/>
    <mergeCell ref="AB229:AC229"/>
    <mergeCell ref="AD229:AE229"/>
    <mergeCell ref="I113:L113"/>
    <mergeCell ref="N113:P113"/>
    <mergeCell ref="G126:AE126"/>
    <mergeCell ref="G127:AE127"/>
    <mergeCell ref="Q218:S218"/>
    <mergeCell ref="P220:AC220"/>
    <mergeCell ref="Q221:S221"/>
    <mergeCell ref="R113:T113"/>
    <mergeCell ref="V113:X113"/>
    <mergeCell ref="N114:R114"/>
    <mergeCell ref="T114:X114"/>
    <mergeCell ref="Z114:AF114"/>
    <mergeCell ref="H128:O128"/>
    <mergeCell ref="P128:Z128"/>
    <mergeCell ref="H129:O129"/>
    <mergeCell ref="I114:L114"/>
    <mergeCell ref="H196:J196"/>
    <mergeCell ref="K465:AI466"/>
    <mergeCell ref="K177:AE177"/>
    <mergeCell ref="K178:AE178"/>
    <mergeCell ref="K179:AE179"/>
    <mergeCell ref="K180:AE180"/>
    <mergeCell ref="K181:AE181"/>
    <mergeCell ref="K182:AE182"/>
    <mergeCell ref="K183:AE183"/>
    <mergeCell ref="K184:AE184"/>
    <mergeCell ref="K185:AE185"/>
    <mergeCell ref="M379:N379"/>
    <mergeCell ref="O398:P398"/>
    <mergeCell ref="O399:P399"/>
    <mergeCell ref="O400:P400"/>
    <mergeCell ref="R398:S398"/>
    <mergeCell ref="R399:S399"/>
    <mergeCell ref="R400:S400"/>
    <mergeCell ref="O289:P289"/>
    <mergeCell ref="Q222:S222"/>
    <mergeCell ref="AH379:AJ379"/>
    <mergeCell ref="AG372:AH372"/>
    <mergeCell ref="AH373:AI373"/>
    <mergeCell ref="W366:X366"/>
    <mergeCell ref="AD379:AF379"/>
    <mergeCell ref="AD227:AE227"/>
    <mergeCell ref="Z228:AA228"/>
    <mergeCell ref="AD228:AE228"/>
    <mergeCell ref="W367:X367"/>
    <mergeCell ref="W368:X368"/>
    <mergeCell ref="W369:X369"/>
    <mergeCell ref="P255:Q255"/>
    <mergeCell ref="I259:AC260"/>
    <mergeCell ref="I261:AC262"/>
    <mergeCell ref="I265:AC266"/>
    <mergeCell ref="N232:O232"/>
    <mergeCell ref="N233:O233"/>
    <mergeCell ref="N234:O234"/>
    <mergeCell ref="Q232:R232"/>
    <mergeCell ref="Q233:R233"/>
    <mergeCell ref="Q234:R234"/>
    <mergeCell ref="T232:U232"/>
    <mergeCell ref="T233:U233"/>
    <mergeCell ref="W233:X233"/>
    <mergeCell ref="W234:X234"/>
    <mergeCell ref="V244:AA244"/>
    <mergeCell ref="T242:AA242"/>
    <mergeCell ref="N227:O227"/>
    <mergeCell ref="P419:AB419"/>
    <mergeCell ref="P420:Q420"/>
    <mergeCell ref="S420:U420"/>
    <mergeCell ref="V420:AA420"/>
    <mergeCell ref="Q223:S223"/>
    <mergeCell ref="Q224:S224"/>
    <mergeCell ref="Z374:AB374"/>
    <mergeCell ref="Z375:AB375"/>
    <mergeCell ref="Z372:AB372"/>
    <mergeCell ref="Z373:AB373"/>
    <mergeCell ref="U376:V376"/>
    <mergeCell ref="U375:V375"/>
    <mergeCell ref="U371:W371"/>
    <mergeCell ref="R389:S389"/>
    <mergeCell ref="Z227:AA227"/>
    <mergeCell ref="AB227:AC227"/>
    <mergeCell ref="M391:N391"/>
    <mergeCell ref="Q393:S393"/>
    <mergeCell ref="Q323:AA323"/>
    <mergeCell ref="Q324:AA324"/>
    <mergeCell ref="V379:X379"/>
    <mergeCell ref="Z379:AB379"/>
    <mergeCell ref="AB228:AC228"/>
    <mergeCell ref="T234:U234"/>
    <mergeCell ref="N291:Q291"/>
    <mergeCell ref="Z229:AA229"/>
    <mergeCell ref="N228:O228"/>
    <mergeCell ref="N229:O229"/>
    <mergeCell ref="P297:Q297"/>
    <mergeCell ref="W232:X232"/>
    <mergeCell ref="U372:V372"/>
    <mergeCell ref="U373:V373"/>
    <mergeCell ref="U374:V374"/>
  </mergeCells>
  <phoneticPr fontId="5"/>
  <conditionalFormatting sqref="AX277:AX282">
    <cfRule type="cellIs" dxfId="6677" priority="2195" operator="equal">
      <formula>"適切"</formula>
    </cfRule>
    <cfRule type="cellIs" dxfId="6676" priority="2196" operator="equal">
      <formula>"不適切"</formula>
    </cfRule>
  </conditionalFormatting>
  <conditionalFormatting sqref="H129">
    <cfRule type="notContainsBlanks" dxfId="6675" priority="2141">
      <formula>LEN(TRIM(H129))&gt;0</formula>
    </cfRule>
    <cfRule type="containsBlanks" dxfId="6674" priority="2142">
      <formula>LEN(TRIM(H129))=0</formula>
    </cfRule>
  </conditionalFormatting>
  <conditionalFormatting sqref="H130">
    <cfRule type="notContainsBlanks" dxfId="6673" priority="2139">
      <formula>LEN(TRIM(H130))&gt;0</formula>
    </cfRule>
    <cfRule type="containsBlanks" dxfId="6672" priority="2140">
      <formula>LEN(TRIM(H130))=0</formula>
    </cfRule>
  </conditionalFormatting>
  <conditionalFormatting sqref="H131">
    <cfRule type="notContainsBlanks" dxfId="6671" priority="2137">
      <formula>LEN(TRIM(H131))&gt;0</formula>
    </cfRule>
    <cfRule type="containsBlanks" dxfId="6670" priority="2138">
      <formula>LEN(TRIM(H131))=0</formula>
    </cfRule>
  </conditionalFormatting>
  <conditionalFormatting sqref="AH9">
    <cfRule type="cellIs" dxfId="6669" priority="2115" operator="equal">
      <formula>"未確認"</formula>
    </cfRule>
    <cfRule type="cellIs" dxfId="6668" priority="2116" operator="equal">
      <formula>"確認"</formula>
    </cfRule>
    <cfRule type="containsBlanks" dxfId="6667" priority="2117">
      <formula>LEN(TRIM(AH9))=0</formula>
    </cfRule>
  </conditionalFormatting>
  <conditionalFormatting sqref="AL5">
    <cfRule type="cellIs" dxfId="6666" priority="2110" operator="equal">
      <formula>"非該当"</formula>
    </cfRule>
    <cfRule type="cellIs" dxfId="6665" priority="2111" operator="equal">
      <formula>"要確認"</formula>
    </cfRule>
    <cfRule type="cellIs" dxfId="6664" priority="2112" operator="equal">
      <formula>"不適切"</formula>
    </cfRule>
    <cfRule type="cellIs" dxfId="6663" priority="2113" operator="equal">
      <formula>"適切"</formula>
    </cfRule>
    <cfRule type="containsBlanks" dxfId="6662" priority="2114">
      <formula>LEN(TRIM(AL5))=0</formula>
    </cfRule>
  </conditionalFormatting>
  <conditionalFormatting sqref="AL118">
    <cfRule type="cellIs" dxfId="6661" priority="2096" operator="equal">
      <formula>"ない"</formula>
    </cfRule>
    <cfRule type="cellIs" dxfId="6660" priority="2097" operator="equal">
      <formula>"ある"</formula>
    </cfRule>
    <cfRule type="cellIs" dxfId="6659" priority="2098" operator="equal">
      <formula>"ある・ない"</formula>
    </cfRule>
    <cfRule type="cellIs" dxfId="6658" priority="2099" operator="equal">
      <formula>"要確認"</formula>
    </cfRule>
  </conditionalFormatting>
  <conditionalFormatting sqref="F14:F32 E4:E187 E254:E418 E421:E1048576 E190:E252">
    <cfRule type="cellIs" dxfId="6657" priority="2091" operator="equal">
      <formula>"★"</formula>
    </cfRule>
  </conditionalFormatting>
  <conditionalFormatting sqref="R20:R22 Y20:Y22">
    <cfRule type="notContainsBlanks" dxfId="6656" priority="2089">
      <formula>LEN(TRIM(R20))&gt;0</formula>
    </cfRule>
    <cfRule type="containsBlanks" dxfId="6655" priority="2090">
      <formula>LEN(TRIM(R20))=0</formula>
    </cfRule>
  </conditionalFormatting>
  <conditionalFormatting sqref="L20">
    <cfRule type="notContainsBlanks" dxfId="6654" priority="2087">
      <formula>LEN(TRIM(L20))&gt;0</formula>
    </cfRule>
    <cfRule type="containsBlanks" dxfId="6653" priority="2088">
      <formula>LEN(TRIM(L20))=0</formula>
    </cfRule>
  </conditionalFormatting>
  <conditionalFormatting sqref="L21">
    <cfRule type="notContainsBlanks" dxfId="6652" priority="2085">
      <formula>LEN(TRIM(L21))&gt;0</formula>
    </cfRule>
    <cfRule type="containsBlanks" dxfId="6651" priority="2086">
      <formula>LEN(TRIM(L21))=0</formula>
    </cfRule>
  </conditionalFormatting>
  <conditionalFormatting sqref="L22">
    <cfRule type="notContainsBlanks" dxfId="6650" priority="2083">
      <formula>LEN(TRIM(L22))&gt;0</formula>
    </cfRule>
    <cfRule type="containsBlanks" dxfId="6649" priority="2084">
      <formula>LEN(TRIM(L22))=0</formula>
    </cfRule>
  </conditionalFormatting>
  <conditionalFormatting sqref="AL10 AL156">
    <cfRule type="cellIs" dxfId="6648" priority="2067" operator="equal">
      <formula>"いない"</formula>
    </cfRule>
    <cfRule type="cellIs" dxfId="6647" priority="2068" operator="equal">
      <formula>"いる"</formula>
    </cfRule>
    <cfRule type="containsBlanks" dxfId="6646" priority="2069">
      <formula>LEN(TRIM(AL10))=0</formula>
    </cfRule>
    <cfRule type="cellIs" dxfId="6645" priority="2070" operator="equal">
      <formula>"要確認"</formula>
    </cfRule>
  </conditionalFormatting>
  <conditionalFormatting sqref="AL6:AL7">
    <cfRule type="cellIs" dxfId="6644" priority="2071" operator="equal">
      <formula>"いない"</formula>
    </cfRule>
    <cfRule type="cellIs" dxfId="6643" priority="2072" operator="equal">
      <formula>"いる"</formula>
    </cfRule>
    <cfRule type="containsBlanks" dxfId="6642" priority="2073">
      <formula>LEN(TRIM(AL6))=0</formula>
    </cfRule>
    <cfRule type="cellIs" dxfId="6641" priority="2074" operator="equal">
      <formula>"要確認"</formula>
    </cfRule>
  </conditionalFormatting>
  <conditionalFormatting sqref="AL14">
    <cfRule type="cellIs" dxfId="6640" priority="2063" operator="equal">
      <formula>"いない"</formula>
    </cfRule>
    <cfRule type="cellIs" dxfId="6639" priority="2064" operator="equal">
      <formula>"いる"</formula>
    </cfRule>
    <cfRule type="containsBlanks" dxfId="6638" priority="2065">
      <formula>LEN(TRIM(AL14))=0</formula>
    </cfRule>
    <cfRule type="cellIs" dxfId="6637" priority="2066" operator="equal">
      <formula>"要確認"</formula>
    </cfRule>
  </conditionalFormatting>
  <conditionalFormatting sqref="AL15">
    <cfRule type="cellIs" dxfId="6636" priority="2059" operator="equal">
      <formula>"いない"</formula>
    </cfRule>
    <cfRule type="cellIs" dxfId="6635" priority="2060" operator="equal">
      <formula>"いる"</formula>
    </cfRule>
    <cfRule type="containsBlanks" dxfId="6634" priority="2061">
      <formula>LEN(TRIM(AL15))=0</formula>
    </cfRule>
    <cfRule type="cellIs" dxfId="6633" priority="2062" operator="equal">
      <formula>"要確認"</formula>
    </cfRule>
  </conditionalFormatting>
  <conditionalFormatting sqref="AL20">
    <cfRule type="cellIs" dxfId="6632" priority="2055" operator="equal">
      <formula>"いない"</formula>
    </cfRule>
    <cfRule type="cellIs" dxfId="6631" priority="2056" operator="equal">
      <formula>"いる"</formula>
    </cfRule>
    <cfRule type="containsBlanks" dxfId="6630" priority="2057">
      <formula>LEN(TRIM(AL20))=0</formula>
    </cfRule>
    <cfRule type="cellIs" dxfId="6629" priority="2058" operator="equal">
      <formula>"要確認"</formula>
    </cfRule>
  </conditionalFormatting>
  <conditionalFormatting sqref="AL25">
    <cfRule type="cellIs" dxfId="6628" priority="1865" operator="equal">
      <formula>"いない"</formula>
    </cfRule>
    <cfRule type="cellIs" dxfId="6627" priority="1866" operator="equal">
      <formula>"いる"</formula>
    </cfRule>
    <cfRule type="containsBlanks" dxfId="6626" priority="1867">
      <formula>LEN(TRIM(AL25))=0</formula>
    </cfRule>
    <cfRule type="cellIs" dxfId="6625" priority="1868" operator="equal">
      <formula>"要確認"</formula>
    </cfRule>
  </conditionalFormatting>
  <conditionalFormatting sqref="AL30">
    <cfRule type="cellIs" dxfId="6624" priority="1861" operator="equal">
      <formula>"いない"</formula>
    </cfRule>
    <cfRule type="cellIs" dxfId="6623" priority="1862" operator="equal">
      <formula>"いる"</formula>
    </cfRule>
    <cfRule type="containsBlanks" dxfId="6622" priority="1863">
      <formula>LEN(TRIM(AL30))=0</formula>
    </cfRule>
    <cfRule type="cellIs" dxfId="6621" priority="1864" operator="equal">
      <formula>"要確認"</formula>
    </cfRule>
  </conditionalFormatting>
  <conditionalFormatting sqref="AL36">
    <cfRule type="cellIs" dxfId="6620" priority="1857" operator="equal">
      <formula>"いない"</formula>
    </cfRule>
    <cfRule type="cellIs" dxfId="6619" priority="1858" operator="equal">
      <formula>"いる"</formula>
    </cfRule>
    <cfRule type="containsBlanks" dxfId="6618" priority="1859">
      <formula>LEN(TRIM(AL36))=0</formula>
    </cfRule>
    <cfRule type="cellIs" dxfId="6617" priority="1860" operator="equal">
      <formula>"要確認"</formula>
    </cfRule>
  </conditionalFormatting>
  <conditionalFormatting sqref="L30">
    <cfRule type="notContainsBlanks" dxfId="6616" priority="1855">
      <formula>LEN(TRIM(L30))&gt;0</formula>
    </cfRule>
    <cfRule type="containsBlanks" dxfId="6615" priority="1856">
      <formula>LEN(TRIM(L30))=0</formula>
    </cfRule>
  </conditionalFormatting>
  <conditionalFormatting sqref="R30">
    <cfRule type="notContainsBlanks" dxfId="6614" priority="1853">
      <formula>LEN(TRIM(R30))&gt;0</formula>
    </cfRule>
    <cfRule type="containsBlanks" dxfId="6613" priority="1854">
      <formula>LEN(TRIM(R30))=0</formula>
    </cfRule>
  </conditionalFormatting>
  <conditionalFormatting sqref="L31:L32">
    <cfRule type="notContainsBlanks" dxfId="6612" priority="1851">
      <formula>LEN(TRIM(L31))&gt;0</formula>
    </cfRule>
    <cfRule type="containsBlanks" dxfId="6611" priority="1852">
      <formula>LEN(TRIM(L31))=0</formula>
    </cfRule>
  </conditionalFormatting>
  <conditionalFormatting sqref="R31:R32">
    <cfRule type="notContainsBlanks" dxfId="6610" priority="1849">
      <formula>LEN(TRIM(R31))&gt;0</formula>
    </cfRule>
    <cfRule type="containsBlanks" dxfId="6609" priority="1850">
      <formula>LEN(TRIM(R31))=0</formula>
    </cfRule>
  </conditionalFormatting>
  <conditionalFormatting sqref="AN94:AN95 AN108 AN117:AN121 AN123:AN125 AN127 AN148 AN154 AN170:AN174 AN236:AN237 AN267:AN273 AN276:AN282 AT277:AT282 AN284:AN290 AN294 AN296:AN301 AN303:AN309 AN311:AN315 AN317:AN321 AN323:AN327 AN329:AN333 AN335:AN338 AN340:AN355 AN357:AN360 AN362:AN365 AN367:AN383 AN385 AN387:AN413 AN417:AN418 AN423:AN429 AN432:AN435 AN437:AN439 AN443:AN448 AN1:AN57 AN156 AN457:AN1048576 AN187 AN421 AN189:AN225">
    <cfRule type="cellIs" dxfId="6608" priority="1844" operator="equal">
      <formula>"✖"</formula>
    </cfRule>
    <cfRule type="cellIs" dxfId="6607" priority="1845" operator="equal">
      <formula>"●"</formula>
    </cfRule>
  </conditionalFormatting>
  <conditionalFormatting sqref="AL41">
    <cfRule type="cellIs" dxfId="6606" priority="1840" operator="equal">
      <formula>"いない"</formula>
    </cfRule>
    <cfRule type="cellIs" dxfId="6605" priority="1841" operator="equal">
      <formula>"いる"</formula>
    </cfRule>
    <cfRule type="containsBlanks" dxfId="6604" priority="1842">
      <formula>LEN(TRIM(AL41))=0</formula>
    </cfRule>
    <cfRule type="cellIs" dxfId="6603" priority="1843" operator="equal">
      <formula>"要確認"</formula>
    </cfRule>
  </conditionalFormatting>
  <conditionalFormatting sqref="AL42">
    <cfRule type="cellIs" dxfId="6602" priority="1836" operator="equal">
      <formula>"いない"</formula>
    </cfRule>
    <cfRule type="cellIs" dxfId="6601" priority="1837" operator="equal">
      <formula>"いる"</formula>
    </cfRule>
    <cfRule type="containsBlanks" dxfId="6600" priority="1838">
      <formula>LEN(TRIM(AL42))=0</formula>
    </cfRule>
    <cfRule type="cellIs" dxfId="6599" priority="1839" operator="equal">
      <formula>"要確認"</formula>
    </cfRule>
  </conditionalFormatting>
  <conditionalFormatting sqref="AL43">
    <cfRule type="cellIs" dxfId="6598" priority="1832" operator="equal">
      <formula>"いない"</formula>
    </cfRule>
    <cfRule type="cellIs" dxfId="6597" priority="1833" operator="equal">
      <formula>"いる"</formula>
    </cfRule>
    <cfRule type="containsBlanks" dxfId="6596" priority="1834">
      <formula>LEN(TRIM(AL43))=0</formula>
    </cfRule>
    <cfRule type="cellIs" dxfId="6595" priority="1835" operator="equal">
      <formula>"要確認"</formula>
    </cfRule>
  </conditionalFormatting>
  <conditionalFormatting sqref="AL44">
    <cfRule type="cellIs" dxfId="6594" priority="1828" operator="equal">
      <formula>"いない"</formula>
    </cfRule>
    <cfRule type="cellIs" dxfId="6593" priority="1829" operator="equal">
      <formula>"いる"</formula>
    </cfRule>
    <cfRule type="containsBlanks" dxfId="6592" priority="1830">
      <formula>LEN(TRIM(AL44))=0</formula>
    </cfRule>
    <cfRule type="cellIs" dxfId="6591" priority="1831" operator="equal">
      <formula>"要確認"</formula>
    </cfRule>
  </conditionalFormatting>
  <conditionalFormatting sqref="AL46">
    <cfRule type="cellIs" dxfId="6590" priority="1824" operator="equal">
      <formula>"いない"</formula>
    </cfRule>
    <cfRule type="cellIs" dxfId="6589" priority="1825" operator="equal">
      <formula>"いる"</formula>
    </cfRule>
    <cfRule type="containsBlanks" dxfId="6588" priority="1826">
      <formula>LEN(TRIM(AL46))=0</formula>
    </cfRule>
    <cfRule type="cellIs" dxfId="6587" priority="1827" operator="equal">
      <formula>"要確認"</formula>
    </cfRule>
  </conditionalFormatting>
  <conditionalFormatting sqref="T36">
    <cfRule type="cellIs" dxfId="6586" priority="1823" operator="equal">
      <formula>"NG"</formula>
    </cfRule>
  </conditionalFormatting>
  <conditionalFormatting sqref="AL54:AL56">
    <cfRule type="cellIs" dxfId="6585" priority="1819" operator="equal">
      <formula>"いない"</formula>
    </cfRule>
    <cfRule type="cellIs" dxfId="6584" priority="1820" operator="equal">
      <formula>"いる"</formula>
    </cfRule>
    <cfRule type="containsBlanks" dxfId="6583" priority="1821">
      <formula>LEN(TRIM(AL54))=0</formula>
    </cfRule>
    <cfRule type="cellIs" dxfId="6582" priority="1822" operator="equal">
      <formula>"要確認"</formula>
    </cfRule>
  </conditionalFormatting>
  <conditionalFormatting sqref="AN58">
    <cfRule type="cellIs" dxfId="6581" priority="1815" operator="equal">
      <formula>"✖"</formula>
    </cfRule>
    <cfRule type="cellIs" dxfId="6580" priority="1816" operator="equal">
      <formula>"●"</formula>
    </cfRule>
  </conditionalFormatting>
  <conditionalFormatting sqref="AL58">
    <cfRule type="cellIs" dxfId="6579" priority="1803" operator="equal">
      <formula>"未策定"</formula>
    </cfRule>
    <cfRule type="cellIs" dxfId="6578" priority="1804" operator="equal">
      <formula>"策定済"</formula>
    </cfRule>
    <cfRule type="cellIs" dxfId="6577" priority="1805" operator="equal">
      <formula>"策定済・未策定"</formula>
    </cfRule>
  </conditionalFormatting>
  <conditionalFormatting sqref="AL59">
    <cfRule type="cellIs" dxfId="6576" priority="1800" operator="equal">
      <formula>"未策定"</formula>
    </cfRule>
    <cfRule type="cellIs" dxfId="6575" priority="1801" operator="equal">
      <formula>"策定済"</formula>
    </cfRule>
    <cfRule type="cellIs" dxfId="6574" priority="1802" operator="equal">
      <formula>"策定済・未策定"</formula>
    </cfRule>
  </conditionalFormatting>
  <conditionalFormatting sqref="AN59">
    <cfRule type="cellIs" dxfId="6573" priority="1796" operator="equal">
      <formula>"✖"</formula>
    </cfRule>
    <cfRule type="cellIs" dxfId="6572" priority="1797" operator="equal">
      <formula>"●"</formula>
    </cfRule>
  </conditionalFormatting>
  <conditionalFormatting sqref="AN60:AN63">
    <cfRule type="cellIs" dxfId="6571" priority="1792" operator="equal">
      <formula>"✖"</formula>
    </cfRule>
    <cfRule type="cellIs" dxfId="6570" priority="1793" operator="equal">
      <formula>"●"</formula>
    </cfRule>
  </conditionalFormatting>
  <conditionalFormatting sqref="AL60">
    <cfRule type="cellIs" dxfId="6569" priority="1784" operator="equal">
      <formula>"未実施"</formula>
    </cfRule>
    <cfRule type="cellIs" dxfId="6568" priority="1785" operator="equal">
      <formula>"実施予定"</formula>
    </cfRule>
    <cfRule type="cellIs" dxfId="6567" priority="1786" operator="equal">
      <formula>"実施済"</formula>
    </cfRule>
    <cfRule type="cellIs" dxfId="6566" priority="1787" operator="equal">
      <formula>"実施済・未実施"</formula>
    </cfRule>
  </conditionalFormatting>
  <conditionalFormatting sqref="AL61:AL63">
    <cfRule type="cellIs" dxfId="6565" priority="1768" operator="equal">
      <formula>"未実施"</formula>
    </cfRule>
    <cfRule type="cellIs" dxfId="6564" priority="1769" operator="equal">
      <formula>"実施予定"</formula>
    </cfRule>
    <cfRule type="cellIs" dxfId="6563" priority="1770" operator="equal">
      <formula>"実施済"</formula>
    </cfRule>
    <cfRule type="cellIs" dxfId="6562" priority="1771" operator="equal">
      <formula>"実施済・未実施"</formula>
    </cfRule>
  </conditionalFormatting>
  <conditionalFormatting sqref="AN64:AN65">
    <cfRule type="cellIs" dxfId="6561" priority="1764" operator="equal">
      <formula>"✖"</formula>
    </cfRule>
    <cfRule type="cellIs" dxfId="6560" priority="1765" operator="equal">
      <formula>"●"</formula>
    </cfRule>
  </conditionalFormatting>
  <conditionalFormatting sqref="AN66">
    <cfRule type="cellIs" dxfId="6559" priority="1762" operator="equal">
      <formula>"✖"</formula>
    </cfRule>
    <cfRule type="cellIs" dxfId="6558" priority="1763" operator="equal">
      <formula>"●"</formula>
    </cfRule>
  </conditionalFormatting>
  <conditionalFormatting sqref="AN67">
    <cfRule type="cellIs" dxfId="6557" priority="1760" operator="equal">
      <formula>"✖"</formula>
    </cfRule>
    <cfRule type="cellIs" dxfId="6556" priority="1761" operator="equal">
      <formula>"●"</formula>
    </cfRule>
  </conditionalFormatting>
  <conditionalFormatting sqref="AE74:AG74">
    <cfRule type="cellIs" dxfId="6555" priority="1751" operator="equal">
      <formula>"基準以上"</formula>
    </cfRule>
    <cfRule type="cellIs" dxfId="6554" priority="1752" operator="equal">
      <formula>"基準以下"</formula>
    </cfRule>
  </conditionalFormatting>
  <conditionalFormatting sqref="AN68:AN73">
    <cfRule type="cellIs" dxfId="6553" priority="1749" operator="equal">
      <formula>"✖"</formula>
    </cfRule>
    <cfRule type="cellIs" dxfId="6552" priority="1750" operator="equal">
      <formula>"●"</formula>
    </cfRule>
  </conditionalFormatting>
  <conditionalFormatting sqref="AN74">
    <cfRule type="cellIs" dxfId="6551" priority="1745" operator="equal">
      <formula>"✖"</formula>
    </cfRule>
    <cfRule type="cellIs" dxfId="6550" priority="1746" operator="equal">
      <formula>"●"</formula>
    </cfRule>
  </conditionalFormatting>
  <conditionalFormatting sqref="AL74">
    <cfRule type="cellIs" dxfId="6549" priority="1741" operator="equal">
      <formula>"いない"</formula>
    </cfRule>
    <cfRule type="cellIs" dxfId="6548" priority="1742" operator="equal">
      <formula>"いる"</formula>
    </cfRule>
    <cfRule type="containsBlanks" dxfId="6547" priority="1743">
      <formula>LEN(TRIM(AL74))=0</formula>
    </cfRule>
    <cfRule type="cellIs" dxfId="6546" priority="1744" operator="equal">
      <formula>"要確認"</formula>
    </cfRule>
  </conditionalFormatting>
  <conditionalFormatting sqref="AN75:AN76">
    <cfRule type="cellIs" dxfId="6545" priority="1739" operator="equal">
      <formula>"✖"</formula>
    </cfRule>
    <cfRule type="cellIs" dxfId="6544" priority="1740" operator="equal">
      <formula>"●"</formula>
    </cfRule>
  </conditionalFormatting>
  <conditionalFormatting sqref="AN77">
    <cfRule type="cellIs" dxfId="6543" priority="1737" operator="equal">
      <formula>"✖"</formula>
    </cfRule>
    <cfRule type="cellIs" dxfId="6542" priority="1738" operator="equal">
      <formula>"●"</formula>
    </cfRule>
  </conditionalFormatting>
  <conditionalFormatting sqref="AL78">
    <cfRule type="cellIs" dxfId="6541" priority="1733" operator="equal">
      <formula>"いない"</formula>
    </cfRule>
    <cfRule type="cellIs" dxfId="6540" priority="1734" operator="equal">
      <formula>"いる"</formula>
    </cfRule>
    <cfRule type="containsBlanks" dxfId="6539" priority="1735">
      <formula>LEN(TRIM(AL78))=0</formula>
    </cfRule>
    <cfRule type="cellIs" dxfId="6538" priority="1736" operator="equal">
      <formula>"要確認"</formula>
    </cfRule>
  </conditionalFormatting>
  <conditionalFormatting sqref="AN78">
    <cfRule type="cellIs" dxfId="6537" priority="1729" operator="equal">
      <formula>"✖"</formula>
    </cfRule>
    <cfRule type="cellIs" dxfId="6536" priority="1730" operator="equal">
      <formula>"●"</formula>
    </cfRule>
  </conditionalFormatting>
  <conditionalFormatting sqref="AL90">
    <cfRule type="cellIs" dxfId="6535" priority="1725" operator="equal">
      <formula>"いない"</formula>
    </cfRule>
    <cfRule type="cellIs" dxfId="6534" priority="1726" operator="equal">
      <formula>"いる"</formula>
    </cfRule>
    <cfRule type="containsBlanks" dxfId="6533" priority="1727">
      <formula>LEN(TRIM(AL90))=0</formula>
    </cfRule>
    <cfRule type="cellIs" dxfId="6532" priority="1728" operator="equal">
      <formula>"要確認"</formula>
    </cfRule>
  </conditionalFormatting>
  <conditionalFormatting sqref="AL91">
    <cfRule type="cellIs" dxfId="6531" priority="1721" operator="equal">
      <formula>"いない"</formula>
    </cfRule>
    <cfRule type="cellIs" dxfId="6530" priority="1722" operator="equal">
      <formula>"いる"</formula>
    </cfRule>
    <cfRule type="containsBlanks" dxfId="6529" priority="1723">
      <formula>LEN(TRIM(AL91))=0</formula>
    </cfRule>
    <cfRule type="cellIs" dxfId="6528" priority="1724" operator="equal">
      <formula>"要確認"</formula>
    </cfRule>
  </conditionalFormatting>
  <conditionalFormatting sqref="AN90">
    <cfRule type="cellIs" dxfId="6527" priority="1717" operator="equal">
      <formula>"✖"</formula>
    </cfRule>
    <cfRule type="cellIs" dxfId="6526" priority="1718" operator="equal">
      <formula>"●"</formula>
    </cfRule>
  </conditionalFormatting>
  <conditionalFormatting sqref="AN91">
    <cfRule type="cellIs" dxfId="6525" priority="1713" operator="equal">
      <formula>"✖"</formula>
    </cfRule>
    <cfRule type="cellIs" dxfId="6524" priority="1714" operator="equal">
      <formula>"●"</formula>
    </cfRule>
  </conditionalFormatting>
  <conditionalFormatting sqref="AN79:AN89">
    <cfRule type="cellIs" dxfId="6523" priority="1711" operator="equal">
      <formula>"✖"</formula>
    </cfRule>
    <cfRule type="cellIs" dxfId="6522" priority="1712" operator="equal">
      <formula>"●"</formula>
    </cfRule>
  </conditionalFormatting>
  <conditionalFormatting sqref="AN92:AN93">
    <cfRule type="cellIs" dxfId="6521" priority="1709" operator="equal">
      <formula>"✖"</formula>
    </cfRule>
    <cfRule type="cellIs" dxfId="6520" priority="1710" operator="equal">
      <formula>"●"</formula>
    </cfRule>
  </conditionalFormatting>
  <conditionalFormatting sqref="AL96">
    <cfRule type="cellIs" dxfId="6519" priority="1701" operator="equal">
      <formula>"いない"</formula>
    </cfRule>
    <cfRule type="cellIs" dxfId="6518" priority="1702" operator="equal">
      <formula>"いる"</formula>
    </cfRule>
    <cfRule type="containsBlanks" dxfId="6517" priority="1703">
      <formula>LEN(TRIM(AL96))=0</formula>
    </cfRule>
    <cfRule type="cellIs" dxfId="6516" priority="1704" operator="equal">
      <formula>"要確認"</formula>
    </cfRule>
  </conditionalFormatting>
  <conditionalFormatting sqref="AN96:AN97">
    <cfRule type="cellIs" dxfId="6515" priority="1699" operator="equal">
      <formula>"✖"</formula>
    </cfRule>
    <cfRule type="cellIs" dxfId="6514" priority="1700" operator="equal">
      <formula>"●"</formula>
    </cfRule>
  </conditionalFormatting>
  <conditionalFormatting sqref="AL97">
    <cfRule type="cellIs" dxfId="6513" priority="1687" operator="equal">
      <formula>"ある"</formula>
    </cfRule>
    <cfRule type="cellIs" dxfId="6512" priority="1689" operator="equal">
      <formula>"要確認"</formula>
    </cfRule>
    <cfRule type="cellIs" dxfId="6511" priority="1690" operator="equal">
      <formula>"ない・ある"</formula>
    </cfRule>
    <cfRule type="cellIs" dxfId="6510" priority="2190" operator="equal">
      <formula>"ない"</formula>
    </cfRule>
  </conditionalFormatting>
  <conditionalFormatting sqref="AN98:AN103">
    <cfRule type="cellIs" dxfId="6509" priority="1685" operator="equal">
      <formula>"✖"</formula>
    </cfRule>
    <cfRule type="cellIs" dxfId="6508" priority="1686" operator="equal">
      <formula>"●"</formula>
    </cfRule>
  </conditionalFormatting>
  <conditionalFormatting sqref="AL104">
    <cfRule type="cellIs" dxfId="6507" priority="1681" operator="equal">
      <formula>"いない"</formula>
    </cfRule>
    <cfRule type="cellIs" dxfId="6506" priority="1682" operator="equal">
      <formula>"いる"</formula>
    </cfRule>
    <cfRule type="containsBlanks" dxfId="6505" priority="1683">
      <formula>LEN(TRIM(AL104))=0</formula>
    </cfRule>
    <cfRule type="cellIs" dxfId="6504" priority="1684" operator="equal">
      <formula>"要確認"</formula>
    </cfRule>
  </conditionalFormatting>
  <conditionalFormatting sqref="AN104">
    <cfRule type="cellIs" dxfId="6503" priority="1679" operator="equal">
      <formula>"✖"</formula>
    </cfRule>
    <cfRule type="cellIs" dxfId="6502" priority="1680" operator="equal">
      <formula>"●"</formula>
    </cfRule>
  </conditionalFormatting>
  <conditionalFormatting sqref="AN133">
    <cfRule type="cellIs" dxfId="6501" priority="1663" operator="equal">
      <formula>"✖"</formula>
    </cfRule>
    <cfRule type="cellIs" dxfId="6500" priority="1664" operator="equal">
      <formula>"●"</formula>
    </cfRule>
  </conditionalFormatting>
  <conditionalFormatting sqref="AN134:AN135">
    <cfRule type="cellIs" dxfId="6499" priority="1655" operator="equal">
      <formula>"✖"</formula>
    </cfRule>
    <cfRule type="cellIs" dxfId="6498" priority="1656" operator="equal">
      <formula>"●"</formula>
    </cfRule>
  </conditionalFormatting>
  <conditionalFormatting sqref="AN105:AN107">
    <cfRule type="cellIs" dxfId="6497" priority="1651" operator="equal">
      <formula>"✖"</formula>
    </cfRule>
    <cfRule type="cellIs" dxfId="6496" priority="1652" operator="equal">
      <formula>"●"</formula>
    </cfRule>
  </conditionalFormatting>
  <conditionalFormatting sqref="AL108">
    <cfRule type="cellIs" dxfId="6495" priority="1647" operator="equal">
      <formula>"いない"</formula>
    </cfRule>
    <cfRule type="cellIs" dxfId="6494" priority="1648" operator="equal">
      <formula>"いる"</formula>
    </cfRule>
    <cfRule type="containsBlanks" dxfId="6493" priority="1649">
      <formula>LEN(TRIM(AL108))=0</formula>
    </cfRule>
    <cfRule type="cellIs" dxfId="6492" priority="1650" operator="equal">
      <formula>"要確認"</formula>
    </cfRule>
  </conditionalFormatting>
  <conditionalFormatting sqref="AN109:AN116">
    <cfRule type="cellIs" dxfId="6491" priority="1645" operator="equal">
      <formula>"✖"</formula>
    </cfRule>
    <cfRule type="cellIs" dxfId="6490" priority="1646" operator="equal">
      <formula>"●"</formula>
    </cfRule>
  </conditionalFormatting>
  <conditionalFormatting sqref="AN122">
    <cfRule type="cellIs" dxfId="6489" priority="1643" operator="equal">
      <formula>"✖"</formula>
    </cfRule>
    <cfRule type="cellIs" dxfId="6488" priority="1644" operator="equal">
      <formula>"●"</formula>
    </cfRule>
  </conditionalFormatting>
  <conditionalFormatting sqref="AN126">
    <cfRule type="cellIs" dxfId="6487" priority="1641" operator="equal">
      <formula>"✖"</formula>
    </cfRule>
    <cfRule type="cellIs" dxfId="6486" priority="1642" operator="equal">
      <formula>"●"</formula>
    </cfRule>
  </conditionalFormatting>
  <conditionalFormatting sqref="AN128">
    <cfRule type="cellIs" dxfId="6485" priority="1639" operator="equal">
      <formula>"✖"</formula>
    </cfRule>
    <cfRule type="cellIs" dxfId="6484" priority="1640" operator="equal">
      <formula>"●"</formula>
    </cfRule>
  </conditionalFormatting>
  <conditionalFormatting sqref="AN129">
    <cfRule type="cellIs" dxfId="6483" priority="1637" operator="equal">
      <formula>"✖"</formula>
    </cfRule>
    <cfRule type="cellIs" dxfId="6482" priority="1638" operator="equal">
      <formula>"●"</formula>
    </cfRule>
  </conditionalFormatting>
  <conditionalFormatting sqref="AN130">
    <cfRule type="cellIs" dxfId="6481" priority="1635" operator="equal">
      <formula>"✖"</formula>
    </cfRule>
    <cfRule type="cellIs" dxfId="6480" priority="1636" operator="equal">
      <formula>"●"</formula>
    </cfRule>
  </conditionalFormatting>
  <conditionalFormatting sqref="AN131:AN132">
    <cfRule type="cellIs" dxfId="6479" priority="1633" operator="equal">
      <formula>"✖"</formula>
    </cfRule>
    <cfRule type="cellIs" dxfId="6478" priority="1634" operator="equal">
      <formula>"●"</formula>
    </cfRule>
  </conditionalFormatting>
  <conditionalFormatting sqref="P129">
    <cfRule type="notContainsBlanks" dxfId="6477" priority="1627">
      <formula>LEN(TRIM(P129))&gt;0</formula>
    </cfRule>
    <cfRule type="containsBlanks" dxfId="6476" priority="1628">
      <formula>LEN(TRIM(P129))=0</formula>
    </cfRule>
  </conditionalFormatting>
  <conditionalFormatting sqref="P130">
    <cfRule type="notContainsBlanks" dxfId="6475" priority="1625">
      <formula>LEN(TRIM(P130))&gt;0</formula>
    </cfRule>
    <cfRule type="containsBlanks" dxfId="6474" priority="1626">
      <formula>LEN(TRIM(P130))=0</formula>
    </cfRule>
  </conditionalFormatting>
  <conditionalFormatting sqref="P131">
    <cfRule type="notContainsBlanks" dxfId="6473" priority="1623">
      <formula>LEN(TRIM(P131))&gt;0</formula>
    </cfRule>
    <cfRule type="containsBlanks" dxfId="6472" priority="1624">
      <formula>LEN(TRIM(P131))=0</formula>
    </cfRule>
  </conditionalFormatting>
  <conditionalFormatting sqref="AN140:AN141">
    <cfRule type="cellIs" dxfId="6471" priority="1618" operator="equal">
      <formula>"✖"</formula>
    </cfRule>
    <cfRule type="cellIs" dxfId="6470" priority="1619" operator="equal">
      <formula>"●"</formula>
    </cfRule>
  </conditionalFormatting>
  <conditionalFormatting sqref="AN136:AN138">
    <cfRule type="cellIs" dxfId="6469" priority="1616" operator="equal">
      <formula>"✖"</formula>
    </cfRule>
    <cfRule type="cellIs" dxfId="6468" priority="1617" operator="equal">
      <formula>"●"</formula>
    </cfRule>
  </conditionalFormatting>
  <conditionalFormatting sqref="AN139">
    <cfRule type="cellIs" dxfId="6467" priority="1610" operator="equal">
      <formula>"✖"</formula>
    </cfRule>
    <cfRule type="cellIs" dxfId="6466" priority="1611" operator="equal">
      <formula>"●"</formula>
    </cfRule>
  </conditionalFormatting>
  <conditionalFormatting sqref="AN142">
    <cfRule type="cellIs" dxfId="6465" priority="1602" operator="equal">
      <formula>"✖"</formula>
    </cfRule>
    <cfRule type="cellIs" dxfId="6464" priority="1603" operator="equal">
      <formula>"●"</formula>
    </cfRule>
  </conditionalFormatting>
  <conditionalFormatting sqref="AN143:AN145">
    <cfRule type="cellIs" dxfId="6463" priority="1598" operator="equal">
      <formula>"✖"</formula>
    </cfRule>
    <cfRule type="cellIs" dxfId="6462" priority="1599" operator="equal">
      <formula>"●"</formula>
    </cfRule>
  </conditionalFormatting>
  <conditionalFormatting sqref="AN146:AN147">
    <cfRule type="cellIs" dxfId="6461" priority="1592" operator="equal">
      <formula>"✖"</formula>
    </cfRule>
    <cfRule type="cellIs" dxfId="6460" priority="1593" operator="equal">
      <formula>"●"</formula>
    </cfRule>
  </conditionalFormatting>
  <conditionalFormatting sqref="AL117">
    <cfRule type="cellIs" dxfId="6459" priority="1586" operator="equal">
      <formula>"いない"</formula>
    </cfRule>
    <cfRule type="cellIs" dxfId="6458" priority="1587" operator="equal">
      <formula>"いる"</formula>
    </cfRule>
    <cfRule type="containsBlanks" dxfId="6457" priority="1588">
      <formula>LEN(TRIM(AL117))=0</formula>
    </cfRule>
    <cfRule type="cellIs" dxfId="6456" priority="1589" operator="equal">
      <formula>"要確認"</formula>
    </cfRule>
  </conditionalFormatting>
  <conditionalFormatting sqref="AL119">
    <cfRule type="cellIs" dxfId="6455" priority="1582" operator="equal">
      <formula>"いない"</formula>
    </cfRule>
    <cfRule type="cellIs" dxfId="6454" priority="1583" operator="equal">
      <formula>"いる"</formula>
    </cfRule>
    <cfRule type="containsBlanks" dxfId="6453" priority="1584">
      <formula>LEN(TRIM(AL119))=0</formula>
    </cfRule>
    <cfRule type="cellIs" dxfId="6452" priority="1585" operator="equal">
      <formula>"要確認"</formula>
    </cfRule>
  </conditionalFormatting>
  <conditionalFormatting sqref="AL120">
    <cfRule type="cellIs" dxfId="6451" priority="1578" operator="equal">
      <formula>"いない"</formula>
    </cfRule>
    <cfRule type="cellIs" dxfId="6450" priority="1579" operator="equal">
      <formula>"いる"</formula>
    </cfRule>
    <cfRule type="containsBlanks" dxfId="6449" priority="1580">
      <formula>LEN(TRIM(AL120))=0</formula>
    </cfRule>
    <cfRule type="cellIs" dxfId="6448" priority="1581" operator="equal">
      <formula>"要確認"</formula>
    </cfRule>
  </conditionalFormatting>
  <conditionalFormatting sqref="AL121">
    <cfRule type="cellIs" dxfId="6447" priority="1574" operator="equal">
      <formula>"いない"</formula>
    </cfRule>
    <cfRule type="cellIs" dxfId="6446" priority="1575" operator="equal">
      <formula>"いる"</formula>
    </cfRule>
    <cfRule type="containsBlanks" dxfId="6445" priority="1576">
      <formula>LEN(TRIM(AL121))=0</formula>
    </cfRule>
    <cfRule type="cellIs" dxfId="6444" priority="1577" operator="equal">
      <formula>"要確認"</formula>
    </cfRule>
  </conditionalFormatting>
  <conditionalFormatting sqref="AL123">
    <cfRule type="cellIs" dxfId="6443" priority="1570" operator="equal">
      <formula>"いない"</formula>
    </cfRule>
    <cfRule type="cellIs" dxfId="6442" priority="1571" operator="equal">
      <formula>"いる"</formula>
    </cfRule>
    <cfRule type="containsBlanks" dxfId="6441" priority="1572">
      <formula>LEN(TRIM(AL123))=0</formula>
    </cfRule>
    <cfRule type="cellIs" dxfId="6440" priority="1573" operator="equal">
      <formula>"要確認"</formula>
    </cfRule>
  </conditionalFormatting>
  <conditionalFormatting sqref="AL124">
    <cfRule type="cellIs" dxfId="6439" priority="1566" operator="equal">
      <formula>"いない"</formula>
    </cfRule>
    <cfRule type="cellIs" dxfId="6438" priority="1567" operator="equal">
      <formula>"いる"</formula>
    </cfRule>
    <cfRule type="containsBlanks" dxfId="6437" priority="1568">
      <formula>LEN(TRIM(AL124))=0</formula>
    </cfRule>
    <cfRule type="cellIs" dxfId="6436" priority="1569" operator="equal">
      <formula>"要確認"</formula>
    </cfRule>
  </conditionalFormatting>
  <conditionalFormatting sqref="AL125">
    <cfRule type="cellIs" dxfId="6435" priority="1562" operator="equal">
      <formula>"いない"</formula>
    </cfRule>
    <cfRule type="cellIs" dxfId="6434" priority="1563" operator="equal">
      <formula>"いる"</formula>
    </cfRule>
    <cfRule type="containsBlanks" dxfId="6433" priority="1564">
      <formula>LEN(TRIM(AL125))=0</formula>
    </cfRule>
    <cfRule type="cellIs" dxfId="6432" priority="1565" operator="equal">
      <formula>"要確認"</formula>
    </cfRule>
  </conditionalFormatting>
  <conditionalFormatting sqref="AL127">
    <cfRule type="cellIs" dxfId="6431" priority="1558" operator="equal">
      <formula>"いない"</formula>
    </cfRule>
    <cfRule type="cellIs" dxfId="6430" priority="1559" operator="equal">
      <formula>"いる"</formula>
    </cfRule>
    <cfRule type="containsBlanks" dxfId="6429" priority="1560">
      <formula>LEN(TRIM(AL127))=0</formula>
    </cfRule>
    <cfRule type="cellIs" dxfId="6428" priority="1561" operator="equal">
      <formula>"要確認"</formula>
    </cfRule>
  </conditionalFormatting>
  <conditionalFormatting sqref="AL133">
    <cfRule type="cellIs" dxfId="6427" priority="1554" operator="equal">
      <formula>"いない"</formula>
    </cfRule>
    <cfRule type="cellIs" dxfId="6426" priority="1555" operator="equal">
      <formula>"いる"</formula>
    </cfRule>
    <cfRule type="containsBlanks" dxfId="6425" priority="1556">
      <formula>LEN(TRIM(AL133))=0</formula>
    </cfRule>
    <cfRule type="cellIs" dxfId="6424" priority="1557" operator="equal">
      <formula>"要確認"</formula>
    </cfRule>
  </conditionalFormatting>
  <conditionalFormatting sqref="AL134:AL135">
    <cfRule type="cellIs" dxfId="6423" priority="1550" operator="equal">
      <formula>"いない"</formula>
    </cfRule>
    <cfRule type="cellIs" dxfId="6422" priority="1551" operator="equal">
      <formula>"いる"</formula>
    </cfRule>
    <cfRule type="containsBlanks" dxfId="6421" priority="1552">
      <formula>LEN(TRIM(AL134))=0</formula>
    </cfRule>
    <cfRule type="cellIs" dxfId="6420" priority="1553" operator="equal">
      <formula>"要確認"</formula>
    </cfRule>
  </conditionalFormatting>
  <conditionalFormatting sqref="AL139">
    <cfRule type="cellIs" dxfId="6419" priority="1546" operator="equal">
      <formula>"いない"</formula>
    </cfRule>
    <cfRule type="cellIs" dxfId="6418" priority="1547" operator="equal">
      <formula>"いる"</formula>
    </cfRule>
    <cfRule type="containsBlanks" dxfId="6417" priority="1548">
      <formula>LEN(TRIM(AL139))=0</formula>
    </cfRule>
    <cfRule type="cellIs" dxfId="6416" priority="1549" operator="equal">
      <formula>"要確認"</formula>
    </cfRule>
  </conditionalFormatting>
  <conditionalFormatting sqref="AL142">
    <cfRule type="cellIs" dxfId="6415" priority="1542" operator="equal">
      <formula>"いない"</formula>
    </cfRule>
    <cfRule type="cellIs" dxfId="6414" priority="1543" operator="equal">
      <formula>"いる"</formula>
    </cfRule>
    <cfRule type="containsBlanks" dxfId="6413" priority="1544">
      <formula>LEN(TRIM(AL142))=0</formula>
    </cfRule>
    <cfRule type="cellIs" dxfId="6412" priority="1545" operator="equal">
      <formula>"要確認"</formula>
    </cfRule>
  </conditionalFormatting>
  <conditionalFormatting sqref="AL146">
    <cfRule type="cellIs" dxfId="6411" priority="1538" operator="equal">
      <formula>"いない"</formula>
    </cfRule>
    <cfRule type="cellIs" dxfId="6410" priority="1539" operator="equal">
      <formula>"いる"</formula>
    </cfRule>
    <cfRule type="containsBlanks" dxfId="6409" priority="1540">
      <formula>LEN(TRIM(AL146))=0</formula>
    </cfRule>
    <cfRule type="cellIs" dxfId="6408" priority="1541" operator="equal">
      <formula>"要確認"</formula>
    </cfRule>
  </conditionalFormatting>
  <conditionalFormatting sqref="AL147">
    <cfRule type="cellIs" dxfId="6407" priority="1534" operator="equal">
      <formula>"いない"</formula>
    </cfRule>
    <cfRule type="cellIs" dxfId="6406" priority="1535" operator="equal">
      <formula>"いる"</formula>
    </cfRule>
    <cfRule type="containsBlanks" dxfId="6405" priority="1536">
      <formula>LEN(TRIM(AL147))=0</formula>
    </cfRule>
    <cfRule type="cellIs" dxfId="6404" priority="1537" operator="equal">
      <formula>"要確認"</formula>
    </cfRule>
  </conditionalFormatting>
  <conditionalFormatting sqref="AL148">
    <cfRule type="cellIs" dxfId="6403" priority="1529" operator="equal">
      <formula>"非該当"</formula>
    </cfRule>
    <cfRule type="cellIs" dxfId="6402" priority="1530" operator="equal">
      <formula>"要確認"</formula>
    </cfRule>
    <cfRule type="cellIs" dxfId="6401" priority="1531" operator="equal">
      <formula>"不適切"</formula>
    </cfRule>
    <cfRule type="cellIs" dxfId="6400" priority="1532" operator="equal">
      <formula>"適切"</formula>
    </cfRule>
    <cfRule type="containsBlanks" dxfId="6399" priority="1533">
      <formula>LEN(TRIM(AL148))=0</formula>
    </cfRule>
  </conditionalFormatting>
  <conditionalFormatting sqref="AN153">
    <cfRule type="cellIs" dxfId="6398" priority="1527" operator="equal">
      <formula>"✖"</formula>
    </cfRule>
    <cfRule type="cellIs" dxfId="6397" priority="1528" operator="equal">
      <formula>"●"</formula>
    </cfRule>
  </conditionalFormatting>
  <conditionalFormatting sqref="AL154">
    <cfRule type="cellIs" dxfId="6396" priority="1513" operator="equal">
      <formula>"いない"</formula>
    </cfRule>
    <cfRule type="cellIs" dxfId="6395" priority="1514" operator="equal">
      <formula>"いる"</formula>
    </cfRule>
    <cfRule type="containsBlanks" dxfId="6394" priority="1515">
      <formula>LEN(TRIM(AL154))=0</formula>
    </cfRule>
    <cfRule type="cellIs" dxfId="6393" priority="1516" operator="equal">
      <formula>"要確認"</formula>
    </cfRule>
  </conditionalFormatting>
  <conditionalFormatting sqref="AN149:AN150">
    <cfRule type="cellIs" dxfId="6392" priority="1511" operator="equal">
      <formula>"✖"</formula>
    </cfRule>
    <cfRule type="cellIs" dxfId="6391" priority="1512" operator="equal">
      <formula>"●"</formula>
    </cfRule>
  </conditionalFormatting>
  <conditionalFormatting sqref="AN151:AN152">
    <cfRule type="cellIs" dxfId="6390" priority="1509" operator="equal">
      <formula>"✖"</formula>
    </cfRule>
    <cfRule type="cellIs" dxfId="6389" priority="1510" operator="equal">
      <formula>"●"</formula>
    </cfRule>
  </conditionalFormatting>
  <conditionalFormatting sqref="AN167:AN168">
    <cfRule type="cellIs" dxfId="6388" priority="1495" operator="equal">
      <formula>"✖"</formula>
    </cfRule>
    <cfRule type="cellIs" dxfId="6387" priority="1496" operator="equal">
      <formula>"●"</formula>
    </cfRule>
  </conditionalFormatting>
  <conditionalFormatting sqref="AN155">
    <cfRule type="cellIs" dxfId="6386" priority="1493" operator="equal">
      <formula>"✖"</formula>
    </cfRule>
    <cfRule type="cellIs" dxfId="6385" priority="1494" operator="equal">
      <formula>"●"</formula>
    </cfRule>
  </conditionalFormatting>
  <conditionalFormatting sqref="AW155">
    <cfRule type="cellIs" dxfId="6384" priority="1491" operator="equal">
      <formula>"✖"</formula>
    </cfRule>
    <cfRule type="cellIs" dxfId="6383" priority="1492" operator="equal">
      <formula>"●"</formula>
    </cfRule>
  </conditionalFormatting>
  <conditionalFormatting sqref="AL170">
    <cfRule type="cellIs" dxfId="6382" priority="1487" operator="equal">
      <formula>"いない"</formula>
    </cfRule>
    <cfRule type="cellIs" dxfId="6381" priority="1488" operator="equal">
      <formula>"いる"</formula>
    </cfRule>
    <cfRule type="containsBlanks" dxfId="6380" priority="1489">
      <formula>LEN(TRIM(AL170))=0</formula>
    </cfRule>
    <cfRule type="cellIs" dxfId="6379" priority="1490" operator="equal">
      <formula>"要確認"</formula>
    </cfRule>
  </conditionalFormatting>
  <conditionalFormatting sqref="AL172:AL174">
    <cfRule type="cellIs" dxfId="6378" priority="1483" operator="equal">
      <formula>"いない"</formula>
    </cfRule>
    <cfRule type="cellIs" dxfId="6377" priority="1484" operator="equal">
      <formula>"いる"</formula>
    </cfRule>
    <cfRule type="containsBlanks" dxfId="6376" priority="1485">
      <formula>LEN(TRIM(AL172))=0</formula>
    </cfRule>
    <cfRule type="cellIs" dxfId="6375" priority="1486" operator="equal">
      <formula>"要確認"</formula>
    </cfRule>
  </conditionalFormatting>
  <conditionalFormatting sqref="AL191">
    <cfRule type="cellIs" dxfId="6374" priority="1448" operator="equal">
      <formula>"いない"</formula>
    </cfRule>
    <cfRule type="cellIs" dxfId="6373" priority="1449" operator="equal">
      <formula>"いる"</formula>
    </cfRule>
    <cfRule type="containsBlanks" dxfId="6372" priority="1450">
      <formula>LEN(TRIM(AL191))=0</formula>
    </cfRule>
    <cfRule type="cellIs" dxfId="6371" priority="1451" operator="equal">
      <formula>"要確認"</formula>
    </cfRule>
  </conditionalFormatting>
  <conditionalFormatting sqref="AL204:AL211">
    <cfRule type="cellIs" dxfId="6370" priority="1442" operator="equal">
      <formula>"いない"</formula>
    </cfRule>
    <cfRule type="cellIs" dxfId="6369" priority="1443" operator="equal">
      <formula>"いる"</formula>
    </cfRule>
    <cfRule type="containsBlanks" dxfId="6368" priority="1444">
      <formula>LEN(TRIM(AL204))=0</formula>
    </cfRule>
    <cfRule type="cellIs" dxfId="6367" priority="1445" operator="equal">
      <formula>"要確認"</formula>
    </cfRule>
  </conditionalFormatting>
  <conditionalFormatting sqref="AL217">
    <cfRule type="cellIs" dxfId="6366" priority="1436" operator="equal">
      <formula>"いない"</formula>
    </cfRule>
    <cfRule type="cellIs" dxfId="6365" priority="1437" operator="equal">
      <formula>"いる"</formula>
    </cfRule>
    <cfRule type="containsBlanks" dxfId="6364" priority="1438">
      <formula>LEN(TRIM(AL217))=0</formula>
    </cfRule>
    <cfRule type="cellIs" dxfId="6363" priority="1439" operator="equal">
      <formula>"要確認"</formula>
    </cfRule>
  </conditionalFormatting>
  <conditionalFormatting sqref="Q218:S218">
    <cfRule type="cellIs" dxfId="6362" priority="1433" operator="equal">
      <formula>"無"</formula>
    </cfRule>
    <cfRule type="cellIs" dxfId="6361" priority="1434" operator="equal">
      <formula>"有"</formula>
    </cfRule>
    <cfRule type="cellIs" dxfId="6360" priority="1435" operator="equal">
      <formula>"有・無"</formula>
    </cfRule>
  </conditionalFormatting>
  <conditionalFormatting sqref="Q221:S221">
    <cfRule type="cellIs" dxfId="6359" priority="1430" operator="equal">
      <formula>"無"</formula>
    </cfRule>
    <cfRule type="cellIs" dxfId="6358" priority="1431" operator="equal">
      <formula>"有"</formula>
    </cfRule>
    <cfRule type="cellIs" dxfId="6357" priority="1432" operator="equal">
      <formula>"有・無"</formula>
    </cfRule>
  </conditionalFormatting>
  <conditionalFormatting sqref="Q222:S222">
    <cfRule type="cellIs" dxfId="6356" priority="1427" operator="equal">
      <formula>"無"</formula>
    </cfRule>
    <cfRule type="cellIs" dxfId="6355" priority="1428" operator="equal">
      <formula>"有"</formula>
    </cfRule>
    <cfRule type="cellIs" dxfId="6354" priority="1429" operator="equal">
      <formula>"有・無"</formula>
    </cfRule>
  </conditionalFormatting>
  <conditionalFormatting sqref="Q223:S223">
    <cfRule type="cellIs" dxfId="6353" priority="1424" operator="equal">
      <formula>"無"</formula>
    </cfRule>
    <cfRule type="cellIs" dxfId="6352" priority="1425" operator="equal">
      <formula>"有"</formula>
    </cfRule>
    <cfRule type="cellIs" dxfId="6351" priority="1426" operator="equal">
      <formula>"有・無"</formula>
    </cfRule>
  </conditionalFormatting>
  <conditionalFormatting sqref="Q224:S224">
    <cfRule type="cellIs" dxfId="6350" priority="1421" operator="equal">
      <formula>"無"</formula>
    </cfRule>
    <cfRule type="cellIs" dxfId="6349" priority="1422" operator="equal">
      <formula>"有"</formula>
    </cfRule>
    <cfRule type="cellIs" dxfId="6348" priority="1423" operator="equal">
      <formula>"有・無"</formula>
    </cfRule>
  </conditionalFormatting>
  <conditionalFormatting sqref="M219">
    <cfRule type="cellIs" dxfId="6347" priority="1420" operator="equal">
      <formula>"〇"</formula>
    </cfRule>
  </conditionalFormatting>
  <conditionalFormatting sqref="M219">
    <cfRule type="containsBlanks" dxfId="6346" priority="1415">
      <formula>LEN(TRIM(M219))=0</formula>
    </cfRule>
  </conditionalFormatting>
  <conditionalFormatting sqref="O219">
    <cfRule type="cellIs" dxfId="6345" priority="1414" operator="equal">
      <formula>"〇"</formula>
    </cfRule>
  </conditionalFormatting>
  <conditionalFormatting sqref="O219">
    <cfRule type="containsBlanks" dxfId="6344" priority="1413">
      <formula>LEN(TRIM(O219))=0</formula>
    </cfRule>
  </conditionalFormatting>
  <conditionalFormatting sqref="Q219">
    <cfRule type="cellIs" dxfId="6343" priority="1412" operator="equal">
      <formula>"〇"</formula>
    </cfRule>
  </conditionalFormatting>
  <conditionalFormatting sqref="Q219">
    <cfRule type="containsBlanks" dxfId="6342" priority="1411">
      <formula>LEN(TRIM(Q219))=0</formula>
    </cfRule>
  </conditionalFormatting>
  <conditionalFormatting sqref="S219">
    <cfRule type="cellIs" dxfId="6341" priority="1410" operator="equal">
      <formula>"〇"</formula>
    </cfRule>
  </conditionalFormatting>
  <conditionalFormatting sqref="S219">
    <cfRule type="containsBlanks" dxfId="6340" priority="1409">
      <formula>LEN(TRIM(S219))=0</formula>
    </cfRule>
  </conditionalFormatting>
  <conditionalFormatting sqref="W219">
    <cfRule type="cellIs" dxfId="6339" priority="1408" operator="equal">
      <formula>"〇"</formula>
    </cfRule>
  </conditionalFormatting>
  <conditionalFormatting sqref="W219">
    <cfRule type="containsBlanks" dxfId="6338" priority="1407">
      <formula>LEN(TRIM(W219))=0</formula>
    </cfRule>
  </conditionalFormatting>
  <conditionalFormatting sqref="M220">
    <cfRule type="cellIs" dxfId="6337" priority="1406" operator="equal">
      <formula>"〇"</formula>
    </cfRule>
  </conditionalFormatting>
  <conditionalFormatting sqref="M220">
    <cfRule type="containsBlanks" dxfId="6336" priority="1405">
      <formula>LEN(TRIM(M220))=0</formula>
    </cfRule>
  </conditionalFormatting>
  <conditionalFormatting sqref="P220:AC220">
    <cfRule type="containsBlanks" dxfId="6335" priority="1404">
      <formula>LEN(TRIM(P220))=0</formula>
    </cfRule>
  </conditionalFormatting>
  <conditionalFormatting sqref="R227:R229">
    <cfRule type="containsText" dxfId="6334" priority="1403" operator="containsText" text="月">
      <formula>NOT(ISERROR(SEARCH("月",R227)))</formula>
    </cfRule>
  </conditionalFormatting>
  <conditionalFormatting sqref="S227:S229">
    <cfRule type="cellIs" dxfId="6333" priority="1402" operator="equal">
      <formula>"火"</formula>
    </cfRule>
  </conditionalFormatting>
  <conditionalFormatting sqref="T227:T229">
    <cfRule type="cellIs" dxfId="6332" priority="1401" operator="equal">
      <formula>"水"</formula>
    </cfRule>
  </conditionalFormatting>
  <conditionalFormatting sqref="U227:U229">
    <cfRule type="cellIs" dxfId="6331" priority="1400" operator="equal">
      <formula>"木"</formula>
    </cfRule>
  </conditionalFormatting>
  <conditionalFormatting sqref="V227:V229">
    <cfRule type="cellIs" dxfId="6330" priority="1399" operator="equal">
      <formula>"金"</formula>
    </cfRule>
  </conditionalFormatting>
  <conditionalFormatting sqref="W227:W229">
    <cfRule type="cellIs" dxfId="6329" priority="1398" operator="equal">
      <formula>"土"</formula>
    </cfRule>
  </conditionalFormatting>
  <conditionalFormatting sqref="X227:X229">
    <cfRule type="cellIs" dxfId="6328" priority="1397" operator="equal">
      <formula>"日"</formula>
    </cfRule>
  </conditionalFormatting>
  <conditionalFormatting sqref="Z227:Z229">
    <cfRule type="cellIs" dxfId="6327" priority="1394" operator="equal">
      <formula>"水・土"</formula>
    </cfRule>
    <cfRule type="cellIs" dxfId="6326" priority="1395" operator="equal">
      <formula>"火・金"</formula>
    </cfRule>
    <cfRule type="cellIs" dxfId="6325" priority="1396" operator="equal">
      <formula>"月・木"</formula>
    </cfRule>
  </conditionalFormatting>
  <conditionalFormatting sqref="AB227:AB229">
    <cfRule type="cellIs" dxfId="6324" priority="1391" operator="equal">
      <formula>"水・土"</formula>
    </cfRule>
    <cfRule type="cellIs" dxfId="6323" priority="1392" operator="equal">
      <formula>"火・金"</formula>
    </cfRule>
    <cfRule type="cellIs" dxfId="6322" priority="1393" operator="equal">
      <formula>"月・木"</formula>
    </cfRule>
  </conditionalFormatting>
  <conditionalFormatting sqref="AD227:AD229">
    <cfRule type="cellIs" dxfId="6321" priority="1388" operator="equal">
      <formula>"水・土"</formula>
    </cfRule>
    <cfRule type="cellIs" dxfId="6320" priority="1389" operator="equal">
      <formula>"火・金"</formula>
    </cfRule>
    <cfRule type="cellIs" dxfId="6319" priority="1390" operator="equal">
      <formula>"月・木"</formula>
    </cfRule>
  </conditionalFormatting>
  <conditionalFormatting sqref="T226">
    <cfRule type="cellIs" dxfId="6318" priority="1386" operator="equal">
      <formula>"✔"</formula>
    </cfRule>
  </conditionalFormatting>
  <conditionalFormatting sqref="AL236:AL237">
    <cfRule type="cellIs" dxfId="6317" priority="1374" operator="equal">
      <formula>"いない"</formula>
    </cfRule>
    <cfRule type="cellIs" dxfId="6316" priority="1375" operator="equal">
      <formula>"いる"</formula>
    </cfRule>
    <cfRule type="containsBlanks" dxfId="6315" priority="1376">
      <formula>LEN(TRIM(AL236))=0</formula>
    </cfRule>
    <cfRule type="cellIs" dxfId="6314" priority="1377" operator="equal">
      <formula>"要確認"</formula>
    </cfRule>
  </conditionalFormatting>
  <conditionalFormatting sqref="M238">
    <cfRule type="cellIs" dxfId="6313" priority="1373" operator="equal">
      <formula>"✔"</formula>
    </cfRule>
  </conditionalFormatting>
  <conditionalFormatting sqref="AP226:AP229">
    <cfRule type="cellIs" dxfId="6312" priority="1360" operator="equal">
      <formula>"✖"</formula>
    </cfRule>
    <cfRule type="cellIs" dxfId="6311" priority="1361" operator="equal">
      <formula>"●"</formula>
    </cfRule>
  </conditionalFormatting>
  <conditionalFormatting sqref="AP230:AP231">
    <cfRule type="cellIs" dxfId="6310" priority="1358" operator="equal">
      <formula>"✖"</formula>
    </cfRule>
    <cfRule type="cellIs" dxfId="6309" priority="1359" operator="equal">
      <formula>"●"</formula>
    </cfRule>
  </conditionalFormatting>
  <conditionalFormatting sqref="AP232:AP235">
    <cfRule type="cellIs" dxfId="6308" priority="1356" operator="equal">
      <formula>"✖"</formula>
    </cfRule>
    <cfRule type="cellIs" dxfId="6307" priority="1357" operator="equal">
      <formula>"●"</formula>
    </cfRule>
  </conditionalFormatting>
  <conditionalFormatting sqref="AP238:AP241">
    <cfRule type="cellIs" dxfId="6306" priority="1354" operator="equal">
      <formula>"✖"</formula>
    </cfRule>
    <cfRule type="cellIs" dxfId="6305" priority="1355" operator="equal">
      <formula>"●"</formula>
    </cfRule>
  </conditionalFormatting>
  <conditionalFormatting sqref="AP248 AP250:AP252">
    <cfRule type="cellIs" dxfId="6304" priority="1352" operator="equal">
      <formula>"✖"</formula>
    </cfRule>
    <cfRule type="cellIs" dxfId="6303" priority="1353" operator="equal">
      <formula>"●"</formula>
    </cfRule>
  </conditionalFormatting>
  <conditionalFormatting sqref="W60:W63">
    <cfRule type="cellIs" dxfId="6302" priority="1350" operator="between">
      <formula>1</formula>
      <formula>12</formula>
    </cfRule>
    <cfRule type="containsBlanks" dxfId="6301" priority="1351">
      <formula>LEN(TRIM(W60))=0</formula>
    </cfRule>
  </conditionalFormatting>
  <conditionalFormatting sqref="AN242:AN244 AN246">
    <cfRule type="cellIs" dxfId="6300" priority="1340" operator="equal">
      <formula>"✖"</formula>
    </cfRule>
    <cfRule type="cellIs" dxfId="6299" priority="1341" operator="equal">
      <formula>"●"</formula>
    </cfRule>
  </conditionalFormatting>
  <conditionalFormatting sqref="AL242:AL244 AL246">
    <cfRule type="cellIs" dxfId="6298" priority="1334" operator="equal">
      <formula>"いない"</formula>
    </cfRule>
    <cfRule type="cellIs" dxfId="6297" priority="1335" operator="equal">
      <formula>"いる"</formula>
    </cfRule>
    <cfRule type="containsBlanks" dxfId="6296" priority="1336">
      <formula>LEN(TRIM(AL242))=0</formula>
    </cfRule>
    <cfRule type="cellIs" dxfId="6295" priority="1337" operator="equal">
      <formula>"要確認"</formula>
    </cfRule>
  </conditionalFormatting>
  <conditionalFormatting sqref="AP247">
    <cfRule type="cellIs" dxfId="6294" priority="1317" operator="equal">
      <formula>"✖"</formula>
    </cfRule>
    <cfRule type="cellIs" dxfId="6293" priority="1318" operator="equal">
      <formula>"●"</formula>
    </cfRule>
  </conditionalFormatting>
  <conditionalFormatting sqref="AN249">
    <cfRule type="cellIs" dxfId="6292" priority="1315" operator="equal">
      <formula>"✖"</formula>
    </cfRule>
    <cfRule type="cellIs" dxfId="6291" priority="1316" operator="equal">
      <formula>"●"</formula>
    </cfRule>
  </conditionalFormatting>
  <conditionalFormatting sqref="AL249">
    <cfRule type="cellIs" dxfId="6290" priority="1309" operator="equal">
      <formula>"いない"</formula>
    </cfRule>
    <cfRule type="cellIs" dxfId="6289" priority="1310" operator="equal">
      <formula>"いる"</formula>
    </cfRule>
    <cfRule type="containsBlanks" dxfId="6288" priority="1311">
      <formula>LEN(TRIM(AL249))=0</formula>
    </cfRule>
    <cfRule type="cellIs" dxfId="6287" priority="1312" operator="equal">
      <formula>"要確認"</formula>
    </cfRule>
  </conditionalFormatting>
  <conditionalFormatting sqref="AN253:AN254">
    <cfRule type="cellIs" dxfId="6286" priority="1292" operator="equal">
      <formula>"✖"</formula>
    </cfRule>
    <cfRule type="cellIs" dxfId="6285" priority="1293" operator="equal">
      <formula>"●"</formula>
    </cfRule>
  </conditionalFormatting>
  <conditionalFormatting sqref="AL254">
    <cfRule type="cellIs" dxfId="6284" priority="1286" operator="equal">
      <formula>"いない"</formula>
    </cfRule>
    <cfRule type="cellIs" dxfId="6283" priority="1287" operator="equal">
      <formula>"いる"</formula>
    </cfRule>
    <cfRule type="containsBlanks" dxfId="6282" priority="1288">
      <formula>LEN(TRIM(AL254))=0</formula>
    </cfRule>
    <cfRule type="cellIs" dxfId="6281" priority="1289" operator="equal">
      <formula>"要確認"</formula>
    </cfRule>
  </conditionalFormatting>
  <conditionalFormatting sqref="AN258">
    <cfRule type="cellIs" dxfId="6280" priority="1277" operator="equal">
      <formula>"✖"</formula>
    </cfRule>
    <cfRule type="cellIs" dxfId="6279" priority="1278" operator="equal">
      <formula>"●"</formula>
    </cfRule>
  </conditionalFormatting>
  <conditionalFormatting sqref="AL258">
    <cfRule type="cellIs" dxfId="6278" priority="1271" operator="equal">
      <formula>"いない"</formula>
    </cfRule>
    <cfRule type="cellIs" dxfId="6277" priority="1272" operator="equal">
      <formula>"いる"</formula>
    </cfRule>
    <cfRule type="containsBlanks" dxfId="6276" priority="1273">
      <formula>LEN(TRIM(AL258))=0</formula>
    </cfRule>
    <cfRule type="cellIs" dxfId="6275" priority="1274" operator="equal">
      <formula>"要確認"</formula>
    </cfRule>
  </conditionalFormatting>
  <conditionalFormatting sqref="AN259">
    <cfRule type="cellIs" dxfId="6274" priority="1269" operator="equal">
      <formula>"✖"</formula>
    </cfRule>
    <cfRule type="cellIs" dxfId="6273" priority="1270" operator="equal">
      <formula>"●"</formula>
    </cfRule>
  </conditionalFormatting>
  <conditionalFormatting sqref="AL259">
    <cfRule type="cellIs" dxfId="6272" priority="1263" operator="equal">
      <formula>"いない"</formula>
    </cfRule>
    <cfRule type="cellIs" dxfId="6271" priority="1264" operator="equal">
      <formula>"いる"</formula>
    </cfRule>
    <cfRule type="containsBlanks" dxfId="6270" priority="1265">
      <formula>LEN(TRIM(AL259))=0</formula>
    </cfRule>
    <cfRule type="cellIs" dxfId="6269" priority="1266" operator="equal">
      <formula>"要確認"</formula>
    </cfRule>
  </conditionalFormatting>
  <conditionalFormatting sqref="AN261">
    <cfRule type="cellIs" dxfId="6268" priority="1261" operator="equal">
      <formula>"✖"</formula>
    </cfRule>
    <cfRule type="cellIs" dxfId="6267" priority="1262" operator="equal">
      <formula>"●"</formula>
    </cfRule>
  </conditionalFormatting>
  <conditionalFormatting sqref="AL261">
    <cfRule type="cellIs" dxfId="6266" priority="1255" operator="equal">
      <formula>"いない"</formula>
    </cfRule>
    <cfRule type="cellIs" dxfId="6265" priority="1256" operator="equal">
      <formula>"いる"</formula>
    </cfRule>
    <cfRule type="containsBlanks" dxfId="6264" priority="1257">
      <formula>LEN(TRIM(AL261))=0</formula>
    </cfRule>
    <cfRule type="cellIs" dxfId="6263" priority="1258" operator="equal">
      <formula>"要確認"</formula>
    </cfRule>
  </conditionalFormatting>
  <conditionalFormatting sqref="AN263">
    <cfRule type="cellIs" dxfId="6262" priority="1253" operator="equal">
      <formula>"✖"</formula>
    </cfRule>
    <cfRule type="cellIs" dxfId="6261" priority="1254" operator="equal">
      <formula>"●"</formula>
    </cfRule>
  </conditionalFormatting>
  <conditionalFormatting sqref="AL263">
    <cfRule type="cellIs" dxfId="6260" priority="1247" operator="equal">
      <formula>"いない"</formula>
    </cfRule>
    <cfRule type="cellIs" dxfId="6259" priority="1248" operator="equal">
      <formula>"いる"</formula>
    </cfRule>
    <cfRule type="containsBlanks" dxfId="6258" priority="1249">
      <formula>LEN(TRIM(AL263))=0</formula>
    </cfRule>
    <cfRule type="cellIs" dxfId="6257" priority="1250" operator="equal">
      <formula>"要確認"</formula>
    </cfRule>
  </conditionalFormatting>
  <conditionalFormatting sqref="AN264">
    <cfRule type="cellIs" dxfId="6256" priority="1245" operator="equal">
      <formula>"✖"</formula>
    </cfRule>
    <cfRule type="cellIs" dxfId="6255" priority="1246" operator="equal">
      <formula>"●"</formula>
    </cfRule>
  </conditionalFormatting>
  <conditionalFormatting sqref="AL264">
    <cfRule type="cellIs" dxfId="6254" priority="1239" operator="equal">
      <formula>"いない"</formula>
    </cfRule>
    <cfRule type="cellIs" dxfId="6253" priority="1240" operator="equal">
      <formula>"いる"</formula>
    </cfRule>
    <cfRule type="containsBlanks" dxfId="6252" priority="1241">
      <formula>LEN(TRIM(AL264))=0</formula>
    </cfRule>
    <cfRule type="cellIs" dxfId="6251" priority="1242" operator="equal">
      <formula>"要確認"</formula>
    </cfRule>
  </conditionalFormatting>
  <conditionalFormatting sqref="AN265">
    <cfRule type="cellIs" dxfId="6250" priority="1237" operator="equal">
      <formula>"✖"</formula>
    </cfRule>
    <cfRule type="cellIs" dxfId="6249" priority="1238" operator="equal">
      <formula>"●"</formula>
    </cfRule>
  </conditionalFormatting>
  <conditionalFormatting sqref="AL265">
    <cfRule type="cellIs" dxfId="6248" priority="1231" operator="equal">
      <formula>"いない"</formula>
    </cfRule>
    <cfRule type="cellIs" dxfId="6247" priority="1232" operator="equal">
      <formula>"いる"</formula>
    </cfRule>
    <cfRule type="containsBlanks" dxfId="6246" priority="1233">
      <formula>LEN(TRIM(AL265))=0</formula>
    </cfRule>
    <cfRule type="cellIs" dxfId="6245" priority="1234" operator="equal">
      <formula>"要確認"</formula>
    </cfRule>
  </conditionalFormatting>
  <conditionalFormatting sqref="AP255">
    <cfRule type="cellIs" dxfId="6244" priority="1229" operator="equal">
      <formula>"✖"</formula>
    </cfRule>
    <cfRule type="cellIs" dxfId="6243" priority="1230" operator="equal">
      <formula>"●"</formula>
    </cfRule>
  </conditionalFormatting>
  <conditionalFormatting sqref="AP256">
    <cfRule type="cellIs" dxfId="6242" priority="1227" operator="equal">
      <formula>"✖"</formula>
    </cfRule>
    <cfRule type="cellIs" dxfId="6241" priority="1228" operator="equal">
      <formula>"●"</formula>
    </cfRule>
  </conditionalFormatting>
  <conditionalFormatting sqref="AP257">
    <cfRule type="cellIs" dxfId="6240" priority="1225" operator="equal">
      <formula>"✖"</formula>
    </cfRule>
    <cfRule type="cellIs" dxfId="6239" priority="1226" operator="equal">
      <formula>"●"</formula>
    </cfRule>
  </conditionalFormatting>
  <conditionalFormatting sqref="AP260">
    <cfRule type="cellIs" dxfId="6238" priority="1223" operator="equal">
      <formula>"✖"</formula>
    </cfRule>
    <cfRule type="cellIs" dxfId="6237" priority="1224" operator="equal">
      <formula>"●"</formula>
    </cfRule>
  </conditionalFormatting>
  <conditionalFormatting sqref="AP262">
    <cfRule type="cellIs" dxfId="6236" priority="1221" operator="equal">
      <formula>"✖"</formula>
    </cfRule>
    <cfRule type="cellIs" dxfId="6235" priority="1222" operator="equal">
      <formula>"●"</formula>
    </cfRule>
  </conditionalFormatting>
  <conditionalFormatting sqref="AP266">
    <cfRule type="cellIs" dxfId="6234" priority="1219" operator="equal">
      <formula>"✖"</formula>
    </cfRule>
    <cfRule type="cellIs" dxfId="6233" priority="1220" operator="equal">
      <formula>"●"</formula>
    </cfRule>
  </conditionalFormatting>
  <conditionalFormatting sqref="AX267:AX273">
    <cfRule type="cellIs" dxfId="6232" priority="1215" operator="equal">
      <formula>"✖"</formula>
    </cfRule>
    <cfRule type="cellIs" dxfId="6231" priority="1216" operator="equal">
      <formula>"●"</formula>
    </cfRule>
  </conditionalFormatting>
  <conditionalFormatting sqref="AN274:AN275">
    <cfRule type="cellIs" dxfId="6230" priority="1210" operator="equal">
      <formula>"✖"</formula>
    </cfRule>
    <cfRule type="cellIs" dxfId="6229" priority="1211" operator="equal">
      <formula>"●"</formula>
    </cfRule>
  </conditionalFormatting>
  <conditionalFormatting sqref="AL274:AL275">
    <cfRule type="cellIs" dxfId="6228" priority="1204" operator="equal">
      <formula>"いない"</formula>
    </cfRule>
    <cfRule type="cellIs" dxfId="6227" priority="1205" operator="equal">
      <formula>"いる"</formula>
    </cfRule>
    <cfRule type="containsBlanks" dxfId="6226" priority="1206">
      <formula>LEN(TRIM(AL274))=0</formula>
    </cfRule>
    <cfRule type="cellIs" dxfId="6225" priority="1207" operator="equal">
      <formula>"要確認"</formula>
    </cfRule>
  </conditionalFormatting>
  <conditionalFormatting sqref="AX276">
    <cfRule type="cellIs" dxfId="6224" priority="1202" operator="equal">
      <formula>"✖"</formula>
    </cfRule>
    <cfRule type="cellIs" dxfId="6223" priority="1203" operator="equal">
      <formula>"●"</formula>
    </cfRule>
  </conditionalFormatting>
  <conditionalFormatting sqref="V274">
    <cfRule type="cellIs" dxfId="6222" priority="488" operator="equal">
      <formula>"該当・非該当"</formula>
    </cfRule>
    <cfRule type="containsText" dxfId="6221" priority="1194" operator="containsText" text="非該当">
      <formula>NOT(ISERROR(SEARCH("非該当",V274)))</formula>
    </cfRule>
    <cfRule type="containsText" dxfId="6220" priority="1195" operator="containsText" text="該当">
      <formula>NOT(ISERROR(SEARCH("該当",V274)))</formula>
    </cfRule>
    <cfRule type="containsBlanks" dxfId="6219" priority="1196">
      <formula>LEN(TRIM(V274))=0</formula>
    </cfRule>
  </conditionalFormatting>
  <conditionalFormatting sqref="AN283">
    <cfRule type="cellIs" dxfId="6218" priority="1186" operator="equal">
      <formula>"✖"</formula>
    </cfRule>
    <cfRule type="cellIs" dxfId="6217" priority="1187" operator="equal">
      <formula>"●"</formula>
    </cfRule>
  </conditionalFormatting>
  <conditionalFormatting sqref="AL283">
    <cfRule type="cellIs" dxfId="6216" priority="1180" operator="equal">
      <formula>"いない"</formula>
    </cfRule>
    <cfRule type="cellIs" dxfId="6215" priority="1181" operator="equal">
      <formula>"いる"</formula>
    </cfRule>
    <cfRule type="containsBlanks" dxfId="6214" priority="1182">
      <formula>LEN(TRIM(AL283))=0</formula>
    </cfRule>
    <cfRule type="cellIs" dxfId="6213" priority="1183" operator="equal">
      <formula>"要確認"</formula>
    </cfRule>
  </conditionalFormatting>
  <conditionalFormatting sqref="AX284">
    <cfRule type="cellIs" dxfId="6212" priority="1178" operator="equal">
      <formula>"適切"</formula>
    </cfRule>
    <cfRule type="cellIs" dxfId="6211" priority="1179" operator="equal">
      <formula>"不適切"</formula>
    </cfRule>
  </conditionalFormatting>
  <conditionalFormatting sqref="AX286:AX287">
    <cfRule type="cellIs" dxfId="6210" priority="1176" operator="equal">
      <formula>"適切"</formula>
    </cfRule>
    <cfRule type="cellIs" dxfId="6209" priority="1177" operator="equal">
      <formula>"不適切"</formula>
    </cfRule>
  </conditionalFormatting>
  <conditionalFormatting sqref="AX285">
    <cfRule type="cellIs" dxfId="6208" priority="1174" operator="equal">
      <formula>"適切"</formula>
    </cfRule>
    <cfRule type="cellIs" dxfId="6207" priority="1175" operator="equal">
      <formula>"不適切"</formula>
    </cfRule>
  </conditionalFormatting>
  <conditionalFormatting sqref="AT284:AT290">
    <cfRule type="cellIs" dxfId="6206" priority="1102" operator="equal">
      <formula>"✖"</formula>
    </cfRule>
    <cfRule type="cellIs" dxfId="6205" priority="1103" operator="equal">
      <formula>"●"</formula>
    </cfRule>
  </conditionalFormatting>
  <conditionalFormatting sqref="AN291:AN293">
    <cfRule type="cellIs" dxfId="6204" priority="1086" operator="equal">
      <formula>"✖"</formula>
    </cfRule>
    <cfRule type="cellIs" dxfId="6203" priority="1087" operator="equal">
      <formula>"●"</formula>
    </cfRule>
  </conditionalFormatting>
  <conditionalFormatting sqref="AL291:AL293">
    <cfRule type="cellIs" dxfId="6202" priority="1082" operator="equal">
      <formula>"いない"</formula>
    </cfRule>
    <cfRule type="cellIs" dxfId="6201" priority="1083" operator="equal">
      <formula>"いる"</formula>
    </cfRule>
    <cfRule type="containsBlanks" dxfId="6200" priority="1084">
      <formula>LEN(TRIM(AL291))=0</formula>
    </cfRule>
    <cfRule type="cellIs" dxfId="6199" priority="1085" operator="equal">
      <formula>"要確認"</formula>
    </cfRule>
  </conditionalFormatting>
  <conditionalFormatting sqref="AX288">
    <cfRule type="cellIs" dxfId="6198" priority="1078" operator="equal">
      <formula>"適切"</formula>
    </cfRule>
    <cfRule type="cellIs" dxfId="6197" priority="1079" operator="equal">
      <formula>"不適切"</formula>
    </cfRule>
  </conditionalFormatting>
  <conditionalFormatting sqref="AX289">
    <cfRule type="cellIs" dxfId="6196" priority="1076" operator="equal">
      <formula>"適切"</formula>
    </cfRule>
    <cfRule type="cellIs" dxfId="6195" priority="1077" operator="equal">
      <formula>"不適切"</formula>
    </cfRule>
  </conditionalFormatting>
  <conditionalFormatting sqref="AX290">
    <cfRule type="cellIs" dxfId="6194" priority="1074" operator="equal">
      <formula>"適切"</formula>
    </cfRule>
    <cfRule type="cellIs" dxfId="6193" priority="1075" operator="equal">
      <formula>"不適切"</formula>
    </cfRule>
  </conditionalFormatting>
  <conditionalFormatting sqref="AN295">
    <cfRule type="cellIs" dxfId="6192" priority="1072" operator="equal">
      <formula>"✖"</formula>
    </cfRule>
    <cfRule type="cellIs" dxfId="6191" priority="1073" operator="equal">
      <formula>"●"</formula>
    </cfRule>
  </conditionalFormatting>
  <conditionalFormatting sqref="AL295">
    <cfRule type="cellIs" dxfId="6190" priority="1068" operator="equal">
      <formula>"いない"</formula>
    </cfRule>
    <cfRule type="cellIs" dxfId="6189" priority="1069" operator="equal">
      <formula>"いる"</formula>
    </cfRule>
    <cfRule type="containsBlanks" dxfId="6188" priority="1070">
      <formula>LEN(TRIM(AL295))=0</formula>
    </cfRule>
    <cfRule type="cellIs" dxfId="6187" priority="1071" operator="equal">
      <formula>"要確認"</formula>
    </cfRule>
  </conditionalFormatting>
  <conditionalFormatting sqref="AT294">
    <cfRule type="cellIs" dxfId="6186" priority="1064" operator="equal">
      <formula>"✖"</formula>
    </cfRule>
    <cfRule type="cellIs" dxfId="6185" priority="1065" operator="equal">
      <formula>"●"</formula>
    </cfRule>
  </conditionalFormatting>
  <conditionalFormatting sqref="AT296:AT301">
    <cfRule type="cellIs" dxfId="6184" priority="1062" operator="equal">
      <formula>"✖"</formula>
    </cfRule>
    <cfRule type="cellIs" dxfId="6183" priority="1063" operator="equal">
      <formula>"●"</formula>
    </cfRule>
  </conditionalFormatting>
  <conditionalFormatting sqref="AN302">
    <cfRule type="cellIs" dxfId="6182" priority="1060" operator="equal">
      <formula>"✖"</formula>
    </cfRule>
    <cfRule type="cellIs" dxfId="6181" priority="1061" operator="equal">
      <formula>"●"</formula>
    </cfRule>
  </conditionalFormatting>
  <conditionalFormatting sqref="AL302">
    <cfRule type="cellIs" dxfId="6180" priority="1056" operator="equal">
      <formula>"いない"</formula>
    </cfRule>
    <cfRule type="cellIs" dxfId="6179" priority="1057" operator="equal">
      <formula>"いる"</formula>
    </cfRule>
    <cfRule type="containsBlanks" dxfId="6178" priority="1058">
      <formula>LEN(TRIM(AL302))=0</formula>
    </cfRule>
    <cfRule type="cellIs" dxfId="6177" priority="1059" operator="equal">
      <formula>"要確認"</formula>
    </cfRule>
  </conditionalFormatting>
  <conditionalFormatting sqref="AT303">
    <cfRule type="cellIs" dxfId="6176" priority="1052" operator="equal">
      <formula>"✖"</formula>
    </cfRule>
    <cfRule type="cellIs" dxfId="6175" priority="1053" operator="equal">
      <formula>"●"</formula>
    </cfRule>
  </conditionalFormatting>
  <conditionalFormatting sqref="AT304:AT309">
    <cfRule type="cellIs" dxfId="6174" priority="1050" operator="equal">
      <formula>"✖"</formula>
    </cfRule>
    <cfRule type="cellIs" dxfId="6173" priority="1051" operator="equal">
      <formula>"●"</formula>
    </cfRule>
  </conditionalFormatting>
  <conditionalFormatting sqref="AN310">
    <cfRule type="cellIs" dxfId="6172" priority="1047" operator="equal">
      <formula>"✖"</formula>
    </cfRule>
    <cfRule type="cellIs" dxfId="6171" priority="1048" operator="equal">
      <formula>"●"</formula>
    </cfRule>
  </conditionalFormatting>
  <conditionalFormatting sqref="AL310">
    <cfRule type="cellIs" dxfId="6170" priority="1043" operator="equal">
      <formula>"いない"</formula>
    </cfRule>
    <cfRule type="cellIs" dxfId="6169" priority="1044" operator="equal">
      <formula>"いる"</formula>
    </cfRule>
    <cfRule type="containsBlanks" dxfId="6168" priority="1045">
      <formula>LEN(TRIM(AL310))=0</formula>
    </cfRule>
    <cfRule type="cellIs" dxfId="6167" priority="1046" operator="equal">
      <formula>"要確認"</formula>
    </cfRule>
  </conditionalFormatting>
  <conditionalFormatting sqref="AN316">
    <cfRule type="cellIs" dxfId="6166" priority="1039" operator="equal">
      <formula>"✖"</formula>
    </cfRule>
    <cfRule type="cellIs" dxfId="6165" priority="1040" operator="equal">
      <formula>"●"</formula>
    </cfRule>
  </conditionalFormatting>
  <conditionalFormatting sqref="AL316">
    <cfRule type="cellIs" dxfId="6164" priority="1035" operator="equal">
      <formula>"いない"</formula>
    </cfRule>
    <cfRule type="cellIs" dxfId="6163" priority="1036" operator="equal">
      <formula>"いる"</formula>
    </cfRule>
    <cfRule type="containsBlanks" dxfId="6162" priority="1037">
      <formula>LEN(TRIM(AL316))=0</formula>
    </cfRule>
    <cfRule type="cellIs" dxfId="6161" priority="1038" operator="equal">
      <formula>"要確認"</formula>
    </cfRule>
  </conditionalFormatting>
  <conditionalFormatting sqref="AT311:AT315">
    <cfRule type="cellIs" dxfId="6160" priority="1031" operator="equal">
      <formula>"✖"</formula>
    </cfRule>
    <cfRule type="cellIs" dxfId="6159" priority="1032" operator="equal">
      <formula>"●"</formula>
    </cfRule>
  </conditionalFormatting>
  <conditionalFormatting sqref="AT317:AT321">
    <cfRule type="cellIs" dxfId="6158" priority="1029" operator="equal">
      <formula>"✖"</formula>
    </cfRule>
    <cfRule type="cellIs" dxfId="6157" priority="1030" operator="equal">
      <formula>"●"</formula>
    </cfRule>
  </conditionalFormatting>
  <conditionalFormatting sqref="AN322">
    <cfRule type="cellIs" dxfId="6156" priority="1025" operator="equal">
      <formula>"✖"</formula>
    </cfRule>
    <cfRule type="cellIs" dxfId="6155" priority="1026" operator="equal">
      <formula>"●"</formula>
    </cfRule>
  </conditionalFormatting>
  <conditionalFormatting sqref="AL322">
    <cfRule type="cellIs" dxfId="6154" priority="1021" operator="equal">
      <formula>"いない"</formula>
    </cfRule>
    <cfRule type="cellIs" dxfId="6153" priority="1022" operator="equal">
      <formula>"いる"</formula>
    </cfRule>
    <cfRule type="containsBlanks" dxfId="6152" priority="1023">
      <formula>LEN(TRIM(AL322))=0</formula>
    </cfRule>
    <cfRule type="cellIs" dxfId="6151" priority="1024" operator="equal">
      <formula>"要確認"</formula>
    </cfRule>
  </conditionalFormatting>
  <conditionalFormatting sqref="AT324">
    <cfRule type="cellIs" dxfId="6150" priority="1016" operator="equal">
      <formula>"✖"</formula>
    </cfRule>
    <cfRule type="cellIs" dxfId="6149" priority="1017" operator="equal">
      <formula>"●"</formula>
    </cfRule>
  </conditionalFormatting>
  <conditionalFormatting sqref="AT323">
    <cfRule type="cellIs" dxfId="6148" priority="1014" operator="equal">
      <formula>"✖"</formula>
    </cfRule>
    <cfRule type="cellIs" dxfId="6147" priority="1015" operator="equal">
      <formula>"●"</formula>
    </cfRule>
  </conditionalFormatting>
  <conditionalFormatting sqref="AT325">
    <cfRule type="cellIs" dxfId="6146" priority="1012" operator="equal">
      <formula>"✖"</formula>
    </cfRule>
    <cfRule type="cellIs" dxfId="6145" priority="1013" operator="equal">
      <formula>"●"</formula>
    </cfRule>
  </conditionalFormatting>
  <conditionalFormatting sqref="AT326">
    <cfRule type="cellIs" dxfId="6144" priority="1010" operator="equal">
      <formula>"✖"</formula>
    </cfRule>
    <cfRule type="cellIs" dxfId="6143" priority="1011" operator="equal">
      <formula>"●"</formula>
    </cfRule>
  </conditionalFormatting>
  <conditionalFormatting sqref="AN328">
    <cfRule type="cellIs" dxfId="6142" priority="1008" operator="equal">
      <formula>"✖"</formula>
    </cfRule>
    <cfRule type="cellIs" dxfId="6141" priority="1009" operator="equal">
      <formula>"●"</formula>
    </cfRule>
  </conditionalFormatting>
  <conditionalFormatting sqref="AL328">
    <cfRule type="cellIs" dxfId="6140" priority="1004" operator="equal">
      <formula>"いない"</formula>
    </cfRule>
    <cfRule type="cellIs" dxfId="6139" priority="1005" operator="equal">
      <formula>"いる"</formula>
    </cfRule>
    <cfRule type="containsBlanks" dxfId="6138" priority="1006">
      <formula>LEN(TRIM(AL328))=0</formula>
    </cfRule>
    <cfRule type="cellIs" dxfId="6137" priority="1007" operator="equal">
      <formula>"要確認"</formula>
    </cfRule>
  </conditionalFormatting>
  <conditionalFormatting sqref="AT327">
    <cfRule type="cellIs" dxfId="6136" priority="1000" operator="equal">
      <formula>"✖"</formula>
    </cfRule>
    <cfRule type="cellIs" dxfId="6135" priority="1001" operator="equal">
      <formula>"●"</formula>
    </cfRule>
  </conditionalFormatting>
  <conditionalFormatting sqref="AT329">
    <cfRule type="cellIs" dxfId="6134" priority="998" operator="equal">
      <formula>"✖"</formula>
    </cfRule>
    <cfRule type="cellIs" dxfId="6133" priority="999" operator="equal">
      <formula>"●"</formula>
    </cfRule>
  </conditionalFormatting>
  <conditionalFormatting sqref="AT330:AT333">
    <cfRule type="cellIs" dxfId="6132" priority="996" operator="equal">
      <formula>"✖"</formula>
    </cfRule>
    <cfRule type="cellIs" dxfId="6131" priority="997" operator="equal">
      <formula>"●"</formula>
    </cfRule>
  </conditionalFormatting>
  <conditionalFormatting sqref="AD44">
    <cfRule type="cellIs" dxfId="6130" priority="979" operator="equal">
      <formula>"✔"</formula>
    </cfRule>
  </conditionalFormatting>
  <conditionalFormatting sqref="AN334">
    <cfRule type="cellIs" dxfId="6129" priority="974" operator="equal">
      <formula>"✖"</formula>
    </cfRule>
    <cfRule type="cellIs" dxfId="6128" priority="975" operator="equal">
      <formula>"●"</formula>
    </cfRule>
  </conditionalFormatting>
  <conditionalFormatting sqref="AL334">
    <cfRule type="cellIs" dxfId="6127" priority="970" operator="equal">
      <formula>"いない"</formula>
    </cfRule>
    <cfRule type="cellIs" dxfId="6126" priority="971" operator="equal">
      <formula>"いる"</formula>
    </cfRule>
    <cfRule type="containsBlanks" dxfId="6125" priority="972">
      <formula>LEN(TRIM(AL334))=0</formula>
    </cfRule>
    <cfRule type="cellIs" dxfId="6124" priority="973" operator="equal">
      <formula>"要確認"</formula>
    </cfRule>
  </conditionalFormatting>
  <conditionalFormatting sqref="AT335">
    <cfRule type="cellIs" dxfId="6123" priority="966" operator="equal">
      <formula>"✖"</formula>
    </cfRule>
    <cfRule type="cellIs" dxfId="6122" priority="967" operator="equal">
      <formula>"●"</formula>
    </cfRule>
  </conditionalFormatting>
  <conditionalFormatting sqref="AT336">
    <cfRule type="cellIs" dxfId="6121" priority="964" operator="equal">
      <formula>"✖"</formula>
    </cfRule>
    <cfRule type="cellIs" dxfId="6120" priority="965" operator="equal">
      <formula>"●"</formula>
    </cfRule>
  </conditionalFormatting>
  <conditionalFormatting sqref="AT337">
    <cfRule type="cellIs" dxfId="6119" priority="961" operator="equal">
      <formula>"✖"</formula>
    </cfRule>
    <cfRule type="cellIs" dxfId="6118" priority="962" operator="equal">
      <formula>"●"</formula>
    </cfRule>
  </conditionalFormatting>
  <conditionalFormatting sqref="AT338">
    <cfRule type="cellIs" dxfId="6117" priority="959" operator="equal">
      <formula>"✖"</formula>
    </cfRule>
    <cfRule type="cellIs" dxfId="6116" priority="960" operator="equal">
      <formula>"●"</formula>
    </cfRule>
  </conditionalFormatting>
  <conditionalFormatting sqref="AN339">
    <cfRule type="cellIs" dxfId="6115" priority="957" operator="equal">
      <formula>"✖"</formula>
    </cfRule>
    <cfRule type="cellIs" dxfId="6114" priority="958" operator="equal">
      <formula>"●"</formula>
    </cfRule>
  </conditionalFormatting>
  <conditionalFormatting sqref="AL339">
    <cfRule type="cellIs" dxfId="6113" priority="953" operator="equal">
      <formula>"いない"</formula>
    </cfRule>
    <cfRule type="cellIs" dxfId="6112" priority="954" operator="equal">
      <formula>"いる"</formula>
    </cfRule>
    <cfRule type="containsBlanks" dxfId="6111" priority="955">
      <formula>LEN(TRIM(AL339))=0</formula>
    </cfRule>
    <cfRule type="cellIs" dxfId="6110" priority="956" operator="equal">
      <formula>"要確認"</formula>
    </cfRule>
  </conditionalFormatting>
  <conditionalFormatting sqref="AD58:AD63">
    <cfRule type="cellIs" dxfId="6109" priority="854" operator="equal">
      <formula>"✖"</formula>
    </cfRule>
    <cfRule type="cellIs" dxfId="6108" priority="855" operator="equal">
      <formula>"✔"</formula>
    </cfRule>
  </conditionalFormatting>
  <conditionalFormatting sqref="AG350">
    <cfRule type="cellIs" dxfId="6107" priority="848" operator="equal">
      <formula>"✖"</formula>
    </cfRule>
    <cfRule type="cellIs" dxfId="6106" priority="849" operator="equal">
      <formula>"✔"</formula>
    </cfRule>
  </conditionalFormatting>
  <conditionalFormatting sqref="AN356">
    <cfRule type="cellIs" dxfId="6105" priority="832" operator="equal">
      <formula>"✖"</formula>
    </cfRule>
    <cfRule type="cellIs" dxfId="6104" priority="833" operator="equal">
      <formula>"●"</formula>
    </cfRule>
  </conditionalFormatting>
  <conditionalFormatting sqref="AL356">
    <cfRule type="cellIs" dxfId="6103" priority="828" operator="equal">
      <formula>"いない"</formula>
    </cfRule>
    <cfRule type="cellIs" dxfId="6102" priority="829" operator="equal">
      <formula>"いる"</formula>
    </cfRule>
    <cfRule type="containsBlanks" dxfId="6101" priority="830">
      <formula>LEN(TRIM(AL356))=0</formula>
    </cfRule>
    <cfRule type="cellIs" dxfId="6100" priority="831" operator="equal">
      <formula>"要確認"</formula>
    </cfRule>
  </conditionalFormatting>
  <conditionalFormatting sqref="AT340:AT355">
    <cfRule type="cellIs" dxfId="6099" priority="816" operator="equal">
      <formula>"✖"</formula>
    </cfRule>
    <cfRule type="cellIs" dxfId="6098" priority="817" operator="equal">
      <formula>"●"</formula>
    </cfRule>
  </conditionalFormatting>
  <conditionalFormatting sqref="AT357">
    <cfRule type="cellIs" dxfId="6097" priority="814" operator="equal">
      <formula>"✖"</formula>
    </cfRule>
    <cfRule type="cellIs" dxfId="6096" priority="815" operator="equal">
      <formula>"●"</formula>
    </cfRule>
  </conditionalFormatting>
  <conditionalFormatting sqref="AT358:AT359">
    <cfRule type="cellIs" dxfId="6095" priority="812" operator="equal">
      <formula>"✖"</formula>
    </cfRule>
    <cfRule type="cellIs" dxfId="6094" priority="813" operator="equal">
      <formula>"●"</formula>
    </cfRule>
  </conditionalFormatting>
  <conditionalFormatting sqref="AN361">
    <cfRule type="cellIs" dxfId="6093" priority="797" operator="equal">
      <formula>"✖"</formula>
    </cfRule>
    <cfRule type="cellIs" dxfId="6092" priority="798" operator="equal">
      <formula>"●"</formula>
    </cfRule>
  </conditionalFormatting>
  <conditionalFormatting sqref="AL361">
    <cfRule type="cellIs" dxfId="6091" priority="793" operator="equal">
      <formula>"いない"</formula>
    </cfRule>
    <cfRule type="cellIs" dxfId="6090" priority="794" operator="equal">
      <formula>"いる"</formula>
    </cfRule>
    <cfRule type="containsBlanks" dxfId="6089" priority="795">
      <formula>LEN(TRIM(AL361))=0</formula>
    </cfRule>
    <cfRule type="cellIs" dxfId="6088" priority="796" operator="equal">
      <formula>"要確認"</formula>
    </cfRule>
  </conditionalFormatting>
  <conditionalFormatting sqref="AT360">
    <cfRule type="cellIs" dxfId="6087" priority="789" operator="equal">
      <formula>"✖"</formula>
    </cfRule>
    <cfRule type="cellIs" dxfId="6086" priority="790" operator="equal">
      <formula>"●"</formula>
    </cfRule>
  </conditionalFormatting>
  <conditionalFormatting sqref="AT362">
    <cfRule type="cellIs" dxfId="6085" priority="787" operator="equal">
      <formula>"✖"</formula>
    </cfRule>
    <cfRule type="cellIs" dxfId="6084" priority="788" operator="equal">
      <formula>"●"</formula>
    </cfRule>
  </conditionalFormatting>
  <conditionalFormatting sqref="AT363:AT364">
    <cfRule type="cellIs" dxfId="6083" priority="785" operator="equal">
      <formula>"✖"</formula>
    </cfRule>
    <cfRule type="cellIs" dxfId="6082" priority="786" operator="equal">
      <formula>"●"</formula>
    </cfRule>
  </conditionalFormatting>
  <conditionalFormatting sqref="AT365">
    <cfRule type="cellIs" dxfId="6081" priority="781" operator="equal">
      <formula>"✖"</formula>
    </cfRule>
    <cfRule type="cellIs" dxfId="6080" priority="782" operator="equal">
      <formula>"●"</formula>
    </cfRule>
  </conditionalFormatting>
  <conditionalFormatting sqref="AN366">
    <cfRule type="cellIs" dxfId="6079" priority="771" operator="equal">
      <formula>"✖"</formula>
    </cfRule>
    <cfRule type="cellIs" dxfId="6078" priority="772" operator="equal">
      <formula>"●"</formula>
    </cfRule>
  </conditionalFormatting>
  <conditionalFormatting sqref="AL366">
    <cfRule type="cellIs" dxfId="6077" priority="767" operator="equal">
      <formula>"いない"</formula>
    </cfRule>
    <cfRule type="cellIs" dxfId="6076" priority="768" operator="equal">
      <formula>"いる"</formula>
    </cfRule>
    <cfRule type="containsBlanks" dxfId="6075" priority="769">
      <formula>LEN(TRIM(AL366))=0</formula>
    </cfRule>
    <cfRule type="cellIs" dxfId="6074" priority="770" operator="equal">
      <formula>"要確認"</formula>
    </cfRule>
  </conditionalFormatting>
  <conditionalFormatting sqref="AT367">
    <cfRule type="cellIs" dxfId="6073" priority="763" operator="equal">
      <formula>"✖"</formula>
    </cfRule>
    <cfRule type="cellIs" dxfId="6072" priority="764" operator="equal">
      <formula>"●"</formula>
    </cfRule>
  </conditionalFormatting>
  <conditionalFormatting sqref="AT368">
    <cfRule type="cellIs" dxfId="6071" priority="761" operator="equal">
      <formula>"✖"</formula>
    </cfRule>
    <cfRule type="cellIs" dxfId="6070" priority="762" operator="equal">
      <formula>"●"</formula>
    </cfRule>
  </conditionalFormatting>
  <conditionalFormatting sqref="AT369:AT377">
    <cfRule type="cellIs" dxfId="6069" priority="759" operator="equal">
      <formula>"✖"</formula>
    </cfRule>
    <cfRule type="cellIs" dxfId="6068" priority="760" operator="equal">
      <formula>"●"</formula>
    </cfRule>
  </conditionalFormatting>
  <conditionalFormatting sqref="AG369">
    <cfRule type="cellIs" dxfId="6067" priority="747" operator="equal">
      <formula>"✖"</formula>
    </cfRule>
    <cfRule type="cellIs" dxfId="6066" priority="748" operator="equal">
      <formula>"✔"</formula>
    </cfRule>
  </conditionalFormatting>
  <conditionalFormatting sqref="AG368">
    <cfRule type="cellIs" dxfId="6065" priority="743" operator="equal">
      <formula>"✖"</formula>
    </cfRule>
    <cfRule type="cellIs" dxfId="6064" priority="744" operator="equal">
      <formula>"✔"</formula>
    </cfRule>
  </conditionalFormatting>
  <conditionalFormatting sqref="W381:W382">
    <cfRule type="cellIs" dxfId="6063" priority="723" operator="equal">
      <formula>"✖"</formula>
    </cfRule>
    <cfRule type="cellIs" dxfId="6062" priority="724" operator="equal">
      <formula>"✔"</formula>
    </cfRule>
  </conditionalFormatting>
  <conditionalFormatting sqref="AA381:AA382">
    <cfRule type="cellIs" dxfId="6061" priority="721" operator="equal">
      <formula>"✖"</formula>
    </cfRule>
    <cfRule type="cellIs" dxfId="6060" priority="722" operator="equal">
      <formula>"✔"</formula>
    </cfRule>
  </conditionalFormatting>
  <conditionalFormatting sqref="AE381:AE382">
    <cfRule type="cellIs" dxfId="6059" priority="719" operator="equal">
      <formula>"✖"</formula>
    </cfRule>
    <cfRule type="cellIs" dxfId="6058" priority="720" operator="equal">
      <formula>"✔"</formula>
    </cfRule>
  </conditionalFormatting>
  <conditionalFormatting sqref="AI381:AI382">
    <cfRule type="cellIs" dxfId="6057" priority="717" operator="equal">
      <formula>"✖"</formula>
    </cfRule>
    <cfRule type="cellIs" dxfId="6056" priority="718" operator="equal">
      <formula>"✔"</formula>
    </cfRule>
  </conditionalFormatting>
  <conditionalFormatting sqref="AT378">
    <cfRule type="cellIs" dxfId="6055" priority="715" operator="equal">
      <formula>"✖"</formula>
    </cfRule>
    <cfRule type="cellIs" dxfId="6054" priority="716" operator="equal">
      <formula>"●"</formula>
    </cfRule>
  </conditionalFormatting>
  <conditionalFormatting sqref="W366:W369">
    <cfRule type="cellIs" dxfId="6053" priority="712" operator="equal">
      <formula>"無"</formula>
    </cfRule>
    <cfRule type="cellIs" dxfId="6052" priority="713" operator="equal">
      <formula>"有"</formula>
    </cfRule>
    <cfRule type="cellIs" dxfId="6051" priority="714" operator="equal">
      <formula>"有・無"</formula>
    </cfRule>
  </conditionalFormatting>
  <conditionalFormatting sqref="AN386">
    <cfRule type="cellIs" dxfId="6050" priority="679" operator="equal">
      <formula>"✖"</formula>
    </cfRule>
    <cfRule type="cellIs" dxfId="6049" priority="680" operator="equal">
      <formula>"●"</formula>
    </cfRule>
  </conditionalFormatting>
  <conditionalFormatting sqref="AL386">
    <cfRule type="cellIs" dxfId="6048" priority="675" operator="equal">
      <formula>"いない"</formula>
    </cfRule>
    <cfRule type="cellIs" dxfId="6047" priority="676" operator="equal">
      <formula>"いる"</formula>
    </cfRule>
    <cfRule type="containsBlanks" dxfId="6046" priority="677">
      <formula>LEN(TRIM(AL386))=0</formula>
    </cfRule>
    <cfRule type="cellIs" dxfId="6045" priority="678" operator="equal">
      <formula>"要確認"</formula>
    </cfRule>
  </conditionalFormatting>
  <conditionalFormatting sqref="AN384">
    <cfRule type="cellIs" dxfId="6044" priority="671" operator="equal">
      <formula>"✖"</formula>
    </cfRule>
    <cfRule type="cellIs" dxfId="6043" priority="672" operator="equal">
      <formula>"●"</formula>
    </cfRule>
  </conditionalFormatting>
  <conditionalFormatting sqref="AL384">
    <cfRule type="cellIs" dxfId="6042" priority="667" operator="equal">
      <formula>"いない"</formula>
    </cfRule>
    <cfRule type="cellIs" dxfId="6041" priority="668" operator="equal">
      <formula>"いる"</formula>
    </cfRule>
    <cfRule type="containsBlanks" dxfId="6040" priority="669">
      <formula>LEN(TRIM(AL384))=0</formula>
    </cfRule>
    <cfRule type="cellIs" dxfId="6039" priority="670" operator="equal">
      <formula>"要確認"</formula>
    </cfRule>
  </conditionalFormatting>
  <conditionalFormatting sqref="Y392">
    <cfRule type="cellIs" dxfId="6038" priority="640" operator="equal">
      <formula>"いない"</formula>
    </cfRule>
    <cfRule type="cellIs" dxfId="6037" priority="641" operator="equal">
      <formula>"いる"</formula>
    </cfRule>
    <cfRule type="cellIs" dxfId="6036" priority="642" operator="equal">
      <formula>"いる・いない"</formula>
    </cfRule>
    <cfRule type="containsBlanks" dxfId="6035" priority="643">
      <formula>LEN(TRIM(Y392))=0</formula>
    </cfRule>
  </conditionalFormatting>
  <conditionalFormatting sqref="AD48">
    <cfRule type="cellIs" dxfId="6034" priority="637" operator="equal">
      <formula>"✔"</formula>
    </cfRule>
  </conditionalFormatting>
  <conditionalFormatting sqref="AD81">
    <cfRule type="cellIs" dxfId="6033" priority="635" operator="equal">
      <formula>"✖"</formula>
    </cfRule>
    <cfRule type="cellIs" dxfId="6032" priority="636" operator="equal">
      <formula>"✔"</formula>
    </cfRule>
  </conditionalFormatting>
  <conditionalFormatting sqref="AD83">
    <cfRule type="cellIs" dxfId="6031" priority="633" operator="equal">
      <formula>"✖"</formula>
    </cfRule>
    <cfRule type="cellIs" dxfId="6030" priority="634" operator="equal">
      <formula>"✔"</formula>
    </cfRule>
  </conditionalFormatting>
  <conditionalFormatting sqref="AD85">
    <cfRule type="cellIs" dxfId="6029" priority="631" operator="equal">
      <formula>"✖"</formula>
    </cfRule>
    <cfRule type="cellIs" dxfId="6028" priority="632" operator="equal">
      <formula>"✔"</formula>
    </cfRule>
  </conditionalFormatting>
  <conditionalFormatting sqref="AD90:AD91">
    <cfRule type="cellIs" dxfId="6027" priority="629" operator="equal">
      <formula>"✖"</formula>
    </cfRule>
    <cfRule type="cellIs" dxfId="6026" priority="630" operator="equal">
      <formula>"✔"</formula>
    </cfRule>
  </conditionalFormatting>
  <conditionalFormatting sqref="AD97">
    <cfRule type="cellIs" dxfId="6025" priority="627" operator="equal">
      <formula>"✖"</formula>
    </cfRule>
    <cfRule type="cellIs" dxfId="6024" priority="628" operator="equal">
      <formula>"✔"</formula>
    </cfRule>
  </conditionalFormatting>
  <conditionalFormatting sqref="AD110">
    <cfRule type="cellIs" dxfId="6023" priority="625" operator="equal">
      <formula>"✖"</formula>
    </cfRule>
    <cfRule type="cellIs" dxfId="6022" priority="626" operator="equal">
      <formula>"✔"</formula>
    </cfRule>
  </conditionalFormatting>
  <conditionalFormatting sqref="AG117">
    <cfRule type="cellIs" dxfId="6021" priority="623" operator="equal">
      <formula>"✖"</formula>
    </cfRule>
    <cfRule type="cellIs" dxfId="6020" priority="624" operator="equal">
      <formula>"✔"</formula>
    </cfRule>
  </conditionalFormatting>
  <conditionalFormatting sqref="AG123:AG125">
    <cfRule type="cellIs" dxfId="6019" priority="621" operator="equal">
      <formula>"✖"</formula>
    </cfRule>
    <cfRule type="cellIs" dxfId="6018" priority="622" operator="equal">
      <formula>"✔"</formula>
    </cfRule>
  </conditionalFormatting>
  <conditionalFormatting sqref="G159">
    <cfRule type="cellIs" dxfId="6017" priority="619" operator="equal">
      <formula>"✖"</formula>
    </cfRule>
    <cfRule type="cellIs" dxfId="6016" priority="620" operator="equal">
      <formula>"✔"</formula>
    </cfRule>
  </conditionalFormatting>
  <conditionalFormatting sqref="AD217">
    <cfRule type="cellIs" dxfId="6015" priority="617" operator="equal">
      <formula>"✖"</formula>
    </cfRule>
    <cfRule type="cellIs" dxfId="6014" priority="618" operator="equal">
      <formula>"✔"</formula>
    </cfRule>
  </conditionalFormatting>
  <conditionalFormatting sqref="AD236">
    <cfRule type="cellIs" dxfId="6013" priority="615" operator="equal">
      <formula>"✖"</formula>
    </cfRule>
    <cfRule type="cellIs" dxfId="6012" priority="616" operator="equal">
      <formula>"✔"</formula>
    </cfRule>
  </conditionalFormatting>
  <conditionalFormatting sqref="AD242:AD243">
    <cfRule type="cellIs" dxfId="6011" priority="613" operator="equal">
      <formula>"✖"</formula>
    </cfRule>
    <cfRule type="cellIs" dxfId="6010" priority="614" operator="equal">
      <formula>"✔"</formula>
    </cfRule>
  </conditionalFormatting>
  <conditionalFormatting sqref="AD246">
    <cfRule type="cellIs" dxfId="6009" priority="611" operator="equal">
      <formula>"✖"</formula>
    </cfRule>
    <cfRule type="cellIs" dxfId="6008" priority="612" operator="equal">
      <formula>"✔"</formula>
    </cfRule>
  </conditionalFormatting>
  <conditionalFormatting sqref="AD249">
    <cfRule type="cellIs" dxfId="6007" priority="609" operator="equal">
      <formula>"✖"</formula>
    </cfRule>
    <cfRule type="cellIs" dxfId="6006" priority="610" operator="equal">
      <formula>"✔"</formula>
    </cfRule>
  </conditionalFormatting>
  <conditionalFormatting sqref="AD255">
    <cfRule type="cellIs" dxfId="6005" priority="607" operator="equal">
      <formula>"✖"</formula>
    </cfRule>
    <cfRule type="cellIs" dxfId="6004" priority="608" operator="equal">
      <formula>"✔"</formula>
    </cfRule>
  </conditionalFormatting>
  <conditionalFormatting sqref="AD253">
    <cfRule type="cellIs" dxfId="6003" priority="605" operator="equal">
      <formula>"✖"</formula>
    </cfRule>
    <cfRule type="cellIs" dxfId="6002" priority="606" operator="equal">
      <formula>"✔"</formula>
    </cfRule>
  </conditionalFormatting>
  <conditionalFormatting sqref="AD258:AD259">
    <cfRule type="cellIs" dxfId="6001" priority="603" operator="equal">
      <formula>"✖"</formula>
    </cfRule>
    <cfRule type="cellIs" dxfId="6000" priority="604" operator="equal">
      <formula>"✔"</formula>
    </cfRule>
  </conditionalFormatting>
  <conditionalFormatting sqref="AD261">
    <cfRule type="cellIs" dxfId="5999" priority="601" operator="equal">
      <formula>"✖"</formula>
    </cfRule>
    <cfRule type="cellIs" dxfId="5998" priority="602" operator="equal">
      <formula>"✔"</formula>
    </cfRule>
  </conditionalFormatting>
  <conditionalFormatting sqref="AD263:AD265">
    <cfRule type="cellIs" dxfId="5997" priority="599" operator="equal">
      <formula>"✖"</formula>
    </cfRule>
    <cfRule type="cellIs" dxfId="5996" priority="600" operator="equal">
      <formula>"✔"</formula>
    </cfRule>
  </conditionalFormatting>
  <conditionalFormatting sqref="AD270:AD272">
    <cfRule type="cellIs" dxfId="5995" priority="597" operator="equal">
      <formula>"✖"</formula>
    </cfRule>
    <cfRule type="cellIs" dxfId="5994" priority="598" operator="equal">
      <formula>"✔"</formula>
    </cfRule>
  </conditionalFormatting>
  <conditionalFormatting sqref="AD274:AD276">
    <cfRule type="cellIs" dxfId="5993" priority="595" operator="equal">
      <formula>"✖"</formula>
    </cfRule>
    <cfRule type="cellIs" dxfId="5992" priority="596" operator="equal">
      <formula>"✔"</formula>
    </cfRule>
  </conditionalFormatting>
  <conditionalFormatting sqref="Z289">
    <cfRule type="cellIs" dxfId="5991" priority="593" operator="equal">
      <formula>"✖"</formula>
    </cfRule>
    <cfRule type="cellIs" dxfId="5990" priority="594" operator="equal">
      <formula>"✔"</formula>
    </cfRule>
  </conditionalFormatting>
  <conditionalFormatting sqref="Z292:Z293">
    <cfRule type="cellIs" dxfId="5989" priority="591" operator="equal">
      <formula>"✖"</formula>
    </cfRule>
    <cfRule type="cellIs" dxfId="5988" priority="592" operator="equal">
      <formula>"✔"</formula>
    </cfRule>
  </conditionalFormatting>
  <conditionalFormatting sqref="Z295">
    <cfRule type="cellIs" dxfId="5987" priority="589" operator="equal">
      <formula>"✖"</formula>
    </cfRule>
    <cfRule type="cellIs" dxfId="5986" priority="590" operator="equal">
      <formula>"✔"</formula>
    </cfRule>
  </conditionalFormatting>
  <conditionalFormatting sqref="AD322">
    <cfRule type="cellIs" dxfId="5985" priority="587" operator="equal">
      <formula>"✖"</formula>
    </cfRule>
    <cfRule type="cellIs" dxfId="5984" priority="588" operator="equal">
      <formula>"✔"</formula>
    </cfRule>
  </conditionalFormatting>
  <conditionalFormatting sqref="AD334">
    <cfRule type="cellIs" dxfId="5983" priority="585" operator="equal">
      <formula>"✖"</formula>
    </cfRule>
    <cfRule type="cellIs" dxfId="5982" priority="586" operator="equal">
      <formula>"✔"</formula>
    </cfRule>
  </conditionalFormatting>
  <conditionalFormatting sqref="G340:G348">
    <cfRule type="cellIs" dxfId="5981" priority="583" operator="equal">
      <formula>"✖"</formula>
    </cfRule>
    <cfRule type="cellIs" dxfId="5980" priority="584" operator="equal">
      <formula>"✔"</formula>
    </cfRule>
  </conditionalFormatting>
  <conditionalFormatting sqref="G350:G351">
    <cfRule type="cellIs" dxfId="5979" priority="581" operator="equal">
      <formula>"✖"</formula>
    </cfRule>
    <cfRule type="cellIs" dxfId="5978" priority="582" operator="equal">
      <formula>"✔"</formula>
    </cfRule>
  </conditionalFormatting>
  <conditionalFormatting sqref="AD356">
    <cfRule type="cellIs" dxfId="5977" priority="579" operator="equal">
      <formula>"✖"</formula>
    </cfRule>
    <cfRule type="cellIs" dxfId="5976" priority="580" operator="equal">
      <formula>"✔"</formula>
    </cfRule>
  </conditionalFormatting>
  <conditionalFormatting sqref="AD361">
    <cfRule type="cellIs" dxfId="5975" priority="577" operator="equal">
      <formula>"✖"</formula>
    </cfRule>
    <cfRule type="cellIs" dxfId="5974" priority="578" operator="equal">
      <formula>"✔"</formula>
    </cfRule>
  </conditionalFormatting>
  <conditionalFormatting sqref="AD366:AD369">
    <cfRule type="cellIs" dxfId="5973" priority="575" operator="equal">
      <formula>"✖"</formula>
    </cfRule>
    <cfRule type="cellIs" dxfId="5972" priority="576" operator="equal">
      <formula>"✔"</formula>
    </cfRule>
  </conditionalFormatting>
  <conditionalFormatting sqref="AD371:AD376">
    <cfRule type="cellIs" dxfId="5971" priority="573" operator="equal">
      <formula>"✖"</formula>
    </cfRule>
    <cfRule type="cellIs" dxfId="5970" priority="574" operator="equal">
      <formula>"✔"</formula>
    </cfRule>
  </conditionalFormatting>
  <conditionalFormatting sqref="AD384:AD386">
    <cfRule type="cellIs" dxfId="5969" priority="571" operator="equal">
      <formula>"✖"</formula>
    </cfRule>
    <cfRule type="cellIs" dxfId="5968" priority="572" operator="equal">
      <formula>"✔"</formula>
    </cfRule>
  </conditionalFormatting>
  <conditionalFormatting sqref="AG389">
    <cfRule type="cellIs" dxfId="5967" priority="569" operator="equal">
      <formula>"✖"</formula>
    </cfRule>
    <cfRule type="cellIs" dxfId="5966" priority="570" operator="equal">
      <formula>"✔"</formula>
    </cfRule>
  </conditionalFormatting>
  <conditionalFormatting sqref="AD398:AD400">
    <cfRule type="cellIs" dxfId="5965" priority="567" operator="equal">
      <formula>"✖"</formula>
    </cfRule>
    <cfRule type="cellIs" dxfId="5964" priority="568" operator="equal">
      <formula>"✔"</formula>
    </cfRule>
  </conditionalFormatting>
  <conditionalFormatting sqref="AD104">
    <cfRule type="cellIs" dxfId="5963" priority="566" operator="equal">
      <formula>"✔"</formula>
    </cfRule>
  </conditionalFormatting>
  <conditionalFormatting sqref="AD108">
    <cfRule type="cellIs" dxfId="5962" priority="565" operator="equal">
      <formula>"✔"</formula>
    </cfRule>
  </conditionalFormatting>
  <conditionalFormatting sqref="AG120">
    <cfRule type="cellIs" dxfId="5961" priority="564" operator="equal">
      <formula>"✔"</formula>
    </cfRule>
  </conditionalFormatting>
  <conditionalFormatting sqref="AH226">
    <cfRule type="cellIs" dxfId="5960" priority="563" operator="equal">
      <formula>"✔"</formula>
    </cfRule>
  </conditionalFormatting>
  <conditionalFormatting sqref="AD244">
    <cfRule type="cellIs" dxfId="5959" priority="562" operator="equal">
      <formula>"✔"</formula>
    </cfRule>
  </conditionalFormatting>
  <conditionalFormatting sqref="AC289">
    <cfRule type="cellIs" dxfId="5958" priority="561" operator="equal">
      <formula>"✔"</formula>
    </cfRule>
  </conditionalFormatting>
  <conditionalFormatting sqref="AC292:AC293">
    <cfRule type="cellIs" dxfId="5957" priority="560" operator="equal">
      <formula>"✔"</formula>
    </cfRule>
  </conditionalFormatting>
  <conditionalFormatting sqref="AC295">
    <cfRule type="cellIs" dxfId="5956" priority="559" operator="equal">
      <formula>"✔"</formula>
    </cfRule>
  </conditionalFormatting>
  <conditionalFormatting sqref="AD302">
    <cfRule type="cellIs" dxfId="5955" priority="558" operator="equal">
      <formula>"✔"</formula>
    </cfRule>
  </conditionalFormatting>
  <conditionalFormatting sqref="AD310">
    <cfRule type="cellIs" dxfId="5954" priority="557" operator="equal">
      <formula>"✔"</formula>
    </cfRule>
  </conditionalFormatting>
  <conditionalFormatting sqref="AD316">
    <cfRule type="cellIs" dxfId="5953" priority="556" operator="equal">
      <formula>"✔"</formula>
    </cfRule>
  </conditionalFormatting>
  <conditionalFormatting sqref="AD328">
    <cfRule type="cellIs" dxfId="5952" priority="555" operator="equal">
      <formula>"✔"</formula>
    </cfRule>
  </conditionalFormatting>
  <conditionalFormatting sqref="AD357">
    <cfRule type="cellIs" dxfId="5951" priority="554" operator="equal">
      <formula>"✔"</formula>
    </cfRule>
  </conditionalFormatting>
  <conditionalFormatting sqref="AG398:AG400">
    <cfRule type="cellIs" dxfId="5950" priority="553" operator="equal">
      <formula>"✔"</formula>
    </cfRule>
  </conditionalFormatting>
  <conditionalFormatting sqref="AG366:AG367">
    <cfRule type="cellIs" dxfId="5949" priority="551" operator="equal">
      <formula>"✖"</formula>
    </cfRule>
    <cfRule type="cellIs" dxfId="5948" priority="552" operator="equal">
      <formula>"✔"</formula>
    </cfRule>
  </conditionalFormatting>
  <conditionalFormatting sqref="AG356">
    <cfRule type="cellIs" dxfId="5947" priority="549" operator="equal">
      <formula>"✖"</formula>
    </cfRule>
    <cfRule type="cellIs" dxfId="5946" priority="550" operator="equal">
      <formula>"✔"</formula>
    </cfRule>
  </conditionalFormatting>
  <conditionalFormatting sqref="AG351">
    <cfRule type="cellIs" dxfId="5945" priority="547" operator="equal">
      <formula>"✖"</formula>
    </cfRule>
    <cfRule type="cellIs" dxfId="5944" priority="548" operator="equal">
      <formula>"✔"</formula>
    </cfRule>
  </conditionalFormatting>
  <conditionalFormatting sqref="AG340:AG348">
    <cfRule type="cellIs" dxfId="5943" priority="545" operator="equal">
      <formula>"✖"</formula>
    </cfRule>
    <cfRule type="cellIs" dxfId="5942" priority="546" operator="equal">
      <formula>"✔"</formula>
    </cfRule>
  </conditionalFormatting>
  <conditionalFormatting sqref="Z60:Z63">
    <cfRule type="cellIs" dxfId="5941" priority="543" operator="between">
      <formula>1</formula>
      <formula>12</formula>
    </cfRule>
    <cfRule type="containsBlanks" dxfId="5940" priority="544">
      <formula>LEN(TRIM(Z60))=0</formula>
    </cfRule>
  </conditionalFormatting>
  <conditionalFormatting sqref="AH14">
    <cfRule type="cellIs" dxfId="5939" priority="540" operator="equal">
      <formula>"未確認"</formula>
    </cfRule>
    <cfRule type="cellIs" dxfId="5938" priority="541" operator="equal">
      <formula>"確認"</formula>
    </cfRule>
    <cfRule type="containsBlanks" dxfId="5937" priority="542">
      <formula>LEN(TRIM(AH14))=0</formula>
    </cfRule>
  </conditionalFormatting>
  <conditionalFormatting sqref="AH15">
    <cfRule type="cellIs" dxfId="5936" priority="537" operator="equal">
      <formula>"未確認"</formula>
    </cfRule>
    <cfRule type="cellIs" dxfId="5935" priority="538" operator="equal">
      <formula>"確認"</formula>
    </cfRule>
    <cfRule type="containsBlanks" dxfId="5934" priority="539">
      <formula>LEN(TRIM(AH15))=0</formula>
    </cfRule>
  </conditionalFormatting>
  <conditionalFormatting sqref="AH20">
    <cfRule type="cellIs" dxfId="5933" priority="534" operator="equal">
      <formula>"未確認"</formula>
    </cfRule>
    <cfRule type="cellIs" dxfId="5932" priority="535" operator="equal">
      <formula>"確認"</formula>
    </cfRule>
    <cfRule type="containsBlanks" dxfId="5931" priority="536">
      <formula>LEN(TRIM(AH20))=0</formula>
    </cfRule>
  </conditionalFormatting>
  <conditionalFormatting sqref="AH25">
    <cfRule type="cellIs" dxfId="5930" priority="531" operator="equal">
      <formula>"未確認"</formula>
    </cfRule>
    <cfRule type="cellIs" dxfId="5929" priority="532" operator="equal">
      <formula>"確認"</formula>
    </cfRule>
    <cfRule type="containsBlanks" dxfId="5928" priority="533">
      <formula>LEN(TRIM(AH25))=0</formula>
    </cfRule>
  </conditionalFormatting>
  <conditionalFormatting sqref="AH30">
    <cfRule type="cellIs" dxfId="5927" priority="528" operator="equal">
      <formula>"未確認"</formula>
    </cfRule>
    <cfRule type="cellIs" dxfId="5926" priority="529" operator="equal">
      <formula>"確認"</formula>
    </cfRule>
    <cfRule type="containsBlanks" dxfId="5925" priority="530">
      <formula>LEN(TRIM(AH30))=0</formula>
    </cfRule>
  </conditionalFormatting>
  <conditionalFormatting sqref="AH141">
    <cfRule type="cellIs" dxfId="5924" priority="525" operator="equal">
      <formula>"未確認"</formula>
    </cfRule>
    <cfRule type="cellIs" dxfId="5923" priority="526" operator="equal">
      <formula>"確認"</formula>
    </cfRule>
    <cfRule type="containsBlanks" dxfId="5922" priority="527">
      <formula>LEN(TRIM(AH141))=0</formula>
    </cfRule>
  </conditionalFormatting>
  <conditionalFormatting sqref="AD226">
    <cfRule type="cellIs" dxfId="5921" priority="524" operator="equal">
      <formula>"✔"</formula>
    </cfRule>
  </conditionalFormatting>
  <conditionalFormatting sqref="O238">
    <cfRule type="cellIs" dxfId="5920" priority="523" operator="equal">
      <formula>"✔"</formula>
    </cfRule>
  </conditionalFormatting>
  <conditionalFormatting sqref="Q238">
    <cfRule type="cellIs" dxfId="5919" priority="522" operator="equal">
      <formula>"✔"</formula>
    </cfRule>
  </conditionalFormatting>
  <conditionalFormatting sqref="S238">
    <cfRule type="cellIs" dxfId="5918" priority="521" operator="equal">
      <formula>"✔"</formula>
    </cfRule>
  </conditionalFormatting>
  <conditionalFormatting sqref="U238">
    <cfRule type="cellIs" dxfId="5917" priority="520" operator="equal">
      <formula>"✔"</formula>
    </cfRule>
  </conditionalFormatting>
  <conditionalFormatting sqref="W238">
    <cfRule type="cellIs" dxfId="5916" priority="519" operator="equal">
      <formula>"✔"</formula>
    </cfRule>
  </conditionalFormatting>
  <conditionalFormatting sqref="Y238">
    <cfRule type="cellIs" dxfId="5915" priority="518" operator="equal">
      <formula>"✔"</formula>
    </cfRule>
  </conditionalFormatting>
  <conditionalFormatting sqref="AA238">
    <cfRule type="cellIs" dxfId="5914" priority="517" operator="equal">
      <formula>"✔"</formula>
    </cfRule>
  </conditionalFormatting>
  <conditionalFormatting sqref="AC238">
    <cfRule type="cellIs" dxfId="5913" priority="516" operator="equal">
      <formula>"✔"</formula>
    </cfRule>
  </conditionalFormatting>
  <conditionalFormatting sqref="AE238">
    <cfRule type="cellIs" dxfId="5912" priority="515" operator="equal">
      <formula>"✔"</formula>
    </cfRule>
  </conditionalFormatting>
  <conditionalFormatting sqref="AG238">
    <cfRule type="cellIs" dxfId="5911" priority="514" operator="equal">
      <formula>"✔"</formula>
    </cfRule>
  </conditionalFormatting>
  <conditionalFormatting sqref="AI238">
    <cfRule type="cellIs" dxfId="5910" priority="513" operator="equal">
      <formula>"✔"</formula>
    </cfRule>
  </conditionalFormatting>
  <conditionalFormatting sqref="M247">
    <cfRule type="cellIs" dxfId="5909" priority="512" operator="equal">
      <formula>"✔"</formula>
    </cfRule>
  </conditionalFormatting>
  <conditionalFormatting sqref="O247">
    <cfRule type="cellIs" dxfId="5908" priority="511" operator="equal">
      <formula>"✔"</formula>
    </cfRule>
  </conditionalFormatting>
  <conditionalFormatting sqref="Q247">
    <cfRule type="cellIs" dxfId="5907" priority="510" operator="equal">
      <formula>"✔"</formula>
    </cfRule>
  </conditionalFormatting>
  <conditionalFormatting sqref="S247">
    <cfRule type="cellIs" dxfId="5906" priority="509" operator="equal">
      <formula>"✔"</formula>
    </cfRule>
  </conditionalFormatting>
  <conditionalFormatting sqref="U247">
    <cfRule type="cellIs" dxfId="5905" priority="508" operator="equal">
      <formula>"✔"</formula>
    </cfRule>
  </conditionalFormatting>
  <conditionalFormatting sqref="W247">
    <cfRule type="cellIs" dxfId="5904" priority="507" operator="equal">
      <formula>"✔"</formula>
    </cfRule>
  </conditionalFormatting>
  <conditionalFormatting sqref="Y247">
    <cfRule type="cellIs" dxfId="5903" priority="506" operator="equal">
      <formula>"✔"</formula>
    </cfRule>
  </conditionalFormatting>
  <conditionalFormatting sqref="AA247">
    <cfRule type="cellIs" dxfId="5902" priority="505" operator="equal">
      <formula>"✔"</formula>
    </cfRule>
  </conditionalFormatting>
  <conditionalFormatting sqref="AC247">
    <cfRule type="cellIs" dxfId="5901" priority="504" operator="equal">
      <formula>"✔"</formula>
    </cfRule>
  </conditionalFormatting>
  <conditionalFormatting sqref="AE247">
    <cfRule type="cellIs" dxfId="5900" priority="503" operator="equal">
      <formula>"✔"</formula>
    </cfRule>
  </conditionalFormatting>
  <conditionalFormatting sqref="AG247">
    <cfRule type="cellIs" dxfId="5899" priority="502" operator="equal">
      <formula>"✔"</formula>
    </cfRule>
  </conditionalFormatting>
  <conditionalFormatting sqref="AI247">
    <cfRule type="cellIs" dxfId="5898" priority="501" operator="equal">
      <formula>"✔"</formula>
    </cfRule>
  </conditionalFormatting>
  <conditionalFormatting sqref="M250">
    <cfRule type="cellIs" dxfId="5897" priority="500" operator="equal">
      <formula>"✔"</formula>
    </cfRule>
  </conditionalFormatting>
  <conditionalFormatting sqref="O250">
    <cfRule type="cellIs" dxfId="5896" priority="499" operator="equal">
      <formula>"✔"</formula>
    </cfRule>
  </conditionalFormatting>
  <conditionalFormatting sqref="Q250">
    <cfRule type="cellIs" dxfId="5895" priority="498" operator="equal">
      <formula>"✔"</formula>
    </cfRule>
  </conditionalFormatting>
  <conditionalFormatting sqref="S250">
    <cfRule type="cellIs" dxfId="5894" priority="497" operator="equal">
      <formula>"✔"</formula>
    </cfRule>
  </conditionalFormatting>
  <conditionalFormatting sqref="U250">
    <cfRule type="cellIs" dxfId="5893" priority="496" operator="equal">
      <formula>"✔"</formula>
    </cfRule>
  </conditionalFormatting>
  <conditionalFormatting sqref="W250">
    <cfRule type="cellIs" dxfId="5892" priority="495" operator="equal">
      <formula>"✔"</formula>
    </cfRule>
  </conditionalFormatting>
  <conditionalFormatting sqref="Y250">
    <cfRule type="cellIs" dxfId="5891" priority="494" operator="equal">
      <formula>"✔"</formula>
    </cfRule>
  </conditionalFormatting>
  <conditionalFormatting sqref="AA250">
    <cfRule type="cellIs" dxfId="5890" priority="493" operator="equal">
      <formula>"✔"</formula>
    </cfRule>
  </conditionalFormatting>
  <conditionalFormatting sqref="AC250">
    <cfRule type="cellIs" dxfId="5889" priority="492" operator="equal">
      <formula>"✔"</formula>
    </cfRule>
  </conditionalFormatting>
  <conditionalFormatting sqref="AE250">
    <cfRule type="cellIs" dxfId="5888" priority="491" operator="equal">
      <formula>"✔"</formula>
    </cfRule>
  </conditionalFormatting>
  <conditionalFormatting sqref="AG250">
    <cfRule type="cellIs" dxfId="5887" priority="490" operator="equal">
      <formula>"✔"</formula>
    </cfRule>
  </conditionalFormatting>
  <conditionalFormatting sqref="AI250">
    <cfRule type="cellIs" dxfId="5886" priority="489" operator="equal">
      <formula>"✔"</formula>
    </cfRule>
  </conditionalFormatting>
  <conditionalFormatting sqref="U372">
    <cfRule type="cellIs" dxfId="5885" priority="485" operator="equal">
      <formula>"無"</formula>
    </cfRule>
    <cfRule type="cellIs" dxfId="5884" priority="486" operator="equal">
      <formula>"有"</formula>
    </cfRule>
    <cfRule type="cellIs" dxfId="5883" priority="487" operator="equal">
      <formula>"有・無"</formula>
    </cfRule>
  </conditionalFormatting>
  <conditionalFormatting sqref="U373">
    <cfRule type="cellIs" dxfId="5882" priority="482" operator="equal">
      <formula>"無"</formula>
    </cfRule>
    <cfRule type="cellIs" dxfId="5881" priority="483" operator="equal">
      <formula>"有"</formula>
    </cfRule>
    <cfRule type="cellIs" dxfId="5880" priority="484" operator="equal">
      <formula>"有・無"</formula>
    </cfRule>
  </conditionalFormatting>
  <conditionalFormatting sqref="U374">
    <cfRule type="cellIs" dxfId="5879" priority="479" operator="equal">
      <formula>"無"</formula>
    </cfRule>
    <cfRule type="cellIs" dxfId="5878" priority="480" operator="equal">
      <formula>"有"</formula>
    </cfRule>
    <cfRule type="cellIs" dxfId="5877" priority="481" operator="equal">
      <formula>"有・無"</formula>
    </cfRule>
  </conditionalFormatting>
  <conditionalFormatting sqref="U375">
    <cfRule type="cellIs" dxfId="5876" priority="476" operator="equal">
      <formula>"無"</formula>
    </cfRule>
    <cfRule type="cellIs" dxfId="5875" priority="477" operator="equal">
      <formula>"有"</formula>
    </cfRule>
    <cfRule type="cellIs" dxfId="5874" priority="478" operator="equal">
      <formula>"有・無"</formula>
    </cfRule>
  </conditionalFormatting>
  <conditionalFormatting sqref="U376">
    <cfRule type="cellIs" dxfId="5873" priority="473" operator="equal">
      <formula>"無"</formula>
    </cfRule>
    <cfRule type="cellIs" dxfId="5872" priority="474" operator="equal">
      <formula>"有"</formula>
    </cfRule>
    <cfRule type="cellIs" dxfId="5871" priority="475" operator="equal">
      <formula>"有・無"</formula>
    </cfRule>
  </conditionalFormatting>
  <conditionalFormatting sqref="M379">
    <cfRule type="cellIs" dxfId="5870" priority="470" operator="equal">
      <formula>"無"</formula>
    </cfRule>
    <cfRule type="cellIs" dxfId="5869" priority="471" operator="equal">
      <formula>"有"</formula>
    </cfRule>
    <cfRule type="cellIs" dxfId="5868" priority="472" operator="equal">
      <formula>"有・無"</formula>
    </cfRule>
  </conditionalFormatting>
  <conditionalFormatting sqref="U371">
    <cfRule type="cellIs" dxfId="5867" priority="466" operator="equal">
      <formula>"該当・非該当"</formula>
    </cfRule>
    <cfRule type="containsText" dxfId="5866" priority="467" operator="containsText" text="非該当">
      <formula>NOT(ISERROR(SEARCH("非該当",U371)))</formula>
    </cfRule>
    <cfRule type="containsText" dxfId="5865" priority="468" operator="containsText" text="該当">
      <formula>NOT(ISERROR(SEARCH("該当",U371)))</formula>
    </cfRule>
    <cfRule type="containsBlanks" dxfId="5864" priority="469">
      <formula>LEN(TRIM(U371))=0</formula>
    </cfRule>
  </conditionalFormatting>
  <conditionalFormatting sqref="R389">
    <cfRule type="cellIs" dxfId="5863" priority="463" operator="equal">
      <formula>"無"</formula>
    </cfRule>
    <cfRule type="cellIs" dxfId="5862" priority="464" operator="equal">
      <formula>"有"</formula>
    </cfRule>
    <cfRule type="cellIs" dxfId="5861" priority="465" operator="equal">
      <formula>"有・無"</formula>
    </cfRule>
  </conditionalFormatting>
  <conditionalFormatting sqref="U378">
    <cfRule type="cellIs" dxfId="5860" priority="462" operator="equal">
      <formula>"✔"</formula>
    </cfRule>
  </conditionalFormatting>
  <conditionalFormatting sqref="X378">
    <cfRule type="cellIs" dxfId="5859" priority="461" operator="equal">
      <formula>"✔"</formula>
    </cfRule>
  </conditionalFormatting>
  <conditionalFormatting sqref="W380">
    <cfRule type="cellIs" dxfId="5858" priority="460" operator="equal">
      <formula>"✔"</formula>
    </cfRule>
  </conditionalFormatting>
  <conditionalFormatting sqref="AA380">
    <cfRule type="cellIs" dxfId="5857" priority="459" operator="equal">
      <formula>"✔"</formula>
    </cfRule>
  </conditionalFormatting>
  <conditionalFormatting sqref="AE380">
    <cfRule type="cellIs" dxfId="5856" priority="458" operator="equal">
      <formula>"✔"</formula>
    </cfRule>
  </conditionalFormatting>
  <conditionalFormatting sqref="AI380">
    <cfRule type="cellIs" dxfId="5855" priority="457" operator="equal">
      <formula>"✔"</formula>
    </cfRule>
  </conditionalFormatting>
  <conditionalFormatting sqref="AN414">
    <cfRule type="cellIs" dxfId="5854" priority="455" operator="equal">
      <formula>"✖"</formula>
    </cfRule>
    <cfRule type="cellIs" dxfId="5853" priority="456" operator="equal">
      <formula>"●"</formula>
    </cfRule>
  </conditionalFormatting>
  <conditionalFormatting sqref="AL414">
    <cfRule type="cellIs" dxfId="5852" priority="451" operator="equal">
      <formula>"いない"</formula>
    </cfRule>
    <cfRule type="cellIs" dxfId="5851" priority="452" operator="equal">
      <formula>"いる"</formula>
    </cfRule>
    <cfRule type="containsBlanks" dxfId="5850" priority="453">
      <formula>LEN(TRIM(AL414))=0</formula>
    </cfRule>
    <cfRule type="cellIs" dxfId="5849" priority="454" operator="equal">
      <formula>"要確認"</formula>
    </cfRule>
  </conditionalFormatting>
  <conditionalFormatting sqref="AN422">
    <cfRule type="cellIs" dxfId="5848" priority="447" operator="equal">
      <formula>"✖"</formula>
    </cfRule>
    <cfRule type="cellIs" dxfId="5847" priority="448" operator="equal">
      <formula>"●"</formula>
    </cfRule>
  </conditionalFormatting>
  <conditionalFormatting sqref="AL422">
    <cfRule type="cellIs" dxfId="5846" priority="443" operator="equal">
      <formula>"いない"</formula>
    </cfRule>
    <cfRule type="cellIs" dxfId="5845" priority="444" operator="equal">
      <formula>"いる"</formula>
    </cfRule>
    <cfRule type="containsBlanks" dxfId="5844" priority="445">
      <formula>LEN(TRIM(AL422))=0</formula>
    </cfRule>
    <cfRule type="cellIs" dxfId="5843" priority="446" operator="equal">
      <formula>"要確認"</formula>
    </cfRule>
  </conditionalFormatting>
  <conditionalFormatting sqref="AD414">
    <cfRule type="cellIs" dxfId="5842" priority="439" operator="equal">
      <formula>"✖"</formula>
    </cfRule>
    <cfRule type="cellIs" dxfId="5841" priority="440" operator="equal">
      <formula>"✔"</formula>
    </cfRule>
  </conditionalFormatting>
  <conditionalFormatting sqref="AG414">
    <cfRule type="cellIs" dxfId="5840" priority="438" operator="equal">
      <formula>"✔"</formula>
    </cfRule>
  </conditionalFormatting>
  <conditionalFormatting sqref="AD422">
    <cfRule type="cellIs" dxfId="5839" priority="436" operator="equal">
      <formula>"✖"</formula>
    </cfRule>
    <cfRule type="cellIs" dxfId="5838" priority="437" operator="equal">
      <formula>"✔"</formula>
    </cfRule>
  </conditionalFormatting>
  <conditionalFormatting sqref="AG422">
    <cfRule type="cellIs" dxfId="5837" priority="435" operator="equal">
      <formula>"✔"</formula>
    </cfRule>
  </conditionalFormatting>
  <conditionalFormatting sqref="AD430">
    <cfRule type="cellIs" dxfId="5836" priority="433" operator="equal">
      <formula>"✖"</formula>
    </cfRule>
    <cfRule type="cellIs" dxfId="5835" priority="434" operator="equal">
      <formula>"✔"</formula>
    </cfRule>
  </conditionalFormatting>
  <conditionalFormatting sqref="AG430">
    <cfRule type="cellIs" dxfId="5834" priority="432" operator="equal">
      <formula>"✔"</formula>
    </cfRule>
  </conditionalFormatting>
  <conditionalFormatting sqref="AD431">
    <cfRule type="cellIs" dxfId="5833" priority="430" operator="equal">
      <formula>"✖"</formula>
    </cfRule>
    <cfRule type="cellIs" dxfId="5832" priority="431" operator="equal">
      <formula>"✔"</formula>
    </cfRule>
  </conditionalFormatting>
  <conditionalFormatting sqref="AG431">
    <cfRule type="cellIs" dxfId="5831" priority="429" operator="equal">
      <formula>"✔"</formula>
    </cfRule>
  </conditionalFormatting>
  <conditionalFormatting sqref="AN430">
    <cfRule type="cellIs" dxfId="5830" priority="427" operator="equal">
      <formula>"✖"</formula>
    </cfRule>
    <cfRule type="cellIs" dxfId="5829" priority="428" operator="equal">
      <formula>"●"</formula>
    </cfRule>
  </conditionalFormatting>
  <conditionalFormatting sqref="AL430">
    <cfRule type="cellIs" dxfId="5828" priority="423" operator="equal">
      <formula>"いない"</formula>
    </cfRule>
    <cfRule type="cellIs" dxfId="5827" priority="424" operator="equal">
      <formula>"いる"</formula>
    </cfRule>
    <cfRule type="containsBlanks" dxfId="5826" priority="425">
      <formula>LEN(TRIM(AL430))=0</formula>
    </cfRule>
    <cfRule type="cellIs" dxfId="5825" priority="426" operator="equal">
      <formula>"要確認"</formula>
    </cfRule>
  </conditionalFormatting>
  <conditionalFormatting sqref="AN431">
    <cfRule type="cellIs" dxfId="5824" priority="419" operator="equal">
      <formula>"✖"</formula>
    </cfRule>
    <cfRule type="cellIs" dxfId="5823" priority="420" operator="equal">
      <formula>"●"</formula>
    </cfRule>
  </conditionalFormatting>
  <conditionalFormatting sqref="AL431">
    <cfRule type="cellIs" dxfId="5822" priority="415" operator="equal">
      <formula>"いない"</formula>
    </cfRule>
    <cfRule type="cellIs" dxfId="5821" priority="416" operator="equal">
      <formula>"いる"</formula>
    </cfRule>
    <cfRule type="containsBlanks" dxfId="5820" priority="417">
      <formula>LEN(TRIM(AL431))=0</formula>
    </cfRule>
    <cfRule type="cellIs" dxfId="5819" priority="418" operator="equal">
      <formula>"要確認"</formula>
    </cfRule>
  </conditionalFormatting>
  <conditionalFormatting sqref="AN436">
    <cfRule type="cellIs" dxfId="5818" priority="411" operator="equal">
      <formula>"✖"</formula>
    </cfRule>
    <cfRule type="cellIs" dxfId="5817" priority="412" operator="equal">
      <formula>"●"</formula>
    </cfRule>
  </conditionalFormatting>
  <conditionalFormatting sqref="AL436">
    <cfRule type="cellIs" dxfId="5816" priority="407" operator="equal">
      <formula>"いない"</formula>
    </cfRule>
    <cfRule type="cellIs" dxfId="5815" priority="408" operator="equal">
      <formula>"いる"</formula>
    </cfRule>
    <cfRule type="containsBlanks" dxfId="5814" priority="409">
      <formula>LEN(TRIM(AL436))=0</formula>
    </cfRule>
    <cfRule type="cellIs" dxfId="5813" priority="410" operator="equal">
      <formula>"要確認"</formula>
    </cfRule>
  </conditionalFormatting>
  <conditionalFormatting sqref="AD436">
    <cfRule type="cellIs" dxfId="5812" priority="403" operator="equal">
      <formula>"✖"</formula>
    </cfRule>
    <cfRule type="cellIs" dxfId="5811" priority="404" operator="equal">
      <formula>"✔"</formula>
    </cfRule>
  </conditionalFormatting>
  <conditionalFormatting sqref="AG436">
    <cfRule type="cellIs" dxfId="5810" priority="402" operator="equal">
      <formula>"✔"</formula>
    </cfRule>
  </conditionalFormatting>
  <conditionalFormatting sqref="AN440">
    <cfRule type="cellIs" dxfId="5809" priority="400" operator="equal">
      <formula>"✖"</formula>
    </cfRule>
    <cfRule type="cellIs" dxfId="5808" priority="401" operator="equal">
      <formula>"●"</formula>
    </cfRule>
  </conditionalFormatting>
  <conditionalFormatting sqref="AL440">
    <cfRule type="cellIs" dxfId="5807" priority="396" operator="equal">
      <formula>"いない"</formula>
    </cfRule>
    <cfRule type="cellIs" dxfId="5806" priority="397" operator="equal">
      <formula>"いる"</formula>
    </cfRule>
    <cfRule type="containsBlanks" dxfId="5805" priority="398">
      <formula>LEN(TRIM(AL440))=0</formula>
    </cfRule>
    <cfRule type="cellIs" dxfId="5804" priority="399" operator="equal">
      <formula>"要確認"</formula>
    </cfRule>
  </conditionalFormatting>
  <conditionalFormatting sqref="AN441">
    <cfRule type="cellIs" dxfId="5803" priority="392" operator="equal">
      <formula>"✖"</formula>
    </cfRule>
    <cfRule type="cellIs" dxfId="5802" priority="393" operator="equal">
      <formula>"●"</formula>
    </cfRule>
  </conditionalFormatting>
  <conditionalFormatting sqref="AL441">
    <cfRule type="cellIs" dxfId="5801" priority="388" operator="equal">
      <formula>"いない"</formula>
    </cfRule>
    <cfRule type="cellIs" dxfId="5800" priority="389" operator="equal">
      <formula>"いる"</formula>
    </cfRule>
    <cfRule type="containsBlanks" dxfId="5799" priority="390">
      <formula>LEN(TRIM(AL441))=0</formula>
    </cfRule>
    <cfRule type="cellIs" dxfId="5798" priority="391" operator="equal">
      <formula>"要確認"</formula>
    </cfRule>
  </conditionalFormatting>
  <conditionalFormatting sqref="AN442">
    <cfRule type="cellIs" dxfId="5797" priority="384" operator="equal">
      <formula>"✖"</formula>
    </cfRule>
    <cfRule type="cellIs" dxfId="5796" priority="385" operator="equal">
      <formula>"●"</formula>
    </cfRule>
  </conditionalFormatting>
  <conditionalFormatting sqref="AL442">
    <cfRule type="cellIs" dxfId="5795" priority="380" operator="equal">
      <formula>"いない"</formula>
    </cfRule>
    <cfRule type="cellIs" dxfId="5794" priority="381" operator="equal">
      <formula>"いる"</formula>
    </cfRule>
    <cfRule type="containsBlanks" dxfId="5793" priority="382">
      <formula>LEN(TRIM(AL442))=0</formula>
    </cfRule>
    <cfRule type="cellIs" dxfId="5792" priority="383" operator="equal">
      <formula>"要確認"</formula>
    </cfRule>
  </conditionalFormatting>
  <conditionalFormatting sqref="AD440">
    <cfRule type="cellIs" dxfId="5791" priority="376" operator="equal">
      <formula>"✖"</formula>
    </cfRule>
    <cfRule type="cellIs" dxfId="5790" priority="377" operator="equal">
      <formula>"✔"</formula>
    </cfRule>
  </conditionalFormatting>
  <conditionalFormatting sqref="AG440">
    <cfRule type="cellIs" dxfId="5789" priority="375" operator="equal">
      <formula>"✔"</formula>
    </cfRule>
  </conditionalFormatting>
  <conditionalFormatting sqref="AD441">
    <cfRule type="cellIs" dxfId="5788" priority="373" operator="equal">
      <formula>"✖"</formula>
    </cfRule>
    <cfRule type="cellIs" dxfId="5787" priority="374" operator="equal">
      <formula>"✔"</formula>
    </cfRule>
  </conditionalFormatting>
  <conditionalFormatting sqref="AG441">
    <cfRule type="cellIs" dxfId="5786" priority="372" operator="equal">
      <formula>"✔"</formula>
    </cfRule>
  </conditionalFormatting>
  <conditionalFormatting sqref="AD442">
    <cfRule type="cellIs" dxfId="5785" priority="370" operator="equal">
      <formula>"✖"</formula>
    </cfRule>
    <cfRule type="cellIs" dxfId="5784" priority="371" operator="equal">
      <formula>"✔"</formula>
    </cfRule>
  </conditionalFormatting>
  <conditionalFormatting sqref="AG442">
    <cfRule type="cellIs" dxfId="5783" priority="369" operator="equal">
      <formula>"✔"</formula>
    </cfRule>
  </conditionalFormatting>
  <conditionalFormatting sqref="AN449">
    <cfRule type="cellIs" dxfId="5782" priority="367" operator="equal">
      <formula>"✖"</formula>
    </cfRule>
    <cfRule type="cellIs" dxfId="5781" priority="368" operator="equal">
      <formula>"●"</formula>
    </cfRule>
  </conditionalFormatting>
  <conditionalFormatting sqref="AL449">
    <cfRule type="cellIs" dxfId="5780" priority="363" operator="equal">
      <formula>"いない"</formula>
    </cfRule>
    <cfRule type="cellIs" dxfId="5779" priority="364" operator="equal">
      <formula>"いる"</formula>
    </cfRule>
    <cfRule type="containsBlanks" dxfId="5778" priority="365">
      <formula>LEN(TRIM(AL449))=0</formula>
    </cfRule>
    <cfRule type="cellIs" dxfId="5777" priority="366" operator="equal">
      <formula>"要確認"</formula>
    </cfRule>
  </conditionalFormatting>
  <conditionalFormatting sqref="AN450">
    <cfRule type="cellIs" dxfId="5776" priority="359" operator="equal">
      <formula>"✖"</formula>
    </cfRule>
    <cfRule type="cellIs" dxfId="5775" priority="360" operator="equal">
      <formula>"●"</formula>
    </cfRule>
  </conditionalFormatting>
  <conditionalFormatting sqref="AL450">
    <cfRule type="cellIs" dxfId="5774" priority="355" operator="equal">
      <formula>"いない"</formula>
    </cfRule>
    <cfRule type="cellIs" dxfId="5773" priority="356" operator="equal">
      <formula>"いる"</formula>
    </cfRule>
    <cfRule type="containsBlanks" dxfId="5772" priority="357">
      <formula>LEN(TRIM(AL450))=0</formula>
    </cfRule>
    <cfRule type="cellIs" dxfId="5771" priority="358" operator="equal">
      <formula>"要確認"</formula>
    </cfRule>
  </conditionalFormatting>
  <conditionalFormatting sqref="AN451">
    <cfRule type="cellIs" dxfId="5770" priority="351" operator="equal">
      <formula>"✖"</formula>
    </cfRule>
    <cfRule type="cellIs" dxfId="5769" priority="352" operator="equal">
      <formula>"●"</formula>
    </cfRule>
  </conditionalFormatting>
  <conditionalFormatting sqref="AL451">
    <cfRule type="cellIs" dxfId="5768" priority="347" operator="equal">
      <formula>"いない"</formula>
    </cfRule>
    <cfRule type="cellIs" dxfId="5767" priority="348" operator="equal">
      <formula>"いる"</formula>
    </cfRule>
    <cfRule type="containsBlanks" dxfId="5766" priority="349">
      <formula>LEN(TRIM(AL451))=0</formula>
    </cfRule>
    <cfRule type="cellIs" dxfId="5765" priority="350" operator="equal">
      <formula>"要確認"</formula>
    </cfRule>
  </conditionalFormatting>
  <conditionalFormatting sqref="AN452">
    <cfRule type="cellIs" dxfId="5764" priority="343" operator="equal">
      <formula>"✖"</formula>
    </cfRule>
    <cfRule type="cellIs" dxfId="5763" priority="344" operator="equal">
      <formula>"●"</formula>
    </cfRule>
  </conditionalFormatting>
  <conditionalFormatting sqref="AL452">
    <cfRule type="cellIs" dxfId="5762" priority="339" operator="equal">
      <formula>"いない"</formula>
    </cfRule>
    <cfRule type="cellIs" dxfId="5761" priority="340" operator="equal">
      <formula>"いる"</formula>
    </cfRule>
    <cfRule type="containsBlanks" dxfId="5760" priority="341">
      <formula>LEN(TRIM(AL452))=0</formula>
    </cfRule>
    <cfRule type="cellIs" dxfId="5759" priority="342" operator="equal">
      <formula>"要確認"</formula>
    </cfRule>
  </conditionalFormatting>
  <conditionalFormatting sqref="AN453">
    <cfRule type="cellIs" dxfId="5758" priority="335" operator="equal">
      <formula>"✖"</formula>
    </cfRule>
    <cfRule type="cellIs" dxfId="5757" priority="336" operator="equal">
      <formula>"●"</formula>
    </cfRule>
  </conditionalFormatting>
  <conditionalFormatting sqref="AL453">
    <cfRule type="cellIs" dxfId="5756" priority="331" operator="equal">
      <formula>"いない"</formula>
    </cfRule>
    <cfRule type="cellIs" dxfId="5755" priority="332" operator="equal">
      <formula>"いる"</formula>
    </cfRule>
    <cfRule type="containsBlanks" dxfId="5754" priority="333">
      <formula>LEN(TRIM(AL453))=0</formula>
    </cfRule>
    <cfRule type="cellIs" dxfId="5753" priority="334" operator="equal">
      <formula>"要確認"</formula>
    </cfRule>
  </conditionalFormatting>
  <conditionalFormatting sqref="AN454:AN455">
    <cfRule type="cellIs" dxfId="5752" priority="327" operator="equal">
      <formula>"✖"</formula>
    </cfRule>
    <cfRule type="cellIs" dxfId="5751" priority="328" operator="equal">
      <formula>"●"</formula>
    </cfRule>
  </conditionalFormatting>
  <conditionalFormatting sqref="AL454:AL455">
    <cfRule type="cellIs" dxfId="5750" priority="323" operator="equal">
      <formula>"いない"</formula>
    </cfRule>
    <cfRule type="cellIs" dxfId="5749" priority="324" operator="equal">
      <formula>"いる"</formula>
    </cfRule>
    <cfRule type="containsBlanks" dxfId="5748" priority="325">
      <formula>LEN(TRIM(AL454))=0</formula>
    </cfRule>
    <cfRule type="cellIs" dxfId="5747" priority="326" operator="equal">
      <formula>"要確認"</formula>
    </cfRule>
  </conditionalFormatting>
  <conditionalFormatting sqref="AN456">
    <cfRule type="cellIs" dxfId="5746" priority="319" operator="equal">
      <formula>"✖"</formula>
    </cfRule>
    <cfRule type="cellIs" dxfId="5745" priority="320" operator="equal">
      <formula>"●"</formula>
    </cfRule>
  </conditionalFormatting>
  <conditionalFormatting sqref="AL456">
    <cfRule type="cellIs" dxfId="5744" priority="315" operator="equal">
      <formula>"いない"</formula>
    </cfRule>
    <cfRule type="cellIs" dxfId="5743" priority="316" operator="equal">
      <formula>"いる"</formula>
    </cfRule>
    <cfRule type="containsBlanks" dxfId="5742" priority="317">
      <formula>LEN(TRIM(AL456))=0</formula>
    </cfRule>
    <cfRule type="cellIs" dxfId="5741" priority="318" operator="equal">
      <formula>"要確認"</formula>
    </cfRule>
  </conditionalFormatting>
  <conditionalFormatting sqref="AG454">
    <cfRule type="cellIs" dxfId="5740" priority="309" operator="equal">
      <formula>"✖"</formula>
    </cfRule>
    <cfRule type="cellIs" dxfId="5739" priority="310" operator="equal">
      <formula>"✔"</formula>
    </cfRule>
  </conditionalFormatting>
  <conditionalFormatting sqref="AG456">
    <cfRule type="cellIs" dxfId="5738" priority="308" operator="equal">
      <formula>"✔"</formula>
    </cfRule>
  </conditionalFormatting>
  <conditionalFormatting sqref="AG448">
    <cfRule type="cellIs" dxfId="5737" priority="306" operator="equal">
      <formula>"✖"</formula>
    </cfRule>
    <cfRule type="cellIs" dxfId="5736" priority="307" operator="equal">
      <formula>"✔"</formula>
    </cfRule>
  </conditionalFormatting>
  <conditionalFormatting sqref="AG451">
    <cfRule type="cellIs" dxfId="5735" priority="304" operator="equal">
      <formula>"✖"</formula>
    </cfRule>
    <cfRule type="cellIs" dxfId="5734" priority="305" operator="equal">
      <formula>"✔"</formula>
    </cfRule>
  </conditionalFormatting>
  <conditionalFormatting sqref="AG450">
    <cfRule type="cellIs" dxfId="5733" priority="302" operator="equal">
      <formula>"✖"</formula>
    </cfRule>
    <cfRule type="cellIs" dxfId="5732" priority="303" operator="equal">
      <formula>"✔"</formula>
    </cfRule>
  </conditionalFormatting>
  <conditionalFormatting sqref="AG449">
    <cfRule type="cellIs" dxfId="5731" priority="300" operator="equal">
      <formula>"✖"</formula>
    </cfRule>
    <cfRule type="cellIs" dxfId="5730" priority="301" operator="equal">
      <formula>"✔"</formula>
    </cfRule>
  </conditionalFormatting>
  <conditionalFormatting sqref="AG453">
    <cfRule type="cellIs" dxfId="5729" priority="298" operator="equal">
      <formula>"✖"</formula>
    </cfRule>
    <cfRule type="cellIs" dxfId="5728" priority="299" operator="equal">
      <formula>"✔"</formula>
    </cfRule>
  </conditionalFormatting>
  <conditionalFormatting sqref="AG452">
    <cfRule type="cellIs" dxfId="5727" priority="296" operator="equal">
      <formula>"✖"</formula>
    </cfRule>
    <cfRule type="cellIs" dxfId="5726" priority="297" operator="equal">
      <formula>"✔"</formula>
    </cfRule>
  </conditionalFormatting>
  <conditionalFormatting sqref="AN157:AN166">
    <cfRule type="cellIs" dxfId="5725" priority="291" operator="equal">
      <formula>"✖"</formula>
    </cfRule>
    <cfRule type="cellIs" dxfId="5724" priority="292" operator="equal">
      <formula>"●"</formula>
    </cfRule>
  </conditionalFormatting>
  <conditionalFormatting sqref="G160:G165">
    <cfRule type="cellIs" dxfId="5723" priority="289" operator="equal">
      <formula>"✖"</formula>
    </cfRule>
    <cfRule type="cellIs" dxfId="5722" priority="290" operator="equal">
      <formula>"✔"</formula>
    </cfRule>
  </conditionalFormatting>
  <conditionalFormatting sqref="I159">
    <cfRule type="cellIs" dxfId="5721" priority="286" operator="equal">
      <formula>"✖"</formula>
    </cfRule>
    <cfRule type="cellIs" dxfId="5720" priority="287" operator="equal">
      <formula>"〇"</formula>
    </cfRule>
    <cfRule type="containsBlanks" dxfId="5719" priority="288">
      <formula>LEN(TRIM(I159))=0</formula>
    </cfRule>
  </conditionalFormatting>
  <conditionalFormatting sqref="I160:I165">
    <cfRule type="cellIs" dxfId="5718" priority="283" operator="equal">
      <formula>"✖"</formula>
    </cfRule>
    <cfRule type="cellIs" dxfId="5717" priority="284" operator="equal">
      <formula>"〇"</formula>
    </cfRule>
    <cfRule type="containsBlanks" dxfId="5716" priority="285">
      <formula>LEN(TRIM(I160))=0</formula>
    </cfRule>
  </conditionalFormatting>
  <conditionalFormatting sqref="G177">
    <cfRule type="cellIs" dxfId="5715" priority="278" operator="equal">
      <formula>"✖"</formula>
    </cfRule>
    <cfRule type="cellIs" dxfId="5714" priority="279" operator="equal">
      <formula>"✔"</formula>
    </cfRule>
  </conditionalFormatting>
  <conditionalFormatting sqref="G178:G183">
    <cfRule type="cellIs" dxfId="5713" priority="276" operator="equal">
      <formula>"✖"</formula>
    </cfRule>
    <cfRule type="cellIs" dxfId="5712" priority="277" operator="equal">
      <formula>"✔"</formula>
    </cfRule>
  </conditionalFormatting>
  <conditionalFormatting sqref="I177">
    <cfRule type="cellIs" dxfId="5711" priority="273" operator="equal">
      <formula>"✖"</formula>
    </cfRule>
    <cfRule type="cellIs" dxfId="5710" priority="274" operator="equal">
      <formula>"〇"</formula>
    </cfRule>
    <cfRule type="containsBlanks" dxfId="5709" priority="275">
      <formula>LEN(TRIM(I177))=0</formula>
    </cfRule>
  </conditionalFormatting>
  <conditionalFormatting sqref="G184:G185">
    <cfRule type="cellIs" dxfId="5708" priority="268" operator="equal">
      <formula>"✖"</formula>
    </cfRule>
    <cfRule type="cellIs" dxfId="5707" priority="269" operator="equal">
      <formula>"✔"</formula>
    </cfRule>
  </conditionalFormatting>
  <conditionalFormatting sqref="I178:I185">
    <cfRule type="cellIs" dxfId="5706" priority="262" operator="equal">
      <formula>"✖"</formula>
    </cfRule>
    <cfRule type="cellIs" dxfId="5705" priority="263" operator="equal">
      <formula>"〇"</formula>
    </cfRule>
    <cfRule type="containsBlanks" dxfId="5704" priority="264">
      <formula>LEN(TRIM(I178))=0</formula>
    </cfRule>
  </conditionalFormatting>
  <conditionalFormatting sqref="AN175:AN186">
    <cfRule type="cellIs" dxfId="5703" priority="260" operator="equal">
      <formula>"✖"</formula>
    </cfRule>
    <cfRule type="cellIs" dxfId="5702" priority="261" operator="equal">
      <formula>"●"</formula>
    </cfRule>
  </conditionalFormatting>
  <conditionalFormatting sqref="I340">
    <cfRule type="cellIs" dxfId="5701" priority="257" operator="equal">
      <formula>"✖"</formula>
    </cfRule>
    <cfRule type="cellIs" dxfId="5700" priority="258" operator="equal">
      <formula>"〇"</formula>
    </cfRule>
    <cfRule type="containsBlanks" dxfId="5699" priority="259">
      <formula>LEN(TRIM(I340))=0</formula>
    </cfRule>
  </conditionalFormatting>
  <conditionalFormatting sqref="I341:I345">
    <cfRule type="cellIs" dxfId="5698" priority="254" operator="equal">
      <formula>"✖"</formula>
    </cfRule>
    <cfRule type="cellIs" dxfId="5697" priority="255" operator="equal">
      <formula>"〇"</formula>
    </cfRule>
    <cfRule type="containsBlanks" dxfId="5696" priority="256">
      <formula>LEN(TRIM(I341))=0</formula>
    </cfRule>
  </conditionalFormatting>
  <conditionalFormatting sqref="I347">
    <cfRule type="cellIs" dxfId="5695" priority="251" operator="equal">
      <formula>"✖"</formula>
    </cfRule>
    <cfRule type="cellIs" dxfId="5694" priority="252" operator="equal">
      <formula>"〇"</formula>
    </cfRule>
    <cfRule type="containsBlanks" dxfId="5693" priority="253">
      <formula>LEN(TRIM(I347))=0</formula>
    </cfRule>
  </conditionalFormatting>
  <conditionalFormatting sqref="I348">
    <cfRule type="cellIs" dxfId="5692" priority="248" operator="equal">
      <formula>"✖"</formula>
    </cfRule>
    <cfRule type="cellIs" dxfId="5691" priority="249" operator="equal">
      <formula>"〇"</formula>
    </cfRule>
    <cfRule type="containsBlanks" dxfId="5690" priority="250">
      <formula>LEN(TRIM(I348))=0</formula>
    </cfRule>
  </conditionalFormatting>
  <conditionalFormatting sqref="I351">
    <cfRule type="cellIs" dxfId="5689" priority="245" operator="equal">
      <formula>"✖"</formula>
    </cfRule>
    <cfRule type="cellIs" dxfId="5688" priority="246" operator="equal">
      <formula>"〇"</formula>
    </cfRule>
    <cfRule type="containsBlanks" dxfId="5687" priority="247">
      <formula>LEN(TRIM(I351))=0</formula>
    </cfRule>
  </conditionalFormatting>
  <conditionalFormatting sqref="G406">
    <cfRule type="cellIs" dxfId="5686" priority="243" operator="equal">
      <formula>"✖"</formula>
    </cfRule>
    <cfRule type="cellIs" dxfId="5685" priority="244" operator="equal">
      <formula>"✔"</formula>
    </cfRule>
  </conditionalFormatting>
  <conditionalFormatting sqref="I406">
    <cfRule type="cellIs" dxfId="5684" priority="240" operator="equal">
      <formula>"✖"</formula>
    </cfRule>
    <cfRule type="cellIs" dxfId="5683" priority="241" operator="equal">
      <formula>"〇"</formula>
    </cfRule>
    <cfRule type="containsBlanks" dxfId="5682" priority="242">
      <formula>LEN(TRIM(I406))=0</formula>
    </cfRule>
  </conditionalFormatting>
  <conditionalFormatting sqref="I408">
    <cfRule type="cellIs" dxfId="5681" priority="237" operator="equal">
      <formula>"✖"</formula>
    </cfRule>
    <cfRule type="cellIs" dxfId="5680" priority="238" operator="equal">
      <formula>"〇"</formula>
    </cfRule>
    <cfRule type="containsBlanks" dxfId="5679" priority="239">
      <formula>LEN(TRIM(I408))=0</formula>
    </cfRule>
  </conditionalFormatting>
  <conditionalFormatting sqref="G408">
    <cfRule type="cellIs" dxfId="5678" priority="235" operator="equal">
      <formula>"✖"</formula>
    </cfRule>
    <cfRule type="cellIs" dxfId="5677" priority="236" operator="equal">
      <formula>"✔"</formula>
    </cfRule>
  </conditionalFormatting>
  <conditionalFormatting sqref="G462">
    <cfRule type="cellIs" dxfId="5676" priority="229" operator="equal">
      <formula>"✖"</formula>
    </cfRule>
    <cfRule type="cellIs" dxfId="5675" priority="230" operator="equal">
      <formula>"✔"</formula>
    </cfRule>
  </conditionalFormatting>
  <conditionalFormatting sqref="I462">
    <cfRule type="cellIs" dxfId="5674" priority="226" operator="equal">
      <formula>"✖"</formula>
    </cfRule>
    <cfRule type="cellIs" dxfId="5673" priority="227" operator="equal">
      <formula>"〇"</formula>
    </cfRule>
    <cfRule type="containsBlanks" dxfId="5672" priority="228">
      <formula>LEN(TRIM(I462))=0</formula>
    </cfRule>
  </conditionalFormatting>
  <conditionalFormatting sqref="G463:G465 G467:G469">
    <cfRule type="cellIs" dxfId="5671" priority="224" operator="equal">
      <formula>"✖"</formula>
    </cfRule>
    <cfRule type="cellIs" dxfId="5670" priority="225" operator="equal">
      <formula>"✔"</formula>
    </cfRule>
  </conditionalFormatting>
  <conditionalFormatting sqref="I463:I465 I467:I469">
    <cfRule type="cellIs" dxfId="5669" priority="218" operator="equal">
      <formula>"✖"</formula>
    </cfRule>
    <cfRule type="cellIs" dxfId="5668" priority="219" operator="equal">
      <formula>"〇"</formula>
    </cfRule>
    <cfRule type="containsBlanks" dxfId="5667" priority="220">
      <formula>LEN(TRIM(I463))=0</formula>
    </cfRule>
  </conditionalFormatting>
  <conditionalFormatting sqref="P283">
    <cfRule type="cellIs" dxfId="5666" priority="216" operator="equal">
      <formula>"✖"</formula>
    </cfRule>
    <cfRule type="cellIs" dxfId="5665" priority="217" operator="equal">
      <formula>"✔"</formula>
    </cfRule>
  </conditionalFormatting>
  <conditionalFormatting sqref="R283">
    <cfRule type="cellIs" dxfId="5664" priority="214" operator="equal">
      <formula>"✖"</formula>
    </cfRule>
    <cfRule type="cellIs" dxfId="5663" priority="215" operator="equal">
      <formula>"✔"</formula>
    </cfRule>
  </conditionalFormatting>
  <conditionalFormatting sqref="AR5:AR7 AR10 AR14:AR15 AR20 AR25 AR30 AR36 AR54:AR56 AR108 AR117:AR121 AR123:AR125 AR127 AR267:AR273 AR276:AR282 AR284:AR290 AR294 AR296:AR301 AR303:AR309 AR311:AR315 AR317:AR321 AR323:AR327 AR329:AR333 AR335:AR338 AR340:AR355 AR357:AR360 AR362:AR365 AR367:AR383 AR385 AR387:AR413 AR417:AR418 AR423:AR429 AR432:AR435 AR437:AR439 AR443:AR448 AR457:AR475 AR421">
    <cfRule type="cellIs" dxfId="5662" priority="209" operator="equal">
      <formula>"適切"</formula>
    </cfRule>
    <cfRule type="cellIs" dxfId="5661" priority="210" operator="equal">
      <formula>"不適切"</formula>
    </cfRule>
  </conditionalFormatting>
  <conditionalFormatting sqref="AR58:AR59">
    <cfRule type="cellIs" dxfId="5660" priority="207" operator="equal">
      <formula>"適切"</formula>
    </cfRule>
    <cfRule type="cellIs" dxfId="5659" priority="208" operator="equal">
      <formula>"不適切"</formula>
    </cfRule>
  </conditionalFormatting>
  <conditionalFormatting sqref="AR60:AR63">
    <cfRule type="cellIs" dxfId="5658" priority="205" operator="equal">
      <formula>"適切"</formula>
    </cfRule>
    <cfRule type="cellIs" dxfId="5657" priority="206" operator="equal">
      <formula>"不適切"</formula>
    </cfRule>
  </conditionalFormatting>
  <conditionalFormatting sqref="AR74">
    <cfRule type="cellIs" dxfId="5656" priority="203" operator="equal">
      <formula>"適切"</formula>
    </cfRule>
    <cfRule type="cellIs" dxfId="5655" priority="204" operator="equal">
      <formula>"不適切"</formula>
    </cfRule>
  </conditionalFormatting>
  <conditionalFormatting sqref="AR78">
    <cfRule type="cellIs" dxfId="5654" priority="201" operator="equal">
      <formula>"適切"</formula>
    </cfRule>
    <cfRule type="cellIs" dxfId="5653" priority="202" operator="equal">
      <formula>"不適切"</formula>
    </cfRule>
  </conditionalFormatting>
  <conditionalFormatting sqref="AR90">
    <cfRule type="cellIs" dxfId="5652" priority="199" operator="equal">
      <formula>"適切"</formula>
    </cfRule>
    <cfRule type="cellIs" dxfId="5651" priority="200" operator="equal">
      <formula>"不適切"</formula>
    </cfRule>
  </conditionalFormatting>
  <conditionalFormatting sqref="AR91">
    <cfRule type="cellIs" dxfId="5650" priority="197" operator="equal">
      <formula>"適切"</formula>
    </cfRule>
    <cfRule type="cellIs" dxfId="5649" priority="198" operator="equal">
      <formula>"不適切"</formula>
    </cfRule>
  </conditionalFormatting>
  <conditionalFormatting sqref="AR96">
    <cfRule type="cellIs" dxfId="5648" priority="195" operator="equal">
      <formula>"適切"</formula>
    </cfRule>
    <cfRule type="cellIs" dxfId="5647" priority="196" operator="equal">
      <formula>"不適切"</formula>
    </cfRule>
  </conditionalFormatting>
  <conditionalFormatting sqref="AR97">
    <cfRule type="cellIs" dxfId="5646" priority="193" operator="equal">
      <formula>"適切"</formula>
    </cfRule>
    <cfRule type="cellIs" dxfId="5645" priority="194" operator="equal">
      <formula>"不適切"</formula>
    </cfRule>
  </conditionalFormatting>
  <conditionalFormatting sqref="AR104">
    <cfRule type="cellIs" dxfId="5644" priority="191" operator="equal">
      <formula>"適切"</formula>
    </cfRule>
    <cfRule type="cellIs" dxfId="5643" priority="192" operator="equal">
      <formula>"不適切"</formula>
    </cfRule>
  </conditionalFormatting>
  <conditionalFormatting sqref="AR133">
    <cfRule type="cellIs" dxfId="5642" priority="189" operator="equal">
      <formula>"適切"</formula>
    </cfRule>
    <cfRule type="cellIs" dxfId="5641" priority="190" operator="equal">
      <formula>"不適切"</formula>
    </cfRule>
  </conditionalFormatting>
  <conditionalFormatting sqref="AR134:AR135">
    <cfRule type="cellIs" dxfId="5640" priority="187" operator="equal">
      <formula>"適切"</formula>
    </cfRule>
    <cfRule type="cellIs" dxfId="5639" priority="188" operator="equal">
      <formula>"不適切"</formula>
    </cfRule>
  </conditionalFormatting>
  <conditionalFormatting sqref="AR139">
    <cfRule type="cellIs" dxfId="5638" priority="185" operator="equal">
      <formula>"適切"</formula>
    </cfRule>
    <cfRule type="cellIs" dxfId="5637" priority="186" operator="equal">
      <formula>"不適切"</formula>
    </cfRule>
  </conditionalFormatting>
  <conditionalFormatting sqref="AR142">
    <cfRule type="cellIs" dxfId="5636" priority="183" operator="equal">
      <formula>"適切"</formula>
    </cfRule>
    <cfRule type="cellIs" dxfId="5635" priority="184" operator="equal">
      <formula>"不適切"</formula>
    </cfRule>
  </conditionalFormatting>
  <conditionalFormatting sqref="AR146:AR148">
    <cfRule type="cellIs" dxfId="5634" priority="181" operator="equal">
      <formula>"適切"</formula>
    </cfRule>
    <cfRule type="cellIs" dxfId="5633" priority="182" operator="equal">
      <formula>"不適切"</formula>
    </cfRule>
  </conditionalFormatting>
  <conditionalFormatting sqref="AR153">
    <cfRule type="cellIs" dxfId="5632" priority="179" operator="equal">
      <formula>"適切"</formula>
    </cfRule>
    <cfRule type="cellIs" dxfId="5631" priority="180" operator="equal">
      <formula>"不適切"</formula>
    </cfRule>
  </conditionalFormatting>
  <conditionalFormatting sqref="AR154">
    <cfRule type="cellIs" dxfId="5630" priority="177" operator="equal">
      <formula>"適切"</formula>
    </cfRule>
    <cfRule type="cellIs" dxfId="5629" priority="178" operator="equal">
      <formula>"不適切"</formula>
    </cfRule>
  </conditionalFormatting>
  <conditionalFormatting sqref="AR170">
    <cfRule type="cellIs" dxfId="5628" priority="175" operator="equal">
      <formula>"適切"</formula>
    </cfRule>
    <cfRule type="cellIs" dxfId="5627" priority="176" operator="equal">
      <formula>"不適切"</formula>
    </cfRule>
  </conditionalFormatting>
  <conditionalFormatting sqref="AR172">
    <cfRule type="cellIs" dxfId="5626" priority="173" operator="equal">
      <formula>"適切"</formula>
    </cfRule>
    <cfRule type="cellIs" dxfId="5625" priority="174" operator="equal">
      <formula>"不適切"</formula>
    </cfRule>
  </conditionalFormatting>
  <conditionalFormatting sqref="AR173">
    <cfRule type="cellIs" dxfId="5624" priority="171" operator="equal">
      <formula>"適切"</formula>
    </cfRule>
    <cfRule type="cellIs" dxfId="5623" priority="172" operator="equal">
      <formula>"不適切"</formula>
    </cfRule>
  </conditionalFormatting>
  <conditionalFormatting sqref="AR174">
    <cfRule type="cellIs" dxfId="5622" priority="169" operator="equal">
      <formula>"適切"</formula>
    </cfRule>
    <cfRule type="cellIs" dxfId="5621" priority="170" operator="equal">
      <formula>"不適切"</formula>
    </cfRule>
  </conditionalFormatting>
  <conditionalFormatting sqref="AR191">
    <cfRule type="cellIs" dxfId="5620" priority="167" operator="equal">
      <formula>"適切"</formula>
    </cfRule>
    <cfRule type="cellIs" dxfId="5619" priority="168" operator="equal">
      <formula>"不適切"</formula>
    </cfRule>
  </conditionalFormatting>
  <conditionalFormatting sqref="AR204">
    <cfRule type="cellIs" dxfId="5618" priority="165" operator="equal">
      <formula>"適切"</formula>
    </cfRule>
    <cfRule type="cellIs" dxfId="5617" priority="166" operator="equal">
      <formula>"不適切"</formula>
    </cfRule>
  </conditionalFormatting>
  <conditionalFormatting sqref="AR205">
    <cfRule type="cellIs" dxfId="5616" priority="163" operator="equal">
      <formula>"適切"</formula>
    </cfRule>
    <cfRule type="cellIs" dxfId="5615" priority="164" operator="equal">
      <formula>"不適切"</formula>
    </cfRule>
  </conditionalFormatting>
  <conditionalFormatting sqref="AR206">
    <cfRule type="cellIs" dxfId="5614" priority="161" operator="equal">
      <formula>"適切"</formula>
    </cfRule>
    <cfRule type="cellIs" dxfId="5613" priority="162" operator="equal">
      <formula>"不適切"</formula>
    </cfRule>
  </conditionalFormatting>
  <conditionalFormatting sqref="AR207">
    <cfRule type="cellIs" dxfId="5612" priority="159" operator="equal">
      <formula>"適切"</formula>
    </cfRule>
    <cfRule type="cellIs" dxfId="5611" priority="160" operator="equal">
      <formula>"不適切"</formula>
    </cfRule>
  </conditionalFormatting>
  <conditionalFormatting sqref="AR208">
    <cfRule type="cellIs" dxfId="5610" priority="157" operator="equal">
      <formula>"適切"</formula>
    </cfRule>
    <cfRule type="cellIs" dxfId="5609" priority="158" operator="equal">
      <formula>"不適切"</formula>
    </cfRule>
  </conditionalFormatting>
  <conditionalFormatting sqref="AR209">
    <cfRule type="cellIs" dxfId="5608" priority="155" operator="equal">
      <formula>"適切"</formula>
    </cfRule>
    <cfRule type="cellIs" dxfId="5607" priority="156" operator="equal">
      <formula>"不適切"</formula>
    </cfRule>
  </conditionalFormatting>
  <conditionalFormatting sqref="AR210">
    <cfRule type="cellIs" dxfId="5606" priority="153" operator="equal">
      <formula>"適切"</formula>
    </cfRule>
    <cfRule type="cellIs" dxfId="5605" priority="154" operator="equal">
      <formula>"不適切"</formula>
    </cfRule>
  </conditionalFormatting>
  <conditionalFormatting sqref="AR211">
    <cfRule type="cellIs" dxfId="5604" priority="151" operator="equal">
      <formula>"適切"</formula>
    </cfRule>
    <cfRule type="cellIs" dxfId="5603" priority="152" operator="equal">
      <formula>"不適切"</formula>
    </cfRule>
  </conditionalFormatting>
  <conditionalFormatting sqref="AR217">
    <cfRule type="cellIs" dxfId="5602" priority="149" operator="equal">
      <formula>"適切"</formula>
    </cfRule>
    <cfRule type="cellIs" dxfId="5601" priority="150" operator="equal">
      <formula>"不適切"</formula>
    </cfRule>
  </conditionalFormatting>
  <conditionalFormatting sqref="AR236">
    <cfRule type="cellIs" dxfId="5600" priority="147" operator="equal">
      <formula>"適切"</formula>
    </cfRule>
    <cfRule type="cellIs" dxfId="5599" priority="148" operator="equal">
      <formula>"不適切"</formula>
    </cfRule>
  </conditionalFormatting>
  <conditionalFormatting sqref="AR237">
    <cfRule type="cellIs" dxfId="5598" priority="145" operator="equal">
      <formula>"適切"</formula>
    </cfRule>
    <cfRule type="cellIs" dxfId="5597" priority="146" operator="equal">
      <formula>"不適切"</formula>
    </cfRule>
  </conditionalFormatting>
  <conditionalFormatting sqref="AR242">
    <cfRule type="cellIs" dxfId="5596" priority="143" operator="equal">
      <formula>"適切"</formula>
    </cfRule>
    <cfRule type="cellIs" dxfId="5595" priority="144" operator="equal">
      <formula>"不適切"</formula>
    </cfRule>
  </conditionalFormatting>
  <conditionalFormatting sqref="AR243">
    <cfRule type="cellIs" dxfId="5594" priority="141" operator="equal">
      <formula>"適切"</formula>
    </cfRule>
    <cfRule type="cellIs" dxfId="5593" priority="142" operator="equal">
      <formula>"不適切"</formula>
    </cfRule>
  </conditionalFormatting>
  <conditionalFormatting sqref="AR244">
    <cfRule type="cellIs" dxfId="5592" priority="139" operator="equal">
      <formula>"適切"</formula>
    </cfRule>
    <cfRule type="cellIs" dxfId="5591" priority="140" operator="equal">
      <formula>"不適切"</formula>
    </cfRule>
  </conditionalFormatting>
  <conditionalFormatting sqref="AR246">
    <cfRule type="cellIs" dxfId="5590" priority="137" operator="equal">
      <formula>"適切"</formula>
    </cfRule>
    <cfRule type="cellIs" dxfId="5589" priority="138" operator="equal">
      <formula>"不適切"</formula>
    </cfRule>
  </conditionalFormatting>
  <conditionalFormatting sqref="AR249">
    <cfRule type="cellIs" dxfId="5588" priority="135" operator="equal">
      <formula>"適切"</formula>
    </cfRule>
    <cfRule type="cellIs" dxfId="5587" priority="136" operator="equal">
      <formula>"不適切"</formula>
    </cfRule>
  </conditionalFormatting>
  <conditionalFormatting sqref="AR254">
    <cfRule type="cellIs" dxfId="5586" priority="131" operator="equal">
      <formula>"適切"</formula>
    </cfRule>
    <cfRule type="cellIs" dxfId="5585" priority="132" operator="equal">
      <formula>"不適切"</formula>
    </cfRule>
  </conditionalFormatting>
  <conditionalFormatting sqref="AR258">
    <cfRule type="cellIs" dxfId="5584" priority="129" operator="equal">
      <formula>"適切"</formula>
    </cfRule>
    <cfRule type="cellIs" dxfId="5583" priority="130" operator="equal">
      <formula>"不適切"</formula>
    </cfRule>
  </conditionalFormatting>
  <conditionalFormatting sqref="AR259">
    <cfRule type="cellIs" dxfId="5582" priority="127" operator="equal">
      <formula>"適切"</formula>
    </cfRule>
    <cfRule type="cellIs" dxfId="5581" priority="128" operator="equal">
      <formula>"不適切"</formula>
    </cfRule>
  </conditionalFormatting>
  <conditionalFormatting sqref="AR261">
    <cfRule type="cellIs" dxfId="5580" priority="125" operator="equal">
      <formula>"適切"</formula>
    </cfRule>
    <cfRule type="cellIs" dxfId="5579" priority="126" operator="equal">
      <formula>"不適切"</formula>
    </cfRule>
  </conditionalFormatting>
  <conditionalFormatting sqref="AR263">
    <cfRule type="cellIs" dxfId="5578" priority="123" operator="equal">
      <formula>"適切"</formula>
    </cfRule>
    <cfRule type="cellIs" dxfId="5577" priority="124" operator="equal">
      <formula>"不適切"</formula>
    </cfRule>
  </conditionalFormatting>
  <conditionalFormatting sqref="AR264">
    <cfRule type="cellIs" dxfId="5576" priority="121" operator="equal">
      <formula>"適切"</formula>
    </cfRule>
    <cfRule type="cellIs" dxfId="5575" priority="122" operator="equal">
      <formula>"不適切"</formula>
    </cfRule>
  </conditionalFormatting>
  <conditionalFormatting sqref="AR265">
    <cfRule type="cellIs" dxfId="5574" priority="119" operator="equal">
      <formula>"適切"</formula>
    </cfRule>
    <cfRule type="cellIs" dxfId="5573" priority="120" operator="equal">
      <formula>"不適切"</formula>
    </cfRule>
  </conditionalFormatting>
  <conditionalFormatting sqref="AR274">
    <cfRule type="cellIs" dxfId="5572" priority="117" operator="equal">
      <formula>"適切"</formula>
    </cfRule>
    <cfRule type="cellIs" dxfId="5571" priority="118" operator="equal">
      <formula>"不適切"</formula>
    </cfRule>
  </conditionalFormatting>
  <conditionalFormatting sqref="AR275">
    <cfRule type="cellIs" dxfId="5570" priority="115" operator="equal">
      <formula>"適切"</formula>
    </cfRule>
    <cfRule type="cellIs" dxfId="5569" priority="116" operator="equal">
      <formula>"不適切"</formula>
    </cfRule>
  </conditionalFormatting>
  <conditionalFormatting sqref="AR283">
    <cfRule type="cellIs" dxfId="5568" priority="113" operator="equal">
      <formula>"適切"</formula>
    </cfRule>
    <cfRule type="cellIs" dxfId="5567" priority="114" operator="equal">
      <formula>"不適切"</formula>
    </cfRule>
  </conditionalFormatting>
  <conditionalFormatting sqref="AR291:AR293">
    <cfRule type="cellIs" dxfId="5566" priority="111" operator="equal">
      <formula>"適切"</formula>
    </cfRule>
    <cfRule type="cellIs" dxfId="5565" priority="112" operator="equal">
      <formula>"不適切"</formula>
    </cfRule>
  </conditionalFormatting>
  <conditionalFormatting sqref="AR295">
    <cfRule type="cellIs" dxfId="5564" priority="109" operator="equal">
      <formula>"適切"</formula>
    </cfRule>
    <cfRule type="cellIs" dxfId="5563" priority="110" operator="equal">
      <formula>"不適切"</formula>
    </cfRule>
  </conditionalFormatting>
  <conditionalFormatting sqref="AR302">
    <cfRule type="cellIs" dxfId="5562" priority="107" operator="equal">
      <formula>"適切"</formula>
    </cfRule>
    <cfRule type="cellIs" dxfId="5561" priority="108" operator="equal">
      <formula>"不適切"</formula>
    </cfRule>
  </conditionalFormatting>
  <conditionalFormatting sqref="AR310">
    <cfRule type="cellIs" dxfId="5560" priority="105" operator="equal">
      <formula>"適切"</formula>
    </cfRule>
    <cfRule type="cellIs" dxfId="5559" priority="106" operator="equal">
      <formula>"不適切"</formula>
    </cfRule>
  </conditionalFormatting>
  <conditionalFormatting sqref="AR316">
    <cfRule type="cellIs" dxfId="5558" priority="103" operator="equal">
      <formula>"適切"</formula>
    </cfRule>
    <cfRule type="cellIs" dxfId="5557" priority="104" operator="equal">
      <formula>"不適切"</formula>
    </cfRule>
  </conditionalFormatting>
  <conditionalFormatting sqref="AR322">
    <cfRule type="cellIs" dxfId="5556" priority="101" operator="equal">
      <formula>"適切"</formula>
    </cfRule>
    <cfRule type="cellIs" dxfId="5555" priority="102" operator="equal">
      <formula>"不適切"</formula>
    </cfRule>
  </conditionalFormatting>
  <conditionalFormatting sqref="AR328">
    <cfRule type="cellIs" dxfId="5554" priority="99" operator="equal">
      <formula>"適切"</formula>
    </cfRule>
    <cfRule type="cellIs" dxfId="5553" priority="100" operator="equal">
      <formula>"不適切"</formula>
    </cfRule>
  </conditionalFormatting>
  <conditionalFormatting sqref="AR334">
    <cfRule type="cellIs" dxfId="5552" priority="97" operator="equal">
      <formula>"適切"</formula>
    </cfRule>
    <cfRule type="cellIs" dxfId="5551" priority="98" operator="equal">
      <formula>"不適切"</formula>
    </cfRule>
  </conditionalFormatting>
  <conditionalFormatting sqref="AR339">
    <cfRule type="cellIs" dxfId="5550" priority="95" operator="equal">
      <formula>"適切"</formula>
    </cfRule>
    <cfRule type="cellIs" dxfId="5549" priority="96" operator="equal">
      <formula>"不適切"</formula>
    </cfRule>
  </conditionalFormatting>
  <conditionalFormatting sqref="AR356">
    <cfRule type="cellIs" dxfId="5548" priority="93" operator="equal">
      <formula>"適切"</formula>
    </cfRule>
    <cfRule type="cellIs" dxfId="5547" priority="94" operator="equal">
      <formula>"不適切"</formula>
    </cfRule>
  </conditionalFormatting>
  <conditionalFormatting sqref="AR361">
    <cfRule type="cellIs" dxfId="5546" priority="91" operator="equal">
      <formula>"適切"</formula>
    </cfRule>
    <cfRule type="cellIs" dxfId="5545" priority="92" operator="equal">
      <formula>"不適切"</formula>
    </cfRule>
  </conditionalFormatting>
  <conditionalFormatting sqref="AR366">
    <cfRule type="cellIs" dxfId="5544" priority="89" operator="equal">
      <formula>"適切"</formula>
    </cfRule>
    <cfRule type="cellIs" dxfId="5543" priority="90" operator="equal">
      <formula>"不適切"</formula>
    </cfRule>
  </conditionalFormatting>
  <conditionalFormatting sqref="AR386">
    <cfRule type="cellIs" dxfId="5542" priority="87" operator="equal">
      <formula>"適切"</formula>
    </cfRule>
    <cfRule type="cellIs" dxfId="5541" priority="88" operator="equal">
      <formula>"不適切"</formula>
    </cfRule>
  </conditionalFormatting>
  <conditionalFormatting sqref="AR384">
    <cfRule type="cellIs" dxfId="5540" priority="85" operator="equal">
      <formula>"適切"</formula>
    </cfRule>
    <cfRule type="cellIs" dxfId="5539" priority="86" operator="equal">
      <formula>"不適切"</formula>
    </cfRule>
  </conditionalFormatting>
  <conditionalFormatting sqref="AR414">
    <cfRule type="cellIs" dxfId="5538" priority="83" operator="equal">
      <formula>"適切"</formula>
    </cfRule>
    <cfRule type="cellIs" dxfId="5537" priority="84" operator="equal">
      <formula>"不適切"</formula>
    </cfRule>
  </conditionalFormatting>
  <conditionalFormatting sqref="AR422">
    <cfRule type="cellIs" dxfId="5536" priority="81" operator="equal">
      <formula>"適切"</formula>
    </cfRule>
    <cfRule type="cellIs" dxfId="5535" priority="82" operator="equal">
      <formula>"不適切"</formula>
    </cfRule>
  </conditionalFormatting>
  <conditionalFormatting sqref="AR430">
    <cfRule type="cellIs" dxfId="5534" priority="79" operator="equal">
      <formula>"適切"</formula>
    </cfRule>
    <cfRule type="cellIs" dxfId="5533" priority="80" operator="equal">
      <formula>"不適切"</formula>
    </cfRule>
  </conditionalFormatting>
  <conditionalFormatting sqref="AR431">
    <cfRule type="cellIs" dxfId="5532" priority="77" operator="equal">
      <formula>"適切"</formula>
    </cfRule>
    <cfRule type="cellIs" dxfId="5531" priority="78" operator="equal">
      <formula>"不適切"</formula>
    </cfRule>
  </conditionalFormatting>
  <conditionalFormatting sqref="AR436">
    <cfRule type="cellIs" dxfId="5530" priority="75" operator="equal">
      <formula>"適切"</formula>
    </cfRule>
    <cfRule type="cellIs" dxfId="5529" priority="76" operator="equal">
      <formula>"不適切"</formula>
    </cfRule>
  </conditionalFormatting>
  <conditionalFormatting sqref="AR440">
    <cfRule type="cellIs" dxfId="5528" priority="73" operator="equal">
      <formula>"適切"</formula>
    </cfRule>
    <cfRule type="cellIs" dxfId="5527" priority="74" operator="equal">
      <formula>"不適切"</formula>
    </cfRule>
  </conditionalFormatting>
  <conditionalFormatting sqref="AR441">
    <cfRule type="cellIs" dxfId="5526" priority="71" operator="equal">
      <formula>"適切"</formula>
    </cfRule>
    <cfRule type="cellIs" dxfId="5525" priority="72" operator="equal">
      <formula>"不適切"</formula>
    </cfRule>
  </conditionalFormatting>
  <conditionalFormatting sqref="AR442">
    <cfRule type="cellIs" dxfId="5524" priority="69" operator="equal">
      <formula>"適切"</formula>
    </cfRule>
    <cfRule type="cellIs" dxfId="5523" priority="70" operator="equal">
      <formula>"不適切"</formula>
    </cfRule>
  </conditionalFormatting>
  <conditionalFormatting sqref="AR449">
    <cfRule type="cellIs" dxfId="5522" priority="67" operator="equal">
      <formula>"適切"</formula>
    </cfRule>
    <cfRule type="cellIs" dxfId="5521" priority="68" operator="equal">
      <formula>"不適切"</formula>
    </cfRule>
  </conditionalFormatting>
  <conditionalFormatting sqref="AR450">
    <cfRule type="cellIs" dxfId="5520" priority="65" operator="equal">
      <formula>"適切"</formula>
    </cfRule>
    <cfRule type="cellIs" dxfId="5519" priority="66" operator="equal">
      <formula>"不適切"</formula>
    </cfRule>
  </conditionalFormatting>
  <conditionalFormatting sqref="AR451">
    <cfRule type="cellIs" dxfId="5518" priority="63" operator="equal">
      <formula>"適切"</formula>
    </cfRule>
    <cfRule type="cellIs" dxfId="5517" priority="64" operator="equal">
      <formula>"不適切"</formula>
    </cfRule>
  </conditionalFormatting>
  <conditionalFormatting sqref="AR452">
    <cfRule type="cellIs" dxfId="5516" priority="61" operator="equal">
      <formula>"適切"</formula>
    </cfRule>
    <cfRule type="cellIs" dxfId="5515" priority="62" operator="equal">
      <formula>"不適切"</formula>
    </cfRule>
  </conditionalFormatting>
  <conditionalFormatting sqref="AR453">
    <cfRule type="cellIs" dxfId="5514" priority="59" operator="equal">
      <formula>"適切"</formula>
    </cfRule>
    <cfRule type="cellIs" dxfId="5513" priority="60" operator="equal">
      <formula>"不適切"</formula>
    </cfRule>
  </conditionalFormatting>
  <conditionalFormatting sqref="AR454:AR455">
    <cfRule type="cellIs" dxfId="5512" priority="57" operator="equal">
      <formula>"適切"</formula>
    </cfRule>
    <cfRule type="cellIs" dxfId="5511" priority="58" operator="equal">
      <formula>"不適切"</formula>
    </cfRule>
  </conditionalFormatting>
  <conditionalFormatting sqref="AR456">
    <cfRule type="cellIs" dxfId="5510" priority="55" operator="equal">
      <formula>"適切"</formula>
    </cfRule>
    <cfRule type="cellIs" dxfId="5509" priority="56" operator="equal">
      <formula>"不適切"</formula>
    </cfRule>
  </conditionalFormatting>
  <conditionalFormatting sqref="AR156">
    <cfRule type="cellIs" dxfId="5508" priority="53" operator="equal">
      <formula>"適切"</formula>
    </cfRule>
    <cfRule type="cellIs" dxfId="5507" priority="54" operator="equal">
      <formula>"不適切"</formula>
    </cfRule>
  </conditionalFormatting>
  <conditionalFormatting sqref="AR46 AR41:AR44">
    <cfRule type="cellIs" dxfId="5506" priority="51" operator="equal">
      <formula>"適切"</formula>
    </cfRule>
    <cfRule type="cellIs" dxfId="5505" priority="52" operator="equal">
      <formula>"不適切"</formula>
    </cfRule>
  </conditionalFormatting>
  <conditionalFormatting sqref="AL153">
    <cfRule type="cellIs" dxfId="5504" priority="47" operator="equal">
      <formula>"いる"</formula>
    </cfRule>
    <cfRule type="cellIs" dxfId="5503" priority="48" operator="equal">
      <formula>"いない"</formula>
    </cfRule>
    <cfRule type="containsBlanks" dxfId="5502" priority="49">
      <formula>LEN(TRIM(AL153))=0</formula>
    </cfRule>
    <cfRule type="cellIs" dxfId="5501" priority="50" operator="equal">
      <formula>"要確認"</formula>
    </cfRule>
  </conditionalFormatting>
  <conditionalFormatting sqref="L25">
    <cfRule type="notContainsBlanks" dxfId="5500" priority="45">
      <formula>LEN(TRIM(L25))&gt;0</formula>
    </cfRule>
    <cfRule type="containsBlanks" dxfId="5499" priority="46">
      <formula>LEN(TRIM(L25))=0</formula>
    </cfRule>
  </conditionalFormatting>
  <conditionalFormatting sqref="L26">
    <cfRule type="notContainsBlanks" dxfId="5498" priority="43">
      <formula>LEN(TRIM(L26))&gt;0</formula>
    </cfRule>
    <cfRule type="containsBlanks" dxfId="5497" priority="44">
      <formula>LEN(TRIM(L26))=0</formula>
    </cfRule>
  </conditionalFormatting>
  <conditionalFormatting sqref="L27">
    <cfRule type="notContainsBlanks" dxfId="5496" priority="41">
      <formula>LEN(TRIM(L27))&gt;0</formula>
    </cfRule>
    <cfRule type="containsBlanks" dxfId="5495" priority="42">
      <formula>LEN(TRIM(L27))=0</formula>
    </cfRule>
  </conditionalFormatting>
  <conditionalFormatting sqref="R25:T25">
    <cfRule type="cellIs" dxfId="5494" priority="39" operator="equal">
      <formula>"専従"</formula>
    </cfRule>
    <cfRule type="cellIs" dxfId="5493" priority="40" operator="equal">
      <formula>"兼務"</formula>
    </cfRule>
  </conditionalFormatting>
  <conditionalFormatting sqref="R26:T27">
    <cfRule type="cellIs" dxfId="5492" priority="37" operator="equal">
      <formula>"専従"</formula>
    </cfRule>
    <cfRule type="cellIs" dxfId="5491" priority="38" operator="equal">
      <formula>"兼務"</formula>
    </cfRule>
  </conditionalFormatting>
  <conditionalFormatting sqref="Y71">
    <cfRule type="cellIs" dxfId="5490" priority="35" operator="between">
      <formula>1</formula>
      <formula>250</formula>
    </cfRule>
    <cfRule type="containsBlanks" dxfId="5489" priority="36">
      <formula>LEN(TRIM(Y71))=0</formula>
    </cfRule>
  </conditionalFormatting>
  <conditionalFormatting sqref="AL253">
    <cfRule type="cellIs" dxfId="5488" priority="31" operator="equal">
      <formula>"いない"</formula>
    </cfRule>
    <cfRule type="cellIs" dxfId="5487" priority="32" operator="equal">
      <formula>"いる"</formula>
    </cfRule>
    <cfRule type="containsBlanks" dxfId="5486" priority="33">
      <formula>LEN(TRIM(AL253))=0</formula>
    </cfRule>
    <cfRule type="cellIs" dxfId="5485" priority="34" operator="equal">
      <formula>"要確認"</formula>
    </cfRule>
  </conditionalFormatting>
  <conditionalFormatting sqref="AR253">
    <cfRule type="cellIs" dxfId="5484" priority="29" operator="equal">
      <formula>"適切"</formula>
    </cfRule>
    <cfRule type="cellIs" dxfId="5483" priority="30" operator="equal">
      <formula>"不適切"</formula>
    </cfRule>
  </conditionalFormatting>
  <conditionalFormatting sqref="E253">
    <cfRule type="cellIs" dxfId="5482" priority="28" operator="equal">
      <formula>"★"</formula>
    </cfRule>
  </conditionalFormatting>
  <conditionalFormatting sqref="E419:E420">
    <cfRule type="cellIs" dxfId="5481" priority="27" operator="equal">
      <formula>"★"</formula>
    </cfRule>
  </conditionalFormatting>
  <conditionalFormatting sqref="AN419:AN420">
    <cfRule type="cellIs" dxfId="5480" priority="25" operator="equal">
      <formula>"✖"</formula>
    </cfRule>
    <cfRule type="cellIs" dxfId="5479" priority="26" operator="equal">
      <formula>"●"</formula>
    </cfRule>
  </conditionalFormatting>
  <conditionalFormatting sqref="AR419:AR420">
    <cfRule type="cellIs" dxfId="5478" priority="23" operator="equal">
      <formula>"適切"</formula>
    </cfRule>
    <cfRule type="cellIs" dxfId="5477" priority="24" operator="equal">
      <formula>"不適切"</formula>
    </cfRule>
  </conditionalFormatting>
  <conditionalFormatting sqref="E188">
    <cfRule type="cellIs" dxfId="5476" priority="22" operator="equal">
      <formula>"★"</formula>
    </cfRule>
  </conditionalFormatting>
  <conditionalFormatting sqref="AL189">
    <cfRule type="cellIs" dxfId="5475" priority="16" operator="equal">
      <formula>"いない"</formula>
    </cfRule>
    <cfRule type="cellIs" dxfId="5474" priority="17" operator="equal">
      <formula>"いる"</formula>
    </cfRule>
    <cfRule type="containsBlanks" dxfId="5473" priority="18">
      <formula>LEN(TRIM(AL189))=0</formula>
    </cfRule>
    <cfRule type="cellIs" dxfId="5472" priority="19" operator="equal">
      <formula>"要確認"</formula>
    </cfRule>
  </conditionalFormatting>
  <conditionalFormatting sqref="AR189">
    <cfRule type="cellIs" dxfId="5471" priority="14" operator="equal">
      <formula>"適切"</formula>
    </cfRule>
    <cfRule type="cellIs" dxfId="5470" priority="15" operator="equal">
      <formula>"不適切"</formula>
    </cfRule>
  </conditionalFormatting>
  <conditionalFormatting sqref="E189">
    <cfRule type="cellIs" dxfId="5469" priority="13" operator="equal">
      <formula>"★"</formula>
    </cfRule>
  </conditionalFormatting>
  <conditionalFormatting sqref="AU192:AU203 AU190">
    <cfRule type="cellIs" dxfId="5468" priority="11" operator="equal">
      <formula>"✖"</formula>
    </cfRule>
    <cfRule type="cellIs" dxfId="5467" priority="12" operator="equal">
      <formula>"●"</formula>
    </cfRule>
  </conditionalFormatting>
  <conditionalFormatting sqref="AU187">
    <cfRule type="cellIs" dxfId="5466" priority="9" operator="equal">
      <formula>"✖"</formula>
    </cfRule>
    <cfRule type="cellIs" dxfId="5465" priority="10" operator="equal">
      <formula>"●"</formula>
    </cfRule>
  </conditionalFormatting>
  <conditionalFormatting sqref="AN415:AN416">
    <cfRule type="cellIs" dxfId="5464" priority="7" operator="equal">
      <formula>"✖"</formula>
    </cfRule>
    <cfRule type="cellIs" dxfId="5463" priority="8" operator="equal">
      <formula>"●"</formula>
    </cfRule>
  </conditionalFormatting>
  <conditionalFormatting sqref="AL415:AL416">
    <cfRule type="cellIs" dxfId="5462" priority="3" operator="equal">
      <formula>"いない"</formula>
    </cfRule>
    <cfRule type="cellIs" dxfId="5461" priority="4" operator="equal">
      <formula>"いる"</formula>
    </cfRule>
    <cfRule type="containsBlanks" dxfId="5460" priority="5">
      <formula>LEN(TRIM(AL415))=0</formula>
    </cfRule>
    <cfRule type="cellIs" dxfId="5459" priority="6" operator="equal">
      <formula>"要確認"</formula>
    </cfRule>
  </conditionalFormatting>
  <conditionalFormatting sqref="AR415:AR416">
    <cfRule type="cellIs" dxfId="5458" priority="1" operator="equal">
      <formula>"適切"</formula>
    </cfRule>
    <cfRule type="cellIs" dxfId="5457" priority="2" operator="equal">
      <formula>"不適切"</formula>
    </cfRule>
  </conditionalFormatting>
  <dataValidations xWindow="885" yWindow="381" count="30">
    <dataValidation type="list" allowBlank="1" showInputMessage="1" showErrorMessage="1" sqref="AO5 AS5 AV5 AX5 AQ5 AK5:AM5 AL148 AO148 AS148 AQ148" xr:uid="{CA4B99E5-9652-46A1-849D-6BBFFAC995C8}">
      <formula1>"　,適切・不適切,適切,不適切,要確認,非該当"</formula1>
    </dataValidation>
    <dataValidation type="list" allowBlank="1" showInputMessage="1" showErrorMessage="1" sqref="AO10 AO14:AO15 AO20 AL36 AQ6:AQ7 AQ10 AQ14:AQ15 AQ20 AS6:AS7 AS10 AS14:AS15 AS20 AV6:AV7 AV10 AV14:AV15 AV20 AX6:AX7 AX10 AX14:AX15 AX20 AL30 AK20:AM20 AK14:AM15 AK10:AM10 AL449:AL456 AO6:AO7 AL25 AL41:AL44 AL46 AL54:AL56 AL74 AL78 AL90:AL91 AL96 AL104 AL108 AL142 AL117 AL119:AL121 AL123:AL125 AL127 AL133:AL135 AL139 AL146:AL147 AL172:AL174 AL170 AL156 AL191 AL204:AL211 AL217 AL236:AL237 AL249 AL242:AL244 AL246 AL153:AL154 AL258:AL259 AL261 AL263:AL265 AL274:AL275 AL283 AL291:AL293 AL295 AL302 AL310 AL316 AL322 AL328 AL334 AL339 AL356 AL361 AL366 AL386 AL384 AL414:AL416 AL422 AL430:AL431 AL436 AL440:AL442 AK6:AM7 AL254 AL189" xr:uid="{953CDFE1-69F5-45F1-ABD1-0FC9692747AC}">
      <formula1>"　,いる・いない,いる,いない,要確認"</formula1>
    </dataValidation>
    <dataValidation type="list" allowBlank="1" showInputMessage="1" showErrorMessage="1" error="正しい値を選択してください。" prompt="策定済又は未策定を選択してください。" sqref="AL58:AL59" xr:uid="{CD0B4362-352E-416C-B17D-265117639E14}">
      <formula1>"策定済・未策定,策定済,未策定"</formula1>
    </dataValidation>
    <dataValidation type="list" allowBlank="1" showInputMessage="1" showErrorMessage="1" error="正しい値を選択してください。" prompt="実施済,実施予定,未実施を選択してください。" sqref="AL60:AL63" xr:uid="{F5DB3445-C99A-47DB-B32C-45CE64486644}">
      <formula1>"実施済・未実施,実施済,実施予定,未実施"</formula1>
    </dataValidation>
    <dataValidation type="list" allowBlank="1" showInputMessage="1" showErrorMessage="1" error="決められた値を選択してください。_x000a_" prompt="ある,ない,非該当のいずれかを選択してください" sqref="AL97" xr:uid="{CE083FA9-A651-4F44-853E-8FEE604BE464}">
      <formula1>"ない・ある,ない,ある,要確認"</formula1>
    </dataValidation>
    <dataValidation type="list" allowBlank="1" showInputMessage="1" showErrorMessage="1" sqref="AL118" xr:uid="{4F76A25F-ACE2-42BE-8FB6-E26E1885007A}">
      <formula1>"　,ある・ない,ある,ない,要確認"</formula1>
    </dataValidation>
    <dataValidation type="list" allowBlank="1" showInputMessage="1" showErrorMessage="1" sqref="Z227:Z229 AB227:AB229 AD227:AD229" xr:uid="{FEF811E8-6C8A-44A9-AAD4-FF96FB042BA6}">
      <formula1>"　,月・木,火・金,水・土,"</formula1>
    </dataValidation>
    <dataValidation type="list" allowBlank="1" showInputMessage="1" showErrorMessage="1" error="正しい値を選択してください。" prompt="該当又は非該当を選択してください。" sqref="V274 U371" xr:uid="{E0DE1145-DB46-4DFD-9458-A66808840BE4}">
      <formula1>"　,該当・非該当,該当,非該当"</formula1>
    </dataValidation>
    <dataValidation type="list" allowBlank="1" showInputMessage="1" showErrorMessage="1" sqref="AG350 W381:W382 AA381:AA382 AE381:AE382 AG368:AG369 AI381:AI382" xr:uid="{2FF3AAD5-7830-427D-9B4C-C24853381319}">
      <formula1>"　,✔,✖"</formula1>
    </dataValidation>
    <dataValidation type="list" allowBlank="1" showInputMessage="1" showErrorMessage="1" error="正しい内容を選択してください。" prompt="いる又はいないを選択してください。" sqref="Y392" xr:uid="{B3ABACF6-2D68-4BA3-9B6D-BF3D075CE077}">
      <formula1>"　,いる・いない,いる,いない"</formula1>
    </dataValidation>
    <dataValidation type="list" allowBlank="1" showInputMessage="1" showErrorMessage="1" error="正しい内容を選択してください。" prompt="午前中、午後、食事前、その都度から選択してください" sqref="Q393" xr:uid="{A97106CD-406A-42FB-AE92-8556ED91B8E7}">
      <formula1>"　,午前中,午後,食事前,その都度,"</formula1>
    </dataValidation>
    <dataValidation allowBlank="1" showInputMessage="1" showErrorMessage="1" error="正しい内容を入力してください。" prompt="日数を入力してください。_x000a_" sqref="M391:N391" xr:uid="{65CBE234-D56B-48E9-8611-0AAD1DAE70F0}"/>
    <dataValidation allowBlank="1" showInputMessage="1" showErrorMessage="1" error="正しい内容を入力してください。" prompt="保管場所を入力してください。" sqref="Z391 AA393" xr:uid="{E05BB663-1511-42DC-9D61-0CD3FAF87CB9}"/>
    <dataValidation type="list" allowBlank="1" showInputMessage="1" showErrorMessage="1" error="正しい内容を選択してください。" prompt="聞き取りをした際は✔を選択してください。" sqref="AD44 AD48 AD104 AD108 AG120 AH226 AD244 AC289 AC292:AC293 AC295 AD302 AD310 AD316 AD328 AD357 AG398:AG400 AG414 AG422 AG430:AG431 AG436 AG440:AG442 AG456" xr:uid="{C37CDBFD-9A26-4FEC-99E4-5A83C75D54EB}">
      <formula1>"　,✔"</formula1>
    </dataValidation>
    <dataValidation type="list" allowBlank="1" showInputMessage="1" showErrorMessage="1" error="正しい内容を選択してください。" prompt="確認した際は✔を選択してください。_x000a_確認した結果、不適切な場合は✖を選択してください。" sqref="AD58:AD63 AD81 AD83 AD85 AD90:AD91 AD97 AD110 AG117 AG123:AG125 G159:G165 AD217 AD236 AD242:AD243 AD246 AD249 AD255 AD253 AD258:AD259 AD261 AD263:AD265 AD270:AD272 AD274:AD276 Z289 Z292:Z293 Z295 AD322 AD334 G340:G348 G350:G351 AD356 AD361 AD366:AD369 AD371:AD376 AD384:AD386 AD398:AD400 AG389 AD414 AD422 AD430:AD431 AD436 AD440:AD442 AG448:AG454 G177:G185 G406 G408 G462:G465 G467:G469 P283 R283" xr:uid="{6061BCFD-EAC0-4E8A-BA56-C017319B0D2F}">
      <formula1>"　,✔,✖"</formula1>
    </dataValidation>
    <dataValidation type="list" allowBlank="1" showInputMessage="1" showErrorMessage="1" error="正しい内容を選択してください。" prompt="見直し依頼をした際は✔を選択してください。_x000a_依頼できなかった場合は✖を選択してください。" sqref="AG366:AG367 AG356 AG351 AG340:AG348" xr:uid="{16051F0A-8AE2-4141-B0FE-733F96A89D40}">
      <formula1>"　,✔,✖"</formula1>
    </dataValidation>
    <dataValidation type="list" allowBlank="1" showInputMessage="1" showErrorMessage="1" error="正しい内容を選択してください。" prompt="不備がない場合は〇_x000a_不備がある場合は✖を選択してください。" sqref="I98:I99 P98:P99 W98" xr:uid="{A70D3BEC-4A54-4A06-A458-F27C26CF64A4}">
      <formula1>"　,〇,✖"</formula1>
    </dataValidation>
    <dataValidation type="list" allowBlank="1" showInputMessage="1" showErrorMessage="1" error="正しい値を選択してください。" prompt="実施月を選択してください。" sqref="W60:W63 Z60:Z63" xr:uid="{648AAE61-346F-43E9-9BD7-69E1ABAE2758}">
      <formula1>"　,4,5,6,7,8,9,10,11,12,1,2,3"</formula1>
    </dataValidation>
    <dataValidation type="list" allowBlank="1" showInputMessage="1" showErrorMessage="1" error="正しい内容を選択してください。" prompt="確認又は未確認を選択してください。" sqref="AH9 AH14:AH15 AH20 AH25 AH30 AH141" xr:uid="{4B725221-C47F-4AEB-8EBB-0E6ECC398F3D}">
      <formula1>"　,確認・未確認,確認,未確認"</formula1>
    </dataValidation>
    <dataValidation allowBlank="1" showInputMessage="1" showErrorMessage="1" error="正しい値を選択してください。" prompt="数を入力してください。" sqref="N227:O229 N232:O234 Q232:R234 T232:U234 W232:X234" xr:uid="{DE9BAC40-935C-4267-8559-B8C7DD90A562}"/>
    <dataValidation type="list" allowBlank="1" showInputMessage="1" showErrorMessage="1" error="正しい値を選択してください。" prompt="実施日を選択する際に✔を選択してください。" sqref="T226" xr:uid="{D32A95C0-40A6-4816-83EC-2B54243B201A}">
      <formula1>"　,✔"</formula1>
    </dataValidation>
    <dataValidation type="list" allowBlank="1" showInputMessage="1" showErrorMessage="1" error="正しい値を選択してください。" prompt="実施しない場合には、空欄を選択してください。" sqref="R227:X229" xr:uid="{BBC869A1-A0AA-41CF-A076-3ED010294765}">
      <formula1>"　,月,火,水,木,金,土,日"</formula1>
    </dataValidation>
    <dataValidation type="list" allowBlank="1" showInputMessage="1" showErrorMessage="1" error="正しい値を選択してください。" prompt="実施パターンを選択する際に✔を選択してください。" sqref="AD226" xr:uid="{754041BA-0B3C-47D1-9527-E76B962CE28F}">
      <formula1>"　,✔"</formula1>
    </dataValidation>
    <dataValidation type="list" allowBlank="1" showInputMessage="1" showErrorMessage="1" error="正しい値を選択してください。" prompt="該当する際は✔を選択してください。" sqref="M238 O238 Q238 S238 U238 W238 Y238 AA238 AC238 AE238 AG238 AI238 M247 O247 Q247 S247 U247 W247 Y247 AA247 AC247 AE247 AG247 AI247 M250 O250 Q250 S250 U250 W250 Y250 AA250 AC250 AE250 AG250 AI250 U378 X378 W380 AA380 AE380 AI380" xr:uid="{7EEB4380-3636-4584-A2B2-481AE6774570}">
      <formula1>"　,✔"</formula1>
    </dataValidation>
    <dataValidation allowBlank="1" showInputMessage="1" showErrorMessage="1" error="正しい時刻を入力してください。" prompt="時刻を入力してください。" sqref="V270:V272 X270:X272" xr:uid="{E3DF2391-B797-487A-92FE-4F43A4B4247A}"/>
    <dataValidation allowBlank="1" showInputMessage="1" showErrorMessage="1" error="正しい日付を入力してください。" prompt="実施日を  2023/6/１ のように入力してください。" sqref="Q323:AA323" xr:uid="{66E9FBEF-1587-4149-BFC8-6CE2B8F77610}"/>
    <dataValidation allowBlank="1" showInputMessage="1" showErrorMessage="1" prompt="健診医療機関名を入力してください。" sqref="Q324:AA324" xr:uid="{EB951498-6E99-4E7B-834D-0521F1680EBC}"/>
    <dataValidation allowBlank="1" showInputMessage="1" showErrorMessage="1" error="正しい日付を入力してください。" prompt="日付を 2023/6/1 のように入力してください。" sqref="Z372:Z375 V379 Z379 AD379 AH379" xr:uid="{37020842-46E5-4B7C-B53F-97B98227078B}"/>
    <dataValidation type="list" allowBlank="1" showInputMessage="1" showErrorMessage="1" error="正しい値を選択してください。" prompt="有又は無を選択してください。" sqref="W366:W369 U372:U376 M379 R389" xr:uid="{C2FED228-C2B2-4797-929F-59CCD2840540}">
      <formula1>"　,有・無,有,無"</formula1>
    </dataValidation>
    <dataValidation type="list" allowBlank="1" showInputMessage="1" showErrorMessage="1" sqref="AL253" xr:uid="{E5BB4DD8-21AF-4805-81EC-93DEC3625D03}">
      <formula1>"　,該当,非該当,要確認"</formula1>
    </dataValidation>
  </dataValidations>
  <pageMargins left="0.51181102362204722" right="0.19685039370078741" top="0.74803149606299213" bottom="0.74803149606299213" header="0.31496062992125984" footer="0.31496062992125984"/>
  <pageSetup paperSize="9" orientation="portrait" r:id="rId1"/>
  <headerFooter>
    <oddHeader>&amp;L&amp;"HG丸ｺﾞｼｯｸM-PRO,太字"&amp;16処遇関係チェックリスト&amp;R&amp;"HG丸ｺﾞｼｯｸM-PRO,太字"&amp;16特養（従来型）</oddHeader>
    <oddFooter>&amp;R&amp;P/&amp;N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167D-3000-4828-B9F7-AA263ECC5EA3}">
  <sheetPr codeName="Sheet8">
    <tabColor rgb="FF002060"/>
  </sheetPr>
  <dimension ref="A1:BO381"/>
  <sheetViews>
    <sheetView view="pageBreakPreview" topLeftCell="B1" zoomScale="60" zoomScaleNormal="100" workbookViewId="0">
      <pane xSplit="2" ySplit="2" topLeftCell="Q168" activePane="bottomRight" state="frozenSplit"/>
      <selection activeCell="B1" sqref="B1"/>
      <selection pane="topRight" activeCell="D1" sqref="D1"/>
      <selection pane="bottomLeft" activeCell="B3" sqref="B3"/>
      <selection pane="bottomRight" activeCell="AU171" sqref="AU171"/>
    </sheetView>
  </sheetViews>
  <sheetFormatPr defaultColWidth="4.69921875" defaultRowHeight="33.75" customHeight="1"/>
  <cols>
    <col min="1" max="1" width="4.69921875" style="724"/>
    <col min="2" max="3" width="5.5" style="724" customWidth="1"/>
    <col min="4" max="4" width="5.5" style="725" customWidth="1"/>
    <col min="5" max="5" width="6.09765625" style="725" customWidth="1"/>
    <col min="6" max="6" width="10" style="724" customWidth="1"/>
    <col min="7" max="13" width="5" style="724" customWidth="1"/>
    <col min="14" max="14" width="6" style="724" customWidth="1"/>
    <col min="15" max="16" width="5" style="724" customWidth="1"/>
    <col min="17" max="17" width="6.19921875" style="724" customWidth="1"/>
    <col min="18" max="19" width="5" style="724" customWidth="1"/>
    <col min="20" max="20" width="6.69921875" style="724" customWidth="1"/>
    <col min="21" max="31" width="5" style="724" customWidth="1"/>
    <col min="32" max="32" width="3" style="724" customWidth="1"/>
    <col min="33" max="36" width="5" style="724" customWidth="1"/>
    <col min="37" max="37" width="1.19921875" style="724" customWidth="1"/>
    <col min="38" max="38" width="16.69921875" style="724" customWidth="1"/>
    <col min="39" max="39" width="1.19921875" style="724" customWidth="1"/>
    <col min="40" max="40" width="6.19921875" style="726" customWidth="1"/>
    <col min="41" max="41" width="1.19921875" style="724" customWidth="1"/>
    <col min="42" max="42" width="15.19921875" style="724" customWidth="1"/>
    <col min="43" max="43" width="1.19921875" style="724" customWidth="1"/>
    <col min="44" max="44" width="11.3984375" style="727" customWidth="1"/>
    <col min="45" max="45" width="1.19921875" style="724" customWidth="1"/>
    <col min="46" max="46" width="5.8984375" style="724" bestFit="1" customWidth="1"/>
    <col min="47" max="47" width="17.59765625" style="724" customWidth="1"/>
    <col min="48" max="48" width="1.19921875" style="724" customWidth="1"/>
    <col min="49" max="49" width="10.8984375" style="728" customWidth="1"/>
    <col min="50" max="50" width="1.19921875" style="724" customWidth="1"/>
    <col min="51" max="51" width="2.09765625" style="724" customWidth="1"/>
    <col min="52" max="52" width="32.69921875" style="724" customWidth="1"/>
    <col min="53" max="55" width="4.69921875" style="724"/>
    <col min="56" max="56" width="5.59765625" style="724" customWidth="1"/>
    <col min="57" max="57" width="4.69921875" style="724"/>
    <col min="58" max="58" width="6.19921875" style="724" customWidth="1"/>
    <col min="59" max="61" width="4.69921875" style="724"/>
    <col min="62" max="63" width="4.69921875" style="724" customWidth="1"/>
    <col min="64" max="16384" width="4.69921875" style="724"/>
  </cols>
  <sheetData>
    <row r="1" spans="2:67" ht="33.75" customHeight="1" thickBot="1"/>
    <row r="2" spans="2:67" ht="33.75" customHeight="1" thickBot="1">
      <c r="B2" s="729" t="s">
        <v>2171</v>
      </c>
      <c r="C2" s="730" t="s">
        <v>2170</v>
      </c>
      <c r="D2" s="731"/>
      <c r="E2" s="731"/>
      <c r="F2" s="730" t="s">
        <v>2224</v>
      </c>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2" t="s">
        <v>2211</v>
      </c>
      <c r="AM2" s="730"/>
      <c r="AN2" s="733"/>
      <c r="AO2" s="730"/>
      <c r="AP2" s="734" t="s">
        <v>2213</v>
      </c>
      <c r="AQ2" s="730"/>
      <c r="AR2" s="735" t="s">
        <v>2212</v>
      </c>
      <c r="AS2" s="730"/>
      <c r="AT2" s="736" t="s">
        <v>2431</v>
      </c>
      <c r="AU2" s="737" t="s">
        <v>2046</v>
      </c>
      <c r="AV2" s="730"/>
      <c r="AW2" s="738" t="s">
        <v>2047</v>
      </c>
      <c r="AX2" s="730"/>
      <c r="AZ2" s="724" t="s">
        <v>1660</v>
      </c>
      <c r="BC2" s="724" t="s">
        <v>1661</v>
      </c>
    </row>
    <row r="3" spans="2:67" ht="33.75" customHeight="1">
      <c r="AH3" s="739"/>
      <c r="AI3" s="739"/>
      <c r="AJ3" s="739"/>
      <c r="AK3" s="739"/>
      <c r="AL3" s="739"/>
      <c r="AM3" s="739"/>
      <c r="AN3" s="740"/>
      <c r="AO3" s="739"/>
      <c r="AP3" s="739"/>
      <c r="AQ3" s="739"/>
      <c r="AR3" s="741"/>
      <c r="AS3" s="739"/>
      <c r="AT3" s="739"/>
      <c r="AU3" s="739"/>
      <c r="AV3" s="739"/>
      <c r="AW3" s="739"/>
      <c r="AX3" s="739"/>
    </row>
    <row r="4" spans="2:67" ht="33.75" customHeight="1">
      <c r="B4" s="724" t="s">
        <v>2054</v>
      </c>
      <c r="D4" s="742" t="s">
        <v>1658</v>
      </c>
      <c r="E4" s="725" t="str">
        <f>IF(AR2="不適切","★","")</f>
        <v/>
      </c>
      <c r="F4" s="724" t="s">
        <v>2432</v>
      </c>
      <c r="AR4" s="743"/>
      <c r="AW4" s="724"/>
    </row>
    <row r="5" spans="2:67" ht="33.75" customHeight="1">
      <c r="E5" s="725" t="str">
        <f>_xlfn.IFS(AR5="不適切","★",AR5="要確認","▲",AR5="適切","",AR5="","")</f>
        <v/>
      </c>
      <c r="G5" s="724" t="s">
        <v>1662</v>
      </c>
      <c r="AL5" s="744" t="s">
        <v>2265</v>
      </c>
      <c r="AN5" s="726" t="str">
        <f>IF(AP5=AR5,"●","✖")</f>
        <v>●</v>
      </c>
      <c r="AP5" s="745" t="str">
        <f>IF(AL5="適切","適切","不適切")</f>
        <v>適切</v>
      </c>
      <c r="AR5" s="746" t="str">
        <f t="shared" ref="AR5:AR35" si="0">_xlfn.IFS(AU5=AW5,"適切",AU5="非該当","要確認",AU5="いない","不適切",AU5="いる・いない","")</f>
        <v>適切</v>
      </c>
      <c r="AW5" s="724"/>
      <c r="AZ5" s="747" t="s">
        <v>1663</v>
      </c>
    </row>
    <row r="6" spans="2:67" ht="33.75" customHeight="1">
      <c r="E6" s="725" t="str">
        <f t="shared" ref="E6:E69" si="1">_xlfn.IFS(AR6="不適切","★",AR6="要確認","▲",AR6="適切","",AR6="","")</f>
        <v/>
      </c>
      <c r="G6" s="724" t="s">
        <v>1664</v>
      </c>
      <c r="AL6" s="744" t="s">
        <v>668</v>
      </c>
      <c r="AN6" s="726" t="str">
        <f t="shared" ref="AN6:AN7" si="2">IF(AP6=AR6,"●","✖")</f>
        <v>●</v>
      </c>
      <c r="AP6" s="745" t="str">
        <f>IF(AL6="いる","適切","不適切")</f>
        <v>適切</v>
      </c>
      <c r="AR6" s="746" t="str">
        <f t="shared" si="0"/>
        <v>適切</v>
      </c>
      <c r="AW6" s="724"/>
      <c r="AZ6" s="747" t="s">
        <v>1666</v>
      </c>
    </row>
    <row r="7" spans="2:67" ht="33.75" customHeight="1">
      <c r="E7" s="725" t="str">
        <f t="shared" si="1"/>
        <v/>
      </c>
      <c r="G7" s="724" t="s">
        <v>1667</v>
      </c>
      <c r="AL7" s="744" t="s">
        <v>668</v>
      </c>
      <c r="AN7" s="726" t="str">
        <f t="shared" si="2"/>
        <v>●</v>
      </c>
      <c r="AP7" s="745" t="str">
        <f>IF(AL7="いる","適切","不適切")</f>
        <v>適切</v>
      </c>
      <c r="AR7" s="746" t="str">
        <f t="shared" si="0"/>
        <v>適切</v>
      </c>
      <c r="AW7" s="724"/>
      <c r="AZ7" s="747" t="s">
        <v>1668</v>
      </c>
    </row>
    <row r="8" spans="2:67" ht="33.75" customHeight="1">
      <c r="E8" s="725" t="str">
        <f t="shared" si="1"/>
        <v/>
      </c>
      <c r="AH8" s="748" t="s">
        <v>2219</v>
      </c>
      <c r="AI8" s="748"/>
      <c r="AR8" s="743"/>
      <c r="AW8" s="724"/>
    </row>
    <row r="9" spans="2:67" ht="33.75" customHeight="1">
      <c r="E9" s="725" t="str">
        <f t="shared" si="1"/>
        <v/>
      </c>
      <c r="F9" s="724">
        <v>1</v>
      </c>
      <c r="G9" s="724" t="s">
        <v>1669</v>
      </c>
      <c r="L9" s="724" t="s">
        <v>2214</v>
      </c>
      <c r="Q9" s="724" t="s">
        <v>2215</v>
      </c>
      <c r="W9" s="724" t="s">
        <v>2216</v>
      </c>
      <c r="Z9" s="724" t="s">
        <v>2217</v>
      </c>
      <c r="AC9" s="724" t="s">
        <v>2218</v>
      </c>
      <c r="AE9" s="724" t="s">
        <v>27</v>
      </c>
      <c r="AH9" s="2022" t="s">
        <v>2234</v>
      </c>
      <c r="AI9" s="2023"/>
      <c r="AJ9" s="2024"/>
      <c r="AR9" s="743"/>
      <c r="AW9" s="724"/>
    </row>
    <row r="10" spans="2:67" ht="33.75" customHeight="1">
      <c r="E10" s="725" t="str">
        <f t="shared" si="1"/>
        <v/>
      </c>
      <c r="H10" s="724" t="s">
        <v>1670</v>
      </c>
      <c r="L10" s="2025">
        <f>'自主点検表（処遇）'!$N$315</f>
        <v>0</v>
      </c>
      <c r="M10" s="2026"/>
      <c r="N10" s="2026"/>
      <c r="O10" s="2026"/>
      <c r="P10" s="2027"/>
      <c r="Q10" s="2025">
        <f>'自主点検表（処遇）'!$N$317</f>
        <v>0</v>
      </c>
      <c r="R10" s="2026"/>
      <c r="S10" s="2026"/>
      <c r="T10" s="2026"/>
      <c r="U10" s="2026"/>
      <c r="V10" s="2027"/>
      <c r="W10" s="2025">
        <f>'自主点検表（処遇）'!$N$318</f>
        <v>0</v>
      </c>
      <c r="X10" s="2026"/>
      <c r="Y10" s="2027"/>
      <c r="Z10" s="2025">
        <f>'自主点検表（処遇）'!$N$320</f>
        <v>0</v>
      </c>
      <c r="AA10" s="2026"/>
      <c r="AB10" s="2027"/>
      <c r="AC10" s="2025">
        <f>'自主点検表（処遇）'!$N$321</f>
        <v>0</v>
      </c>
      <c r="AD10" s="2027"/>
      <c r="AE10" s="2025">
        <f>'自主点検表（処遇）'!$N$322</f>
        <v>0</v>
      </c>
      <c r="AF10" s="2027"/>
      <c r="AL10" s="744" t="s">
        <v>668</v>
      </c>
      <c r="AN10" s="726" t="str">
        <f>IF(AP10=AR10,"●","✖")</f>
        <v>✖</v>
      </c>
      <c r="AP10" s="745" t="str">
        <f>IF(AL10="いる","適切","不適切")</f>
        <v>適切</v>
      </c>
      <c r="AR10" s="746" t="str">
        <f t="shared" si="0"/>
        <v/>
      </c>
      <c r="AT10" s="724">
        <v>21</v>
      </c>
      <c r="AU10" s="749" t="str">
        <f>'自主点検表（処遇）'!$AH$309</f>
        <v>いる・いない</v>
      </c>
      <c r="AW10" s="728" t="s">
        <v>2048</v>
      </c>
    </row>
    <row r="11" spans="2:67" ht="33.75" customHeight="1">
      <c r="E11" s="725" t="str">
        <f t="shared" si="1"/>
        <v/>
      </c>
      <c r="AR11" s="743"/>
      <c r="AU11" s="750"/>
      <c r="AW11" s="724"/>
    </row>
    <row r="12" spans="2:67" ht="33.75" customHeight="1">
      <c r="E12" s="725" t="str">
        <f t="shared" si="1"/>
        <v/>
      </c>
      <c r="F12" s="724">
        <v>2</v>
      </c>
      <c r="G12" s="724" t="s">
        <v>1671</v>
      </c>
      <c r="N12" s="751" t="s">
        <v>69</v>
      </c>
      <c r="O12" s="751"/>
      <c r="Q12" s="728" t="s">
        <v>70</v>
      </c>
      <c r="R12" s="728"/>
      <c r="T12" s="487" t="s">
        <v>2210</v>
      </c>
      <c r="U12" s="752"/>
      <c r="W12" s="753" t="s">
        <v>2433</v>
      </c>
      <c r="X12" s="753"/>
      <c r="Y12" s="753"/>
      <c r="AR12" s="743"/>
      <c r="AU12" s="750"/>
      <c r="AW12" s="724"/>
    </row>
    <row r="13" spans="2:67" ht="33.75" customHeight="1">
      <c r="E13" s="725" t="str">
        <f t="shared" si="1"/>
        <v/>
      </c>
      <c r="H13" s="724" t="s">
        <v>2222</v>
      </c>
      <c r="N13" s="754">
        <f>'自主点検表（処遇）'!$Q$264</f>
        <v>0</v>
      </c>
      <c r="O13" s="724" t="s">
        <v>71</v>
      </c>
      <c r="Q13" s="754">
        <f>'自主点検表（処遇）'!$T$264</f>
        <v>0</v>
      </c>
      <c r="R13" s="724" t="s">
        <v>71</v>
      </c>
      <c r="T13" s="448">
        <f>Q13-N13</f>
        <v>0</v>
      </c>
      <c r="U13" s="724" t="s">
        <v>71</v>
      </c>
      <c r="AH13" s="748" t="s">
        <v>2233</v>
      </c>
      <c r="AI13" s="748"/>
      <c r="AJ13" s="748"/>
      <c r="AR13" s="743"/>
      <c r="AU13" s="750"/>
      <c r="AW13" s="724"/>
    </row>
    <row r="14" spans="2:67" ht="33.75" customHeight="1">
      <c r="E14" s="725" t="str">
        <f t="shared" si="1"/>
        <v/>
      </c>
      <c r="F14" s="724" t="str">
        <f>IF(AW14="不適切","★","")</f>
        <v/>
      </c>
      <c r="H14" s="724" t="s">
        <v>1672</v>
      </c>
      <c r="N14" s="754">
        <f>'自主点検表（処遇）'!$Q$265</f>
        <v>0</v>
      </c>
      <c r="O14" s="724" t="s">
        <v>71</v>
      </c>
      <c r="Q14" s="754">
        <f>'自主点検表（処遇）'!$T$265</f>
        <v>0</v>
      </c>
      <c r="R14" s="724" t="s">
        <v>71</v>
      </c>
      <c r="T14" s="448">
        <f>Q14-N14</f>
        <v>0</v>
      </c>
      <c r="U14" s="724" t="s">
        <v>71</v>
      </c>
      <c r="AH14" s="2022" t="s">
        <v>2234</v>
      </c>
      <c r="AI14" s="2023"/>
      <c r="AJ14" s="2024"/>
      <c r="AL14" s="744" t="s">
        <v>668</v>
      </c>
      <c r="AN14" s="726" t="str">
        <f t="shared" ref="AN14:AN15" si="3">IF(AP14=AR14,"●","✖")</f>
        <v>✖</v>
      </c>
      <c r="AP14" s="745" t="str">
        <f>IF(AL14="いる","適切","不適切")</f>
        <v>適切</v>
      </c>
      <c r="AR14" s="746" t="str">
        <f t="shared" si="0"/>
        <v/>
      </c>
      <c r="AT14" s="724">
        <v>27</v>
      </c>
      <c r="AU14" s="749" t="str">
        <f>'自主点検表（処遇）'!$AH$355</f>
        <v>いる・いない</v>
      </c>
      <c r="AW14" s="728" t="s">
        <v>2048</v>
      </c>
      <c r="AZ14" s="467"/>
      <c r="BA14" s="467"/>
      <c r="BB14" s="467"/>
      <c r="BC14" s="467"/>
      <c r="BD14" s="467"/>
      <c r="BE14" s="467"/>
      <c r="BF14" s="467"/>
      <c r="BG14" s="467"/>
      <c r="BH14" s="467"/>
      <c r="BI14" s="467"/>
      <c r="BJ14" s="467"/>
      <c r="BK14" s="467"/>
      <c r="BL14" s="467"/>
      <c r="BM14" s="467"/>
      <c r="BN14" s="467"/>
      <c r="BO14" s="467"/>
    </row>
    <row r="15" spans="2:67" ht="33.75" customHeight="1">
      <c r="E15" s="725" t="str">
        <f t="shared" si="1"/>
        <v/>
      </c>
      <c r="F15" s="724" t="str">
        <f>IF(AW15="不適切","★","")</f>
        <v/>
      </c>
      <c r="H15" s="724" t="s">
        <v>1673</v>
      </c>
      <c r="N15" s="754">
        <f>'自主点検表（処遇）'!$Q$269</f>
        <v>0</v>
      </c>
      <c r="O15" s="724" t="s">
        <v>71</v>
      </c>
      <c r="Q15" s="754">
        <f>'自主点検表（処遇）'!$T$269</f>
        <v>0</v>
      </c>
      <c r="R15" s="724" t="s">
        <v>71</v>
      </c>
      <c r="T15" s="448">
        <f>Q15-N15</f>
        <v>0</v>
      </c>
      <c r="U15" s="724" t="s">
        <v>71</v>
      </c>
      <c r="V15" s="754"/>
      <c r="AH15" s="2022" t="s">
        <v>2234</v>
      </c>
      <c r="AI15" s="2023"/>
      <c r="AJ15" s="2024"/>
      <c r="AL15" s="744" t="s">
        <v>668</v>
      </c>
      <c r="AN15" s="726" t="str">
        <f t="shared" si="3"/>
        <v>✖</v>
      </c>
      <c r="AP15" s="745" t="str">
        <f>IF(AL15="いる","適切","不適切")</f>
        <v>適切</v>
      </c>
      <c r="AR15" s="746" t="str">
        <f t="shared" si="0"/>
        <v/>
      </c>
      <c r="AT15" s="724">
        <v>26</v>
      </c>
      <c r="AU15" s="749" t="str">
        <f>'自主点検表（処遇）'!$AH$351</f>
        <v>いる・いない</v>
      </c>
      <c r="AW15" s="728" t="s">
        <v>2048</v>
      </c>
      <c r="AZ15" s="467"/>
      <c r="BA15" s="467"/>
      <c r="BB15" s="467"/>
      <c r="BC15" s="467"/>
      <c r="BD15" s="467"/>
      <c r="BE15" s="467"/>
      <c r="BF15" s="467"/>
      <c r="BG15" s="467"/>
      <c r="BH15" s="467"/>
      <c r="BI15" s="467"/>
      <c r="BJ15" s="467"/>
      <c r="BK15" s="467"/>
      <c r="BL15" s="467"/>
      <c r="BM15" s="467"/>
      <c r="BN15" s="467"/>
      <c r="BO15" s="467"/>
    </row>
    <row r="16" spans="2:67" ht="33.75" customHeight="1">
      <c r="E16" s="725" t="str">
        <f t="shared" si="1"/>
        <v/>
      </c>
      <c r="V16" s="724" t="s">
        <v>2223</v>
      </c>
      <c r="X16" s="754"/>
      <c r="AR16" s="743"/>
      <c r="AU16" s="750"/>
      <c r="AW16" s="724"/>
      <c r="AZ16" s="467"/>
      <c r="BA16" s="467"/>
      <c r="BB16" s="467"/>
      <c r="BC16" s="467"/>
      <c r="BD16" s="467"/>
      <c r="BE16" s="467"/>
      <c r="BF16" s="467"/>
      <c r="BG16" s="467"/>
      <c r="BH16" s="467"/>
      <c r="BI16" s="467"/>
      <c r="BJ16" s="467"/>
      <c r="BK16" s="467"/>
      <c r="BL16" s="467"/>
      <c r="BM16" s="467"/>
      <c r="BN16" s="467"/>
      <c r="BO16" s="467"/>
    </row>
    <row r="17" spans="5:67" ht="33.75" customHeight="1">
      <c r="E17" s="725" t="str">
        <f t="shared" si="1"/>
        <v/>
      </c>
      <c r="I17" s="755"/>
      <c r="AR17" s="743"/>
      <c r="AU17" s="750"/>
      <c r="AW17" s="724"/>
      <c r="AZ17" s="467"/>
      <c r="BA17" s="467"/>
      <c r="BB17" s="467"/>
      <c r="BC17" s="467"/>
      <c r="BD17" s="467"/>
      <c r="BE17" s="467"/>
      <c r="BF17" s="467"/>
      <c r="BG17" s="467"/>
      <c r="BH17" s="467"/>
      <c r="BI17" s="467"/>
      <c r="BJ17" s="467"/>
      <c r="BK17" s="467"/>
      <c r="BL17" s="467"/>
      <c r="BM17" s="467"/>
      <c r="BN17" s="467"/>
      <c r="BO17" s="467"/>
    </row>
    <row r="18" spans="5:67" ht="33.75" customHeight="1" thickBot="1">
      <c r="E18" s="725" t="str">
        <f t="shared" si="1"/>
        <v/>
      </c>
      <c r="I18" s="755"/>
      <c r="L18" s="724" t="s">
        <v>2214</v>
      </c>
      <c r="R18" s="724" t="s">
        <v>2228</v>
      </c>
      <c r="Y18" s="724" t="s">
        <v>2228</v>
      </c>
      <c r="AH18" s="748" t="s">
        <v>2233</v>
      </c>
      <c r="AI18" s="748"/>
      <c r="AJ18" s="748"/>
      <c r="AR18" s="743"/>
      <c r="AU18" s="750"/>
      <c r="AW18" s="724"/>
      <c r="AZ18" s="467"/>
      <c r="BA18" s="467"/>
      <c r="BB18" s="467"/>
      <c r="BC18" s="467"/>
      <c r="BD18" s="467"/>
      <c r="BE18" s="467"/>
      <c r="BF18" s="467"/>
      <c r="BG18" s="467"/>
      <c r="BH18" s="467"/>
      <c r="BI18" s="467"/>
      <c r="BJ18" s="467"/>
      <c r="BK18" s="467"/>
      <c r="BL18" s="467"/>
      <c r="BM18" s="467"/>
      <c r="BN18" s="467"/>
      <c r="BO18" s="467"/>
    </row>
    <row r="19" spans="5:67" ht="33.75" customHeight="1" thickBot="1">
      <c r="E19" s="725" t="str">
        <f t="shared" si="1"/>
        <v/>
      </c>
      <c r="F19" s="756"/>
      <c r="H19" s="724" t="s">
        <v>1676</v>
      </c>
      <c r="L19" s="2028">
        <f>'自主点検表（処遇）'!$I$346</f>
        <v>0</v>
      </c>
      <c r="M19" s="2029"/>
      <c r="N19" s="2029"/>
      <c r="O19" s="2029"/>
      <c r="P19" s="2029"/>
      <c r="Q19" s="2030"/>
      <c r="R19" s="2031" t="str">
        <f>'自主点検表（処遇）'!$O$346</f>
        <v>　</v>
      </c>
      <c r="S19" s="2032"/>
      <c r="T19" s="2032"/>
      <c r="U19" s="2032"/>
      <c r="V19" s="2032"/>
      <c r="W19" s="2032"/>
      <c r="X19" s="2033"/>
      <c r="Y19" s="2031" t="str">
        <f>'自主点検表（処遇）'!$U$346</f>
        <v>　</v>
      </c>
      <c r="Z19" s="2032"/>
      <c r="AA19" s="2032"/>
      <c r="AB19" s="2032"/>
      <c r="AC19" s="2032"/>
      <c r="AD19" s="2032"/>
      <c r="AE19" s="2032"/>
      <c r="AF19" s="2033"/>
      <c r="AH19" s="2022" t="s">
        <v>2234</v>
      </c>
      <c r="AI19" s="2023"/>
      <c r="AJ19" s="2024"/>
      <c r="AL19" s="744" t="s">
        <v>668</v>
      </c>
      <c r="AN19" s="726" t="str">
        <f>IF(AP19=AR19,"●","✖")</f>
        <v>✖</v>
      </c>
      <c r="AP19" s="745" t="str">
        <f>IF(AL19="いる","適切","不適切")</f>
        <v>適切</v>
      </c>
      <c r="AR19" s="746" t="str">
        <f t="shared" si="0"/>
        <v/>
      </c>
      <c r="AT19" s="724">
        <v>25</v>
      </c>
      <c r="AU19" s="749" t="str">
        <f>'自主点検表（処遇）'!$AH$340</f>
        <v>いる・いない</v>
      </c>
      <c r="AW19" s="728" t="s">
        <v>2048</v>
      </c>
      <c r="AZ19" s="467"/>
      <c r="BA19" s="467"/>
      <c r="BB19" s="467"/>
      <c r="BC19" s="467"/>
      <c r="BD19" s="467"/>
      <c r="BE19" s="467"/>
      <c r="BF19" s="467"/>
      <c r="BG19" s="467"/>
      <c r="BH19" s="467"/>
      <c r="BI19" s="467"/>
      <c r="BJ19" s="467"/>
      <c r="BK19" s="467"/>
      <c r="BL19" s="467"/>
      <c r="BM19" s="467"/>
      <c r="BN19" s="467"/>
      <c r="BO19" s="467"/>
    </row>
    <row r="20" spans="5:67" ht="33.75" customHeight="1" thickBot="1">
      <c r="E20" s="725" t="str">
        <f t="shared" si="1"/>
        <v/>
      </c>
      <c r="L20" s="2028">
        <f>'自主点検表（処遇）'!$I$347</f>
        <v>0</v>
      </c>
      <c r="M20" s="2029"/>
      <c r="N20" s="2029"/>
      <c r="O20" s="2029"/>
      <c r="P20" s="2029"/>
      <c r="Q20" s="2030"/>
      <c r="R20" s="2031" t="str">
        <f>'自主点検表（処遇）'!$O$347</f>
        <v>　</v>
      </c>
      <c r="S20" s="2032"/>
      <c r="T20" s="2032"/>
      <c r="U20" s="2032"/>
      <c r="V20" s="2032"/>
      <c r="W20" s="2032"/>
      <c r="X20" s="2033"/>
      <c r="Y20" s="2031" t="str">
        <f>'自主点検表（処遇）'!$U$347</f>
        <v>　</v>
      </c>
      <c r="Z20" s="2032"/>
      <c r="AA20" s="2032"/>
      <c r="AB20" s="2032"/>
      <c r="AC20" s="2032"/>
      <c r="AD20" s="2032"/>
      <c r="AE20" s="2032"/>
      <c r="AF20" s="2033"/>
      <c r="AR20" s="743"/>
      <c r="AU20" s="750"/>
      <c r="AW20" s="724"/>
      <c r="AZ20" s="467"/>
      <c r="BA20" s="467"/>
      <c r="BB20" s="467"/>
      <c r="BC20" s="467"/>
      <c r="BD20" s="467"/>
      <c r="BE20" s="467"/>
      <c r="BF20" s="467"/>
      <c r="BG20" s="467"/>
      <c r="BH20" s="467"/>
      <c r="BI20" s="467"/>
      <c r="BJ20" s="467"/>
      <c r="BK20" s="467"/>
      <c r="BL20" s="467"/>
      <c r="BM20" s="467"/>
      <c r="BN20" s="467"/>
      <c r="BO20" s="467"/>
    </row>
    <row r="21" spans="5:67" ht="33.75" customHeight="1" thickBot="1">
      <c r="E21" s="725" t="str">
        <f t="shared" si="1"/>
        <v/>
      </c>
      <c r="L21" s="2028">
        <f>'自主点検表（処遇）'!$I$348</f>
        <v>0</v>
      </c>
      <c r="M21" s="2029"/>
      <c r="N21" s="2029"/>
      <c r="O21" s="2029"/>
      <c r="P21" s="2029"/>
      <c r="Q21" s="2030"/>
      <c r="R21" s="2031" t="str">
        <f>'自主点検表（処遇）'!$O$348</f>
        <v>　</v>
      </c>
      <c r="S21" s="2032"/>
      <c r="T21" s="2032"/>
      <c r="U21" s="2032"/>
      <c r="V21" s="2032"/>
      <c r="W21" s="2032"/>
      <c r="X21" s="2033"/>
      <c r="Y21" s="2031" t="str">
        <f>'自主点検表（処遇）'!$U$348</f>
        <v>　</v>
      </c>
      <c r="Z21" s="2032"/>
      <c r="AA21" s="2032"/>
      <c r="AB21" s="2032"/>
      <c r="AC21" s="2032"/>
      <c r="AD21" s="2032"/>
      <c r="AE21" s="2032"/>
      <c r="AF21" s="2033"/>
      <c r="AR21" s="743"/>
      <c r="AU21" s="750"/>
      <c r="AW21" s="724"/>
      <c r="AZ21" s="467"/>
      <c r="BA21" s="467"/>
      <c r="BB21" s="467"/>
      <c r="BC21" s="467"/>
      <c r="BD21" s="467"/>
      <c r="BE21" s="467"/>
      <c r="BF21" s="467"/>
      <c r="BG21" s="467"/>
      <c r="BH21" s="467"/>
      <c r="BI21" s="467"/>
      <c r="BJ21" s="467"/>
      <c r="BK21" s="467"/>
      <c r="BL21" s="467"/>
      <c r="BM21" s="467"/>
      <c r="BN21" s="467"/>
      <c r="BO21" s="467"/>
    </row>
    <row r="22" spans="5:67" ht="33.75" customHeight="1">
      <c r="E22" s="725" t="str">
        <f t="shared" si="1"/>
        <v/>
      </c>
      <c r="AR22" s="743"/>
      <c r="AU22" s="750"/>
      <c r="AW22" s="724"/>
      <c r="AZ22" s="467"/>
      <c r="BA22" s="467"/>
      <c r="BB22" s="467"/>
      <c r="BC22" s="467"/>
      <c r="BD22" s="467"/>
      <c r="BE22" s="467"/>
      <c r="BF22" s="467"/>
      <c r="BG22" s="467"/>
      <c r="BH22" s="467"/>
      <c r="BI22" s="467"/>
      <c r="BJ22" s="467"/>
      <c r="BK22" s="467"/>
      <c r="BL22" s="467"/>
      <c r="BM22" s="467"/>
      <c r="BN22" s="467"/>
      <c r="BO22" s="467"/>
    </row>
    <row r="23" spans="5:67" ht="33.75" customHeight="1" thickBot="1">
      <c r="E23" s="725" t="str">
        <f t="shared" si="1"/>
        <v/>
      </c>
      <c r="L23" s="724" t="s">
        <v>2214</v>
      </c>
      <c r="R23" s="724" t="s">
        <v>2229</v>
      </c>
      <c r="U23" s="724" t="s">
        <v>2230</v>
      </c>
      <c r="AH23" s="748" t="s">
        <v>2233</v>
      </c>
      <c r="AI23" s="748"/>
      <c r="AJ23" s="748"/>
      <c r="AR23" s="743"/>
      <c r="AU23" s="750"/>
      <c r="AW23" s="724"/>
      <c r="AZ23" s="467"/>
      <c r="BA23" s="467"/>
      <c r="BB23" s="467"/>
      <c r="BC23" s="467"/>
      <c r="BD23" s="467"/>
      <c r="BE23" s="467"/>
      <c r="BF23" s="467"/>
      <c r="BG23" s="467"/>
      <c r="BH23" s="467"/>
      <c r="BI23" s="467"/>
      <c r="BJ23" s="467"/>
      <c r="BK23" s="467"/>
      <c r="BL23" s="467"/>
      <c r="BM23" s="467"/>
      <c r="BN23" s="467"/>
      <c r="BO23" s="467"/>
    </row>
    <row r="24" spans="5:67" ht="33.75" customHeight="1" thickBot="1">
      <c r="E24" s="725" t="str">
        <f t="shared" si="1"/>
        <v/>
      </c>
      <c r="F24" s="724" t="str">
        <f>IF(AW24="不適切","★","")</f>
        <v/>
      </c>
      <c r="H24" s="724" t="s">
        <v>1677</v>
      </c>
      <c r="L24" s="2028">
        <f>'自主点検表（処遇）'!$H$473</f>
        <v>0</v>
      </c>
      <c r="M24" s="2029"/>
      <c r="N24" s="2029"/>
      <c r="O24" s="2029"/>
      <c r="P24" s="2029"/>
      <c r="Q24" s="2030"/>
      <c r="R24" s="2040" t="str">
        <f>'自主点検表（処遇）'!$O$473</f>
        <v>専従・兼務</v>
      </c>
      <c r="S24" s="2041"/>
      <c r="T24" s="2042"/>
      <c r="U24" s="729" t="s">
        <v>2231</v>
      </c>
      <c r="V24" s="730"/>
      <c r="W24" s="730"/>
      <c r="X24" s="730">
        <f>'自主点検表（処遇）'!$V$473</f>
        <v>0</v>
      </c>
      <c r="Y24" s="730" t="s">
        <v>36</v>
      </c>
      <c r="Z24" s="730">
        <f>'自主点検表（処遇）'!$X$473</f>
        <v>0</v>
      </c>
      <c r="AA24" s="730" t="s">
        <v>37</v>
      </c>
      <c r="AB24" s="730">
        <f>'自主点検表（処遇）'!$Z$473</f>
        <v>0</v>
      </c>
      <c r="AC24" s="757" t="s">
        <v>2232</v>
      </c>
      <c r="AH24" s="2022" t="s">
        <v>2234</v>
      </c>
      <c r="AI24" s="2023"/>
      <c r="AJ24" s="2024"/>
      <c r="AL24" s="744" t="s">
        <v>668</v>
      </c>
      <c r="AN24" s="726" t="str">
        <f>IF(AP24=AR24,"●","✖")</f>
        <v>✖</v>
      </c>
      <c r="AP24" s="745" t="str">
        <f>IF(AL24="いる","適切","不適切")</f>
        <v>適切</v>
      </c>
      <c r="AR24" s="746" t="str">
        <f t="shared" si="0"/>
        <v/>
      </c>
      <c r="AT24" s="724">
        <v>38</v>
      </c>
      <c r="AU24" s="749" t="str">
        <f>'自主点検表（処遇）'!$AH$445</f>
        <v>いる・いない</v>
      </c>
      <c r="AW24" s="728" t="s">
        <v>2048</v>
      </c>
    </row>
    <row r="25" spans="5:67" ht="33.75" customHeight="1" thickBot="1">
      <c r="E25" s="725" t="str">
        <f t="shared" si="1"/>
        <v/>
      </c>
      <c r="L25" s="2028">
        <f>'自主点検表（処遇）'!$H$474</f>
        <v>0</v>
      </c>
      <c r="M25" s="2029"/>
      <c r="N25" s="2029"/>
      <c r="O25" s="2029"/>
      <c r="P25" s="2029"/>
      <c r="Q25" s="2030"/>
      <c r="R25" s="2040" t="str">
        <f>'自主点検表（処遇）'!$O$474</f>
        <v>専従・兼務</v>
      </c>
      <c r="S25" s="2041"/>
      <c r="T25" s="2042"/>
      <c r="U25" s="729" t="s">
        <v>2231</v>
      </c>
      <c r="V25" s="730"/>
      <c r="W25" s="730"/>
      <c r="X25" s="730">
        <f>'自主点検表（処遇）'!$V$474</f>
        <v>0</v>
      </c>
      <c r="Y25" s="730" t="s">
        <v>36</v>
      </c>
      <c r="Z25" s="730">
        <f>'自主点検表（処遇）'!$X$474</f>
        <v>0</v>
      </c>
      <c r="AA25" s="730" t="s">
        <v>37</v>
      </c>
      <c r="AB25" s="730">
        <f>'自主点検表（処遇）'!$Z$474</f>
        <v>0</v>
      </c>
      <c r="AC25" s="757" t="s">
        <v>2232</v>
      </c>
      <c r="AR25" s="743"/>
      <c r="AU25" s="750"/>
      <c r="AW25" s="724"/>
    </row>
    <row r="26" spans="5:67" ht="33.75" customHeight="1" thickBot="1">
      <c r="E26" s="725" t="str">
        <f t="shared" si="1"/>
        <v/>
      </c>
      <c r="L26" s="2028">
        <f>'自主点検表（処遇）'!$H$475</f>
        <v>0</v>
      </c>
      <c r="M26" s="2029"/>
      <c r="N26" s="2029"/>
      <c r="O26" s="2029"/>
      <c r="P26" s="2029"/>
      <c r="Q26" s="2030"/>
      <c r="R26" s="2040" t="str">
        <f>'自主点検表（処遇）'!$O$475</f>
        <v>専従・兼務</v>
      </c>
      <c r="S26" s="2041"/>
      <c r="T26" s="2042"/>
      <c r="U26" s="729" t="s">
        <v>2231</v>
      </c>
      <c r="V26" s="730"/>
      <c r="W26" s="730"/>
      <c r="X26" s="730">
        <f>'自主点検表（処遇）'!$V$475</f>
        <v>0</v>
      </c>
      <c r="Y26" s="730" t="s">
        <v>36</v>
      </c>
      <c r="Z26" s="730">
        <f>'自主点検表（処遇）'!$X$475</f>
        <v>0</v>
      </c>
      <c r="AA26" s="730" t="s">
        <v>37</v>
      </c>
      <c r="AB26" s="730">
        <f>'自主点検表（処遇）'!$Z$475</f>
        <v>0</v>
      </c>
      <c r="AC26" s="757" t="s">
        <v>2232</v>
      </c>
      <c r="AR26" s="743"/>
      <c r="AU26" s="750"/>
      <c r="AW26" s="724"/>
    </row>
    <row r="27" spans="5:67" ht="33.75" customHeight="1">
      <c r="E27" s="725" t="str">
        <f t="shared" si="1"/>
        <v/>
      </c>
      <c r="AR27" s="743"/>
      <c r="AU27" s="750"/>
      <c r="AW27" s="724"/>
    </row>
    <row r="28" spans="5:67" ht="33.75" customHeight="1" thickBot="1">
      <c r="E28" s="725" t="str">
        <f t="shared" si="1"/>
        <v/>
      </c>
      <c r="L28" s="724" t="s">
        <v>2214</v>
      </c>
      <c r="R28" s="724" t="s">
        <v>2228</v>
      </c>
      <c r="Z28" s="724" t="s">
        <v>2229</v>
      </c>
      <c r="AH28" s="748" t="s">
        <v>2233</v>
      </c>
      <c r="AI28" s="748"/>
      <c r="AJ28" s="748"/>
      <c r="AR28" s="743"/>
      <c r="AU28" s="750"/>
      <c r="AW28" s="724"/>
    </row>
    <row r="29" spans="5:67" ht="33.75" customHeight="1" thickBot="1">
      <c r="E29" s="725" t="str">
        <f t="shared" si="1"/>
        <v/>
      </c>
      <c r="F29" s="724" t="str">
        <f>IF(AW29="不適切","★","")</f>
        <v/>
      </c>
      <c r="H29" s="724" t="s">
        <v>1678</v>
      </c>
      <c r="L29" s="2028">
        <f>'自主点検表（処遇）'!$I$437</f>
        <v>0</v>
      </c>
      <c r="M29" s="2029"/>
      <c r="N29" s="2029"/>
      <c r="O29" s="2029"/>
      <c r="P29" s="2029"/>
      <c r="Q29" s="2030"/>
      <c r="R29" s="2034" t="str">
        <f>'自主点検表（処遇）'!$O$437</f>
        <v>　</v>
      </c>
      <c r="S29" s="2035"/>
      <c r="T29" s="2035"/>
      <c r="U29" s="2035"/>
      <c r="V29" s="2035"/>
      <c r="W29" s="2035"/>
      <c r="X29" s="2035"/>
      <c r="Y29" s="2036"/>
      <c r="Z29" s="2037" t="str">
        <f>'自主点検表（処遇）'!$V$437</f>
        <v>専従・兼務</v>
      </c>
      <c r="AA29" s="2038"/>
      <c r="AB29" s="2039"/>
      <c r="AH29" s="2022" t="s">
        <v>2234</v>
      </c>
      <c r="AI29" s="2023"/>
      <c r="AJ29" s="2024"/>
      <c r="AL29" s="744" t="s">
        <v>668</v>
      </c>
      <c r="AN29" s="726" t="str">
        <f>IF(AP29=AR29,"●","✖")</f>
        <v>✖</v>
      </c>
      <c r="AP29" s="745" t="str">
        <f>IF(AL29="いる","適切","不適切")</f>
        <v>適切</v>
      </c>
      <c r="AR29" s="746" t="str">
        <f t="shared" si="0"/>
        <v/>
      </c>
      <c r="AT29" s="724">
        <v>33</v>
      </c>
      <c r="AU29" s="749" t="str">
        <f>'自主点検表（処遇）'!$AH$414</f>
        <v>いる・いない</v>
      </c>
      <c r="AW29" s="728" t="s">
        <v>2048</v>
      </c>
    </row>
    <row r="30" spans="5:67" ht="33.75" customHeight="1" thickBot="1">
      <c r="E30" s="725" t="str">
        <f t="shared" si="1"/>
        <v/>
      </c>
      <c r="L30" s="2028">
        <f>'自主点検表（処遇）'!$I$438</f>
        <v>0</v>
      </c>
      <c r="M30" s="2029"/>
      <c r="N30" s="2029"/>
      <c r="O30" s="2029"/>
      <c r="P30" s="2029"/>
      <c r="Q30" s="2030"/>
      <c r="R30" s="2034" t="str">
        <f>'自主点検表（処遇）'!$O$438</f>
        <v>　</v>
      </c>
      <c r="S30" s="2035"/>
      <c r="T30" s="2035"/>
      <c r="U30" s="2035"/>
      <c r="V30" s="2035"/>
      <c r="W30" s="2035"/>
      <c r="X30" s="2035"/>
      <c r="Y30" s="2036"/>
      <c r="Z30" s="2037" t="str">
        <f>'自主点検表（処遇）'!$V$438</f>
        <v>専従・兼務</v>
      </c>
      <c r="AA30" s="2038"/>
      <c r="AB30" s="2039"/>
      <c r="AR30" s="743"/>
      <c r="AU30" s="750"/>
      <c r="AW30" s="724"/>
    </row>
    <row r="31" spans="5:67" ht="33.75" customHeight="1" thickBot="1">
      <c r="E31" s="725" t="str">
        <f t="shared" si="1"/>
        <v/>
      </c>
      <c r="L31" s="2028">
        <f>'自主点検表（処遇）'!$I$439</f>
        <v>0</v>
      </c>
      <c r="M31" s="2029"/>
      <c r="N31" s="2029"/>
      <c r="O31" s="2029"/>
      <c r="P31" s="2029"/>
      <c r="Q31" s="2030"/>
      <c r="R31" s="2034" t="str">
        <f>'自主点検表（処遇）'!$O$439</f>
        <v>　</v>
      </c>
      <c r="S31" s="2035"/>
      <c r="T31" s="2035"/>
      <c r="U31" s="2035"/>
      <c r="V31" s="2035"/>
      <c r="W31" s="2035"/>
      <c r="X31" s="2035"/>
      <c r="Y31" s="2036"/>
      <c r="Z31" s="2037" t="str">
        <f>'自主点検表（処遇）'!$V$439</f>
        <v>専従・兼務</v>
      </c>
      <c r="AA31" s="2038"/>
      <c r="AB31" s="2039"/>
      <c r="AR31" s="743"/>
      <c r="AU31" s="750"/>
      <c r="AW31" s="724"/>
    </row>
    <row r="32" spans="5:67" ht="33.75" customHeight="1">
      <c r="E32" s="725" t="str">
        <f t="shared" si="1"/>
        <v/>
      </c>
      <c r="AR32" s="743"/>
      <c r="AU32" s="750" t="s">
        <v>2235</v>
      </c>
      <c r="AW32" s="724"/>
    </row>
    <row r="33" spans="2:56" ht="33.75" customHeight="1">
      <c r="E33" s="725" t="str">
        <f t="shared" si="1"/>
        <v/>
      </c>
      <c r="Z33" s="724" t="s">
        <v>1679</v>
      </c>
      <c r="AR33" s="743"/>
      <c r="AT33" s="724">
        <v>37</v>
      </c>
      <c r="AU33" s="749" t="str">
        <f>'自主点検表（処遇）'!$AH$434</f>
        <v>有・無</v>
      </c>
    </row>
    <row r="34" spans="2:56" ht="33.75" customHeight="1">
      <c r="E34" s="725" t="str">
        <f t="shared" si="1"/>
        <v/>
      </c>
      <c r="L34" s="724" t="s">
        <v>2236</v>
      </c>
      <c r="O34" s="724" t="s">
        <v>2238</v>
      </c>
      <c r="R34" s="724" t="s">
        <v>515</v>
      </c>
      <c r="AR34" s="743"/>
      <c r="AU34" s="750"/>
      <c r="AW34" s="724"/>
    </row>
    <row r="35" spans="2:56" ht="33.75" customHeight="1">
      <c r="E35" s="725" t="str">
        <f t="shared" si="1"/>
        <v/>
      </c>
      <c r="H35" s="724" t="s">
        <v>2220</v>
      </c>
      <c r="L35" s="2043" t="s">
        <v>2237</v>
      </c>
      <c r="M35" s="2043"/>
      <c r="O35" s="724">
        <f>'自主点検表（処遇）'!$Z$271</f>
        <v>0</v>
      </c>
      <c r="P35" s="724" t="s">
        <v>71</v>
      </c>
      <c r="R35" s="724">
        <f>SUM(O35:O36)</f>
        <v>0</v>
      </c>
      <c r="S35" s="724" t="s">
        <v>71</v>
      </c>
      <c r="T35" s="724" t="str">
        <f>IF(R35&gt;=1,"OK","NG")</f>
        <v>NG</v>
      </c>
      <c r="AL35" s="744" t="s">
        <v>668</v>
      </c>
      <c r="AN35" s="726" t="str">
        <f>IF(AP35=AR35,"●","✖")</f>
        <v>✖</v>
      </c>
      <c r="AP35" s="745" t="str">
        <f>IF(AL35="いる","適切","不適切")</f>
        <v>適切</v>
      </c>
      <c r="AR35" s="746" t="str">
        <f t="shared" si="0"/>
        <v/>
      </c>
      <c r="AT35" s="724">
        <v>31</v>
      </c>
      <c r="AU35" s="749" t="str">
        <f>'自主点検表（処遇）'!$AH$401</f>
        <v>いる・いない</v>
      </c>
      <c r="AW35" s="728" t="s">
        <v>2048</v>
      </c>
    </row>
    <row r="36" spans="2:56" ht="33.75" customHeight="1">
      <c r="E36" s="725" t="str">
        <f t="shared" si="1"/>
        <v/>
      </c>
      <c r="H36" s="724" t="s">
        <v>2221</v>
      </c>
      <c r="L36" s="2043"/>
      <c r="M36" s="2043"/>
      <c r="O36" s="724">
        <f>'自主点検表（処遇）'!$Z$272</f>
        <v>0</v>
      </c>
      <c r="P36" s="724" t="s">
        <v>71</v>
      </c>
      <c r="AR36" s="743"/>
      <c r="AW36" s="724"/>
    </row>
    <row r="37" spans="2:56" ht="33.75" customHeight="1" thickBot="1">
      <c r="B37" s="758"/>
      <c r="C37" s="758"/>
      <c r="D37" s="759"/>
      <c r="E37" s="759" t="str">
        <f t="shared" si="1"/>
        <v/>
      </c>
      <c r="F37" s="758"/>
      <c r="G37" s="758"/>
      <c r="H37" s="758"/>
      <c r="I37" s="758"/>
      <c r="J37" s="758"/>
      <c r="K37" s="758"/>
      <c r="L37" s="758"/>
      <c r="M37" s="758"/>
      <c r="N37" s="758"/>
      <c r="O37" s="758"/>
      <c r="P37" s="758"/>
      <c r="Q37" s="758"/>
      <c r="R37" s="758"/>
      <c r="S37" s="758"/>
      <c r="T37" s="758"/>
      <c r="U37" s="758"/>
      <c r="V37" s="758"/>
      <c r="W37" s="758"/>
      <c r="X37" s="758"/>
      <c r="Y37" s="758"/>
      <c r="Z37" s="758"/>
      <c r="AA37" s="758"/>
      <c r="AB37" s="758"/>
      <c r="AC37" s="758"/>
      <c r="AD37" s="758"/>
      <c r="AE37" s="758"/>
      <c r="AF37" s="758"/>
      <c r="AG37" s="758"/>
      <c r="AH37" s="758"/>
      <c r="AI37" s="758"/>
      <c r="AJ37" s="758"/>
      <c r="AK37" s="758"/>
      <c r="AL37" s="758"/>
      <c r="AM37" s="758"/>
      <c r="AN37" s="760"/>
      <c r="AO37" s="758"/>
      <c r="AP37" s="758"/>
      <c r="AQ37" s="758"/>
      <c r="AR37" s="761"/>
      <c r="AS37" s="758"/>
      <c r="AT37" s="758"/>
      <c r="AU37" s="758"/>
      <c r="AV37" s="758"/>
      <c r="AW37" s="758"/>
      <c r="AX37" s="758"/>
    </row>
    <row r="38" spans="2:56" ht="33.75" customHeight="1">
      <c r="E38" s="725" t="str">
        <f>_xlfn.IFS(AR38="不適切","★",AR38="要確認","▲",AR38="適切","",AR38="","")</f>
        <v/>
      </c>
      <c r="AR38" s="743"/>
      <c r="AW38" s="724"/>
    </row>
    <row r="39" spans="2:56" ht="33.75" customHeight="1" thickBot="1">
      <c r="B39" s="724" t="s">
        <v>2169</v>
      </c>
      <c r="D39" s="742" t="s">
        <v>1658</v>
      </c>
      <c r="E39" s="725" t="str">
        <f>_xlfn.IFS(AR39="不適切","★",AR39="要確認","▲",AR39="適切","",AR39="","")</f>
        <v/>
      </c>
      <c r="F39" s="724">
        <v>3</v>
      </c>
      <c r="G39" s="724" t="s">
        <v>1905</v>
      </c>
      <c r="AR39" s="743"/>
      <c r="AW39" s="724"/>
      <c r="AZ39" s="747" t="s">
        <v>1906</v>
      </c>
      <c r="BD39" s="747" t="s">
        <v>1907</v>
      </c>
    </row>
    <row r="40" spans="2:56" ht="33.75" customHeight="1" thickBot="1">
      <c r="E40" s="725" t="str">
        <f>_xlfn.IFS(AR40="不適切","★",AR40="要確認","▲",AR40="適切","",AR40="","")</f>
        <v/>
      </c>
      <c r="G40" s="747" t="s">
        <v>1908</v>
      </c>
      <c r="Y40" s="762"/>
      <c r="AD40" s="763" t="s">
        <v>530</v>
      </c>
      <c r="AE40" s="748" t="s">
        <v>1716</v>
      </c>
      <c r="AL40" s="744" t="s">
        <v>668</v>
      </c>
      <c r="AN40" s="726" t="str">
        <f t="shared" ref="AN40" si="4">IF(AP40=AR40,"●","✖")</f>
        <v>✖</v>
      </c>
      <c r="AP40" s="745" t="str">
        <f t="shared" ref="AP40" si="5">IF(AL40="いる","適切","不適切")</f>
        <v>適切</v>
      </c>
      <c r="AR40" s="746" t="str">
        <f>_xlfn.IFS(AU40=AW40,"適切",AU40="非該当","要確認",AU40="いない","不適切",AU40="いる・いない","")</f>
        <v/>
      </c>
      <c r="AT40" s="724">
        <v>313</v>
      </c>
      <c r="AU40" s="749" t="str">
        <f>'自主点検表（処遇）'!$AH$2267</f>
        <v>いる・いない</v>
      </c>
      <c r="AW40" s="728" t="s">
        <v>2048</v>
      </c>
      <c r="AZ40" s="747" t="s">
        <v>1909</v>
      </c>
    </row>
    <row r="41" spans="2:56" ht="33.75" customHeight="1">
      <c r="E41" s="725" t="str">
        <f>_xlfn.IFS(AR41="不適切","★",AR41="要確認","▲",AR41="適切","",AR41="","")</f>
        <v/>
      </c>
      <c r="AR41" s="743"/>
      <c r="AW41" s="724"/>
      <c r="AZ41" s="747" t="s">
        <v>1910</v>
      </c>
    </row>
    <row r="42" spans="2:56" ht="33.75" customHeight="1" thickBot="1">
      <c r="B42" s="758"/>
      <c r="C42" s="758"/>
      <c r="D42" s="759"/>
      <c r="E42" s="759" t="str">
        <f>_xlfn.IFS(AR42="不適切","★",AR42="要確認","▲",AR42="適切","",AR42="","")</f>
        <v/>
      </c>
      <c r="F42" s="758"/>
      <c r="G42" s="758"/>
      <c r="H42" s="758"/>
      <c r="I42" s="758"/>
      <c r="J42" s="758"/>
      <c r="K42" s="758"/>
      <c r="L42" s="758"/>
      <c r="M42" s="758"/>
      <c r="N42" s="758"/>
      <c r="O42" s="758"/>
      <c r="P42" s="758"/>
      <c r="Q42" s="758"/>
      <c r="R42" s="758"/>
      <c r="S42" s="758"/>
      <c r="T42" s="758"/>
      <c r="U42" s="758"/>
      <c r="V42" s="758"/>
      <c r="W42" s="758"/>
      <c r="X42" s="758"/>
      <c r="Y42" s="758"/>
      <c r="Z42" s="758"/>
      <c r="AA42" s="758"/>
      <c r="AB42" s="758"/>
      <c r="AC42" s="758"/>
      <c r="AD42" s="758"/>
      <c r="AE42" s="758"/>
      <c r="AF42" s="758"/>
      <c r="AG42" s="758"/>
      <c r="AH42" s="758"/>
      <c r="AI42" s="758"/>
      <c r="AJ42" s="758"/>
      <c r="AK42" s="758"/>
      <c r="AL42" s="758"/>
      <c r="AM42" s="758"/>
      <c r="AN42" s="760"/>
      <c r="AO42" s="758"/>
      <c r="AP42" s="758"/>
      <c r="AQ42" s="758"/>
      <c r="AR42" s="761"/>
      <c r="AS42" s="758"/>
      <c r="AT42" s="758"/>
      <c r="AU42" s="758"/>
      <c r="AV42" s="758"/>
      <c r="AW42" s="758"/>
      <c r="AX42" s="758"/>
      <c r="AZ42" s="747"/>
    </row>
    <row r="43" spans="2:56" ht="33.75" customHeight="1">
      <c r="E43" s="725" t="str">
        <f t="shared" si="1"/>
        <v/>
      </c>
      <c r="AR43" s="743"/>
      <c r="AW43" s="724"/>
    </row>
    <row r="44" spans="2:56" ht="33.75" customHeight="1">
      <c r="E44" s="725" t="str">
        <f t="shared" si="1"/>
        <v/>
      </c>
      <c r="F44" s="724">
        <v>9</v>
      </c>
      <c r="G44" s="724" t="s">
        <v>1710</v>
      </c>
      <c r="AR44" s="743"/>
      <c r="AW44" s="724"/>
    </row>
    <row r="45" spans="2:56" ht="33.75" customHeight="1" thickBot="1">
      <c r="E45" s="725" t="str">
        <f t="shared" si="1"/>
        <v/>
      </c>
      <c r="G45" s="10"/>
      <c r="H45" s="724" t="s">
        <v>1711</v>
      </c>
      <c r="K45" s="724" t="s">
        <v>1712</v>
      </c>
      <c r="M45" s="17"/>
      <c r="N45" s="17"/>
      <c r="O45" s="17"/>
      <c r="P45" s="17"/>
      <c r="Q45" s="17"/>
      <c r="R45" s="17"/>
      <c r="S45" s="17"/>
      <c r="T45" s="17"/>
      <c r="U45" s="17"/>
      <c r="V45" s="17"/>
      <c r="W45" s="17" t="s">
        <v>364</v>
      </c>
      <c r="X45" s="17"/>
      <c r="Y45" s="17"/>
      <c r="Z45" s="17"/>
      <c r="AA45" s="17"/>
      <c r="AB45" s="17"/>
      <c r="AC45" s="17"/>
      <c r="AD45" s="10"/>
      <c r="AE45" s="17"/>
      <c r="AR45" s="743"/>
      <c r="AW45" s="724"/>
    </row>
    <row r="46" spans="2:56" ht="33.75" customHeight="1" thickBot="1">
      <c r="E46" s="725" t="str">
        <f t="shared" si="1"/>
        <v/>
      </c>
      <c r="G46" s="10"/>
      <c r="H46" s="1348" t="s">
        <v>365</v>
      </c>
      <c r="I46" s="1349"/>
      <c r="J46" s="1349"/>
      <c r="K46" s="1349"/>
      <c r="L46" s="1349"/>
      <c r="M46" s="1349"/>
      <c r="N46" s="1349"/>
      <c r="O46" s="1349"/>
      <c r="P46" s="1349"/>
      <c r="Q46" s="1349"/>
      <c r="R46" s="1349"/>
      <c r="S46" s="1349"/>
      <c r="T46" s="1349"/>
      <c r="U46" s="1350"/>
      <c r="V46" s="1348" t="s">
        <v>366</v>
      </c>
      <c r="W46" s="1349"/>
      <c r="X46" s="1349"/>
      <c r="Y46" s="1349"/>
      <c r="Z46" s="1349"/>
      <c r="AA46" s="1349"/>
      <c r="AB46" s="1349"/>
      <c r="AC46" s="1350"/>
      <c r="AD46" s="54"/>
      <c r="AE46" s="17"/>
      <c r="AR46" s="743"/>
      <c r="AW46" s="724"/>
    </row>
    <row r="47" spans="2:56" ht="33.75" customHeight="1" thickBot="1">
      <c r="E47" s="725" t="str">
        <f t="shared" si="1"/>
        <v/>
      </c>
      <c r="G47" s="10"/>
      <c r="H47" s="1692" t="s">
        <v>368</v>
      </c>
      <c r="I47" s="1693"/>
      <c r="J47" s="1693"/>
      <c r="K47" s="1693"/>
      <c r="L47" s="1693"/>
      <c r="M47" s="1694"/>
      <c r="N47" s="1348" t="s">
        <v>367</v>
      </c>
      <c r="O47" s="1349"/>
      <c r="P47" s="1349"/>
      <c r="Q47" s="1349"/>
      <c r="R47" s="1349"/>
      <c r="S47" s="1349"/>
      <c r="T47" s="1349"/>
      <c r="U47" s="1349"/>
      <c r="V47" s="1349"/>
      <c r="W47" s="1349"/>
      <c r="X47" s="1349"/>
      <c r="Y47" s="1349"/>
      <c r="Z47" s="1349"/>
      <c r="AA47" s="1349"/>
      <c r="AB47" s="1349"/>
      <c r="AC47" s="1350"/>
      <c r="AD47" s="54"/>
      <c r="AE47" s="17"/>
      <c r="AR47" s="743"/>
      <c r="AW47" s="724"/>
    </row>
    <row r="48" spans="2:56" ht="33.75" customHeight="1">
      <c r="E48" s="725" t="str">
        <f t="shared" si="1"/>
        <v/>
      </c>
      <c r="G48" s="10"/>
      <c r="H48" s="1597" t="s">
        <v>727</v>
      </c>
      <c r="I48" s="1598"/>
      <c r="J48" s="1598"/>
      <c r="K48" s="1598"/>
      <c r="L48" s="1598"/>
      <c r="M48" s="1685"/>
      <c r="N48" s="1671">
        <v>1</v>
      </c>
      <c r="O48" s="1672"/>
      <c r="P48" s="1672"/>
      <c r="Q48" s="245" t="s">
        <v>71</v>
      </c>
      <c r="R48" s="1754"/>
      <c r="S48" s="1754"/>
      <c r="T48" s="1754"/>
      <c r="U48" s="1755"/>
      <c r="V48" s="1530"/>
      <c r="W48" s="17" t="s">
        <v>42</v>
      </c>
      <c r="X48" s="17"/>
      <c r="Y48" s="17"/>
      <c r="Z48" s="17"/>
      <c r="AA48" s="1331"/>
      <c r="AB48" s="1331"/>
      <c r="AC48" s="1332"/>
      <c r="AD48" s="10"/>
      <c r="AE48" s="17"/>
      <c r="AR48" s="743"/>
      <c r="AW48" s="724"/>
    </row>
    <row r="49" spans="2:50" ht="33.75" customHeight="1">
      <c r="E49" s="725" t="str">
        <f t="shared" si="1"/>
        <v/>
      </c>
      <c r="G49" s="10"/>
      <c r="H49" s="1616" t="s">
        <v>728</v>
      </c>
      <c r="I49" s="1617"/>
      <c r="J49" s="1617"/>
      <c r="K49" s="1617"/>
      <c r="L49" s="1617"/>
      <c r="M49" s="1686"/>
      <c r="N49" s="1562">
        <v>2</v>
      </c>
      <c r="O49" s="1563"/>
      <c r="P49" s="1563"/>
      <c r="Q49" s="246" t="s">
        <v>71</v>
      </c>
      <c r="R49" s="1689"/>
      <c r="S49" s="1689"/>
      <c r="T49" s="1689"/>
      <c r="U49" s="1690"/>
      <c r="V49" s="1362"/>
      <c r="W49" s="1134"/>
      <c r="X49" s="1134"/>
      <c r="Y49" s="2005">
        <f>'自主点検表（処遇）'!$W$258</f>
        <v>0</v>
      </c>
      <c r="Z49" s="2005"/>
      <c r="AA49" s="2005"/>
      <c r="AB49" s="1174" t="s">
        <v>71</v>
      </c>
      <c r="AC49" s="1175"/>
      <c r="AD49" s="10"/>
      <c r="AE49" s="17"/>
      <c r="AR49" s="743"/>
      <c r="AW49" s="724"/>
    </row>
    <row r="50" spans="2:50" ht="33.75" customHeight="1">
      <c r="E50" s="725" t="str">
        <f t="shared" si="1"/>
        <v/>
      </c>
      <c r="G50" s="10"/>
      <c r="H50" s="1616" t="s">
        <v>729</v>
      </c>
      <c r="I50" s="1617"/>
      <c r="J50" s="1617"/>
      <c r="K50" s="1617"/>
      <c r="L50" s="1617"/>
      <c r="M50" s="1686"/>
      <c r="N50" s="1562">
        <v>3</v>
      </c>
      <c r="O50" s="1563"/>
      <c r="P50" s="1563"/>
      <c r="Q50" s="246" t="s">
        <v>71</v>
      </c>
      <c r="R50" s="1689"/>
      <c r="S50" s="1689"/>
      <c r="T50" s="1689"/>
      <c r="U50" s="1690"/>
      <c r="V50" s="1362"/>
      <c r="W50" s="17"/>
      <c r="X50" s="1772" t="s">
        <v>379</v>
      </c>
      <c r="Y50" s="1772"/>
      <c r="Z50" s="1772"/>
      <c r="AA50" s="1772"/>
      <c r="AB50" s="1772"/>
      <c r="AC50" s="1773"/>
      <c r="AD50" s="54"/>
      <c r="AE50" s="17"/>
      <c r="AR50" s="743"/>
      <c r="AW50" s="724"/>
    </row>
    <row r="51" spans="2:50" ht="33.75" customHeight="1">
      <c r="E51" s="725" t="str">
        <f t="shared" si="1"/>
        <v/>
      </c>
      <c r="G51" s="10"/>
      <c r="H51" s="1616" t="s">
        <v>730</v>
      </c>
      <c r="I51" s="1617"/>
      <c r="J51" s="1617"/>
      <c r="K51" s="1617"/>
      <c r="L51" s="1617"/>
      <c r="M51" s="1686"/>
      <c r="N51" s="1562">
        <v>4</v>
      </c>
      <c r="O51" s="1563"/>
      <c r="P51" s="1563"/>
      <c r="Q51" s="246" t="s">
        <v>71</v>
      </c>
      <c r="R51" s="1689"/>
      <c r="S51" s="1689"/>
      <c r="T51" s="1689"/>
      <c r="U51" s="1690"/>
      <c r="V51" s="1362"/>
      <c r="W51" s="1134" t="s">
        <v>376</v>
      </c>
      <c r="X51" s="1134"/>
      <c r="Y51" s="1134"/>
      <c r="Z51" s="2046" t="str">
        <f>'自主点検表（処遇）'!$Z$597</f>
        <v>　</v>
      </c>
      <c r="AA51" s="2046"/>
      <c r="AB51" s="1174" t="s">
        <v>71</v>
      </c>
      <c r="AC51" s="1175"/>
      <c r="AD51" s="10"/>
      <c r="AE51" s="17"/>
      <c r="AR51" s="743"/>
      <c r="AW51" s="724"/>
    </row>
    <row r="52" spans="2:50" ht="33.75" customHeight="1" thickBot="1">
      <c r="E52" s="725" t="str">
        <f t="shared" si="1"/>
        <v/>
      </c>
      <c r="G52" s="10"/>
      <c r="H52" s="1601" t="s">
        <v>731</v>
      </c>
      <c r="I52" s="1602"/>
      <c r="J52" s="1602"/>
      <c r="K52" s="1602"/>
      <c r="L52" s="1602"/>
      <c r="M52" s="1753"/>
      <c r="N52" s="1354" t="s">
        <v>374</v>
      </c>
      <c r="O52" s="1683"/>
      <c r="P52" s="1683"/>
      <c r="Q52" s="1683"/>
      <c r="R52" s="1683"/>
      <c r="S52" s="1683"/>
      <c r="T52" s="1683"/>
      <c r="U52" s="1684"/>
      <c r="V52" s="1447"/>
      <c r="W52" s="1328" t="s">
        <v>377</v>
      </c>
      <c r="X52" s="1328"/>
      <c r="Y52" s="1328"/>
      <c r="Z52" s="2044" t="str">
        <f>'自主点検表（処遇）'!$Z$598</f>
        <v>　</v>
      </c>
      <c r="AA52" s="2044"/>
      <c r="AB52" s="239" t="s">
        <v>71</v>
      </c>
      <c r="AC52" s="240"/>
      <c r="AD52" s="10"/>
      <c r="AE52" s="2014" t="str">
        <f>IF(Z52&gt;Z51,"基準以上","基準以下")</f>
        <v>基準以下</v>
      </c>
      <c r="AF52" s="1446"/>
      <c r="AG52" s="2015"/>
      <c r="AL52" s="744" t="s">
        <v>668</v>
      </c>
      <c r="AN52" s="726" t="str">
        <f t="shared" ref="AN52" si="6">IF(AP52=AR52,"●","✖")</f>
        <v>✖</v>
      </c>
      <c r="AP52" s="745" t="str">
        <f t="shared" ref="AP52" si="7">IF(AL52="いる","適切","不適切")</f>
        <v>適切</v>
      </c>
      <c r="AR52" s="746" t="str">
        <f t="shared" ref="AR52:AR82" si="8">_xlfn.IFS(AU52=AW52,"適切",AU52="非該当","要確認",AU52="いない","不適切",AU52="いる・いない","")</f>
        <v/>
      </c>
      <c r="AT52" s="724">
        <v>62</v>
      </c>
      <c r="AU52" s="749" t="str">
        <f>'自主点検表（処遇）'!$AH$590</f>
        <v>いる・いない</v>
      </c>
      <c r="AW52" s="728" t="s">
        <v>2048</v>
      </c>
    </row>
    <row r="53" spans="2:50" ht="33.75" customHeight="1" thickBot="1">
      <c r="B53" s="758"/>
      <c r="C53" s="758"/>
      <c r="D53" s="759"/>
      <c r="E53" s="759" t="str">
        <f t="shared" si="1"/>
        <v/>
      </c>
      <c r="F53" s="758"/>
      <c r="G53" s="758"/>
      <c r="H53" s="758"/>
      <c r="I53" s="758"/>
      <c r="J53" s="758"/>
      <c r="K53" s="758"/>
      <c r="L53" s="758"/>
      <c r="M53" s="758"/>
      <c r="N53" s="758"/>
      <c r="O53" s="758"/>
      <c r="P53" s="758"/>
      <c r="Q53" s="758"/>
      <c r="R53" s="758"/>
      <c r="S53" s="758"/>
      <c r="T53" s="758"/>
      <c r="U53" s="758"/>
      <c r="V53" s="758"/>
      <c r="W53" s="758"/>
      <c r="X53" s="758"/>
      <c r="Y53" s="758"/>
      <c r="Z53" s="758"/>
      <c r="AA53" s="764"/>
      <c r="AB53" s="758"/>
      <c r="AC53" s="758"/>
      <c r="AD53" s="758"/>
      <c r="AE53" s="758"/>
      <c r="AF53" s="758"/>
      <c r="AG53" s="758"/>
      <c r="AH53" s="758"/>
      <c r="AI53" s="758"/>
      <c r="AJ53" s="758"/>
      <c r="AK53" s="758"/>
      <c r="AL53" s="758"/>
      <c r="AM53" s="758"/>
      <c r="AN53" s="760"/>
      <c r="AO53" s="758"/>
      <c r="AP53" s="758"/>
      <c r="AQ53" s="758"/>
      <c r="AR53" s="761"/>
      <c r="AS53" s="758"/>
      <c r="AT53" s="758"/>
      <c r="AU53" s="758"/>
      <c r="AV53" s="758"/>
      <c r="AW53" s="758"/>
      <c r="AX53" s="758"/>
    </row>
    <row r="54" spans="2:50" ht="33.75" customHeight="1">
      <c r="E54" s="725" t="str">
        <f t="shared" si="1"/>
        <v/>
      </c>
      <c r="AR54" s="743"/>
      <c r="AW54" s="724"/>
    </row>
    <row r="55" spans="2:50" ht="33.75" customHeight="1">
      <c r="E55" s="725" t="str">
        <f t="shared" si="1"/>
        <v/>
      </c>
      <c r="F55" s="724">
        <v>10</v>
      </c>
      <c r="G55" s="724" t="s">
        <v>1713</v>
      </c>
      <c r="AR55" s="743"/>
      <c r="AW55" s="724"/>
    </row>
    <row r="56" spans="2:50" ht="33.75" customHeight="1">
      <c r="E56" s="725" t="str">
        <f t="shared" si="1"/>
        <v/>
      </c>
      <c r="H56" s="724" t="s">
        <v>2243</v>
      </c>
      <c r="AL56" s="744" t="s">
        <v>668</v>
      </c>
      <c r="AN56" s="726" t="str">
        <f t="shared" ref="AN56" si="9">IF(AP56=AR56,"●","✖")</f>
        <v>✖</v>
      </c>
      <c r="AP56" s="745" t="str">
        <f t="shared" ref="AP56" si="10">IF(AL56="いる","適切","不適切")</f>
        <v>適切</v>
      </c>
      <c r="AR56" s="746" t="str">
        <f t="shared" si="8"/>
        <v/>
      </c>
      <c r="AT56" s="724">
        <v>64</v>
      </c>
      <c r="AU56" s="749" t="str">
        <f>'自主点検表（処遇）'!$AH$661</f>
        <v>いる・いない</v>
      </c>
      <c r="AW56" s="728" t="s">
        <v>2048</v>
      </c>
    </row>
    <row r="57" spans="2:50" ht="33.75" customHeight="1">
      <c r="E57" s="725" t="str">
        <f t="shared" si="1"/>
        <v/>
      </c>
      <c r="AR57" s="743"/>
      <c r="AW57" s="724"/>
    </row>
    <row r="58" spans="2:50" ht="33.75" customHeight="1" thickBot="1">
      <c r="E58" s="725" t="str">
        <f t="shared" si="1"/>
        <v/>
      </c>
      <c r="H58" s="724" t="s">
        <v>1714</v>
      </c>
      <c r="M58" s="724" t="s">
        <v>2244</v>
      </c>
      <c r="AR58" s="743"/>
      <c r="AW58" s="724"/>
    </row>
    <row r="59" spans="2:50" ht="33.75" customHeight="1" thickBot="1">
      <c r="E59" s="725" t="str">
        <f t="shared" si="1"/>
        <v/>
      </c>
      <c r="I59" s="724" t="s">
        <v>1715</v>
      </c>
      <c r="AD59" s="763" t="s">
        <v>530</v>
      </c>
      <c r="AE59" s="748" t="s">
        <v>1716</v>
      </c>
      <c r="AR59" s="743"/>
      <c r="AW59" s="724"/>
    </row>
    <row r="60" spans="2:50" ht="33.75" customHeight="1" thickBot="1">
      <c r="E60" s="725" t="str">
        <f t="shared" si="1"/>
        <v/>
      </c>
      <c r="I60" s="724" t="s">
        <v>1717</v>
      </c>
      <c r="AR60" s="743"/>
      <c r="AW60" s="724"/>
    </row>
    <row r="61" spans="2:50" ht="33.75" customHeight="1" thickBot="1">
      <c r="E61" s="725" t="str">
        <f t="shared" si="1"/>
        <v/>
      </c>
      <c r="I61" s="724" t="s">
        <v>1718</v>
      </c>
      <c r="AD61" s="763" t="s">
        <v>530</v>
      </c>
      <c r="AE61" s="748" t="s">
        <v>1716</v>
      </c>
      <c r="AR61" s="743"/>
      <c r="AW61" s="724"/>
    </row>
    <row r="62" spans="2:50" ht="33.75" customHeight="1" thickBot="1">
      <c r="E62" s="725" t="str">
        <f t="shared" si="1"/>
        <v/>
      </c>
      <c r="I62" s="724" t="s">
        <v>1719</v>
      </c>
      <c r="AR62" s="743"/>
      <c r="AW62" s="724"/>
    </row>
    <row r="63" spans="2:50" ht="33.75" customHeight="1" thickBot="1">
      <c r="E63" s="725" t="str">
        <f t="shared" si="1"/>
        <v/>
      </c>
      <c r="I63" s="724" t="s">
        <v>1720</v>
      </c>
      <c r="AD63" s="763" t="s">
        <v>530</v>
      </c>
      <c r="AE63" s="748" t="s">
        <v>1716</v>
      </c>
      <c r="AR63" s="743"/>
      <c r="AW63" s="724"/>
    </row>
    <row r="64" spans="2:50" ht="33.75" customHeight="1">
      <c r="E64" s="725" t="str">
        <f t="shared" si="1"/>
        <v/>
      </c>
      <c r="I64" s="724" t="s">
        <v>1721</v>
      </c>
      <c r="AR64" s="743"/>
      <c r="AW64" s="724"/>
    </row>
    <row r="65" spans="2:58" ht="33.75" customHeight="1" thickBot="1">
      <c r="B65" s="758"/>
      <c r="C65" s="758"/>
      <c r="D65" s="759"/>
      <c r="E65" s="759" t="str">
        <f t="shared" si="1"/>
        <v/>
      </c>
      <c r="F65" s="758"/>
      <c r="G65" s="758"/>
      <c r="H65" s="758"/>
      <c r="I65" s="758"/>
      <c r="J65" s="758"/>
      <c r="K65" s="758"/>
      <c r="L65" s="758"/>
      <c r="M65" s="758"/>
      <c r="N65" s="758"/>
      <c r="O65" s="758"/>
      <c r="P65" s="758"/>
      <c r="Q65" s="758"/>
      <c r="R65" s="758"/>
      <c r="S65" s="758"/>
      <c r="T65" s="758"/>
      <c r="U65" s="758"/>
      <c r="V65" s="758"/>
      <c r="W65" s="758"/>
      <c r="X65" s="758"/>
      <c r="Y65" s="758"/>
      <c r="Z65" s="758"/>
      <c r="AA65" s="758"/>
      <c r="AB65" s="758"/>
      <c r="AC65" s="758"/>
      <c r="AD65" s="758"/>
      <c r="AE65" s="758"/>
      <c r="AF65" s="758"/>
      <c r="AG65" s="758"/>
      <c r="AH65" s="758"/>
      <c r="AI65" s="758"/>
      <c r="AJ65" s="758"/>
      <c r="AK65" s="758"/>
      <c r="AL65" s="758"/>
      <c r="AM65" s="758"/>
      <c r="AN65" s="760"/>
      <c r="AO65" s="758"/>
      <c r="AP65" s="758"/>
      <c r="AQ65" s="758"/>
      <c r="AR65" s="761"/>
      <c r="AS65" s="758"/>
      <c r="AT65" s="758"/>
      <c r="AU65" s="758"/>
      <c r="AV65" s="758"/>
      <c r="AW65" s="758"/>
      <c r="AX65" s="758"/>
    </row>
    <row r="66" spans="2:58" ht="33.75" customHeight="1">
      <c r="E66" s="725" t="str">
        <f t="shared" si="1"/>
        <v/>
      </c>
      <c r="AR66" s="743"/>
      <c r="AW66" s="724"/>
    </row>
    <row r="67" spans="2:58" ht="33.75" customHeight="1" thickBot="1">
      <c r="B67" s="724" t="s">
        <v>2172</v>
      </c>
      <c r="D67" s="742" t="s">
        <v>1658</v>
      </c>
      <c r="E67" s="725" t="str">
        <f t="shared" si="1"/>
        <v/>
      </c>
      <c r="F67" s="724" t="s">
        <v>2434</v>
      </c>
      <c r="AR67" s="743"/>
      <c r="AW67" s="724"/>
      <c r="AZ67" s="747" t="s">
        <v>1723</v>
      </c>
      <c r="BA67" s="747" t="s">
        <v>1724</v>
      </c>
    </row>
    <row r="68" spans="2:58" ht="33.75" customHeight="1" thickBot="1">
      <c r="E68" s="725" t="str">
        <f t="shared" si="1"/>
        <v/>
      </c>
      <c r="G68" s="747" t="s">
        <v>1725</v>
      </c>
      <c r="AD68" s="763" t="s">
        <v>530</v>
      </c>
      <c r="AE68" s="748" t="s">
        <v>1716</v>
      </c>
      <c r="AL68" s="744" t="s">
        <v>668</v>
      </c>
      <c r="AN68" s="726" t="str">
        <f t="shared" ref="AN68:AN69" si="11">IF(AP68=AR68,"●","✖")</f>
        <v>●</v>
      </c>
      <c r="AP68" s="745" t="str">
        <f t="shared" ref="AP68:AP69" si="12">IF(AL68="いる","適切","不適切")</f>
        <v>適切</v>
      </c>
      <c r="AR68" s="746" t="str">
        <f t="shared" si="8"/>
        <v>適切</v>
      </c>
      <c r="AW68" s="724"/>
      <c r="AZ68" s="747" t="s">
        <v>1726</v>
      </c>
    </row>
    <row r="69" spans="2:58" ht="33.75" customHeight="1" thickBot="1">
      <c r="E69" s="725" t="str">
        <f t="shared" si="1"/>
        <v/>
      </c>
      <c r="G69" s="747" t="s">
        <v>1727</v>
      </c>
      <c r="AD69" s="763" t="s">
        <v>530</v>
      </c>
      <c r="AE69" s="748" t="s">
        <v>1716</v>
      </c>
      <c r="AL69" s="744" t="s">
        <v>668</v>
      </c>
      <c r="AN69" s="726" t="str">
        <f t="shared" si="11"/>
        <v>●</v>
      </c>
      <c r="AP69" s="745" t="str">
        <f t="shared" si="12"/>
        <v>適切</v>
      </c>
      <c r="AR69" s="746" t="str">
        <f t="shared" si="8"/>
        <v>適切</v>
      </c>
      <c r="AW69" s="724"/>
    </row>
    <row r="70" spans="2:58" ht="33.75" customHeight="1" thickBot="1">
      <c r="B70" s="758"/>
      <c r="C70" s="758"/>
      <c r="D70" s="759"/>
      <c r="E70" s="759" t="str">
        <f t="shared" ref="E70:E133" si="13">_xlfn.IFS(AR70="不適切","★",AR70="要確認","▲",AR70="適切","",AR70="","")</f>
        <v/>
      </c>
      <c r="F70" s="758"/>
      <c r="G70" s="758"/>
      <c r="H70" s="758"/>
      <c r="I70" s="758"/>
      <c r="J70" s="758"/>
      <c r="K70" s="758"/>
      <c r="L70" s="758"/>
      <c r="M70" s="758"/>
      <c r="N70" s="758"/>
      <c r="O70" s="758"/>
      <c r="P70" s="758"/>
      <c r="Q70" s="758"/>
      <c r="R70" s="758"/>
      <c r="S70" s="758"/>
      <c r="T70" s="758"/>
      <c r="U70" s="758"/>
      <c r="V70" s="758"/>
      <c r="W70" s="758"/>
      <c r="X70" s="758"/>
      <c r="Y70" s="758"/>
      <c r="Z70" s="758"/>
      <c r="AA70" s="758"/>
      <c r="AB70" s="758"/>
      <c r="AC70" s="758"/>
      <c r="AD70" s="758"/>
      <c r="AE70" s="758"/>
      <c r="AF70" s="758"/>
      <c r="AG70" s="758"/>
      <c r="AH70" s="758"/>
      <c r="AI70" s="758"/>
      <c r="AJ70" s="758"/>
      <c r="AK70" s="758"/>
      <c r="AL70" s="758"/>
      <c r="AM70" s="758"/>
      <c r="AN70" s="760"/>
      <c r="AO70" s="758"/>
      <c r="AP70" s="758"/>
      <c r="AQ70" s="758"/>
      <c r="AR70" s="761"/>
      <c r="AS70" s="758"/>
      <c r="AT70" s="758"/>
      <c r="AU70" s="758"/>
      <c r="AV70" s="758"/>
      <c r="AW70" s="758"/>
      <c r="AX70" s="758"/>
    </row>
    <row r="71" spans="2:58" ht="33.75" customHeight="1">
      <c r="B71" s="765"/>
      <c r="C71" s="765"/>
      <c r="D71" s="766"/>
      <c r="E71" s="766" t="str">
        <f t="shared" si="13"/>
        <v/>
      </c>
      <c r="F71" s="765"/>
      <c r="G71" s="765"/>
      <c r="H71" s="765"/>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765"/>
      <c r="AG71" s="765"/>
      <c r="AH71" s="765"/>
      <c r="AI71" s="765"/>
      <c r="AJ71" s="765"/>
      <c r="AR71" s="724"/>
      <c r="AS71" s="767" t="s">
        <v>2435</v>
      </c>
      <c r="AT71" s="768"/>
      <c r="AU71" s="769"/>
      <c r="AW71" s="724"/>
    </row>
    <row r="72" spans="2:58" ht="33.75" customHeight="1">
      <c r="B72" s="765" t="s">
        <v>2071</v>
      </c>
      <c r="C72" s="765"/>
      <c r="D72" s="770" t="s">
        <v>1658</v>
      </c>
      <c r="E72" s="766" t="str">
        <f t="shared" si="13"/>
        <v/>
      </c>
      <c r="F72" s="765" t="s">
        <v>1728</v>
      </c>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R72" s="743"/>
      <c r="AW72" s="724"/>
    </row>
    <row r="73" spans="2:58" ht="33.75" customHeight="1">
      <c r="B73" s="765"/>
      <c r="C73" s="765"/>
      <c r="D73" s="766"/>
      <c r="E73" s="766" t="str">
        <f t="shared" si="13"/>
        <v/>
      </c>
      <c r="F73" s="765">
        <v>2</v>
      </c>
      <c r="G73" s="771" t="s">
        <v>1729</v>
      </c>
      <c r="H73" s="765"/>
      <c r="I73" s="765"/>
      <c r="J73" s="765"/>
      <c r="K73" s="765"/>
      <c r="L73" s="765"/>
      <c r="M73" s="765"/>
      <c r="N73" s="765"/>
      <c r="O73" s="765"/>
      <c r="P73" s="765"/>
      <c r="Q73" s="765"/>
      <c r="R73" s="765"/>
      <c r="S73" s="765"/>
      <c r="T73" s="765"/>
      <c r="U73" s="765"/>
      <c r="V73" s="765"/>
      <c r="W73" s="765"/>
      <c r="X73" s="765"/>
      <c r="Y73" s="765"/>
      <c r="Z73" s="765"/>
      <c r="AA73" s="765"/>
      <c r="AB73" s="765"/>
      <c r="AC73" s="765"/>
      <c r="AD73" s="765"/>
      <c r="AE73" s="765"/>
      <c r="AF73" s="765"/>
      <c r="AG73" s="765"/>
      <c r="AH73" s="765"/>
      <c r="AI73" s="765"/>
      <c r="AJ73" s="765"/>
      <c r="AR73" s="743"/>
      <c r="AW73" s="724"/>
      <c r="AZ73" s="747" t="s">
        <v>1729</v>
      </c>
      <c r="BF73" s="747" t="s">
        <v>1730</v>
      </c>
    </row>
    <row r="74" spans="2:58" ht="33.75" customHeight="1" thickBot="1">
      <c r="B74" s="765"/>
      <c r="C74" s="765"/>
      <c r="D74" s="766"/>
      <c r="E74" s="766" t="e">
        <f t="shared" si="13"/>
        <v>#N/A</v>
      </c>
      <c r="F74" s="765"/>
      <c r="G74" s="771" t="s">
        <v>1731</v>
      </c>
      <c r="H74" s="765"/>
      <c r="I74" s="765"/>
      <c r="J74" s="765"/>
      <c r="K74" s="765"/>
      <c r="L74" s="765"/>
      <c r="M74" s="765"/>
      <c r="N74" s="765"/>
      <c r="O74" s="765"/>
      <c r="P74" s="765"/>
      <c r="Q74" s="765"/>
      <c r="R74" s="765"/>
      <c r="S74" s="765"/>
      <c r="T74" s="765"/>
      <c r="U74" s="765"/>
      <c r="V74" s="765"/>
      <c r="W74" s="765"/>
      <c r="X74" s="765"/>
      <c r="Y74" s="765"/>
      <c r="Z74" s="765"/>
      <c r="AA74" s="765"/>
      <c r="AB74" s="765"/>
      <c r="AC74" s="765"/>
      <c r="AD74" s="765"/>
      <c r="AE74" s="765"/>
      <c r="AF74" s="765"/>
      <c r="AG74" s="765"/>
      <c r="AH74" s="765"/>
      <c r="AI74" s="765"/>
      <c r="AJ74" s="765"/>
      <c r="AL74" s="744" t="s">
        <v>668</v>
      </c>
      <c r="AN74" s="726" t="e">
        <f t="shared" ref="AN74:AN75" si="14">IF(AP74=AR74,"●","✖")</f>
        <v>#N/A</v>
      </c>
      <c r="AP74" s="745" t="str">
        <f t="shared" ref="AP74" si="15">IF(AL74="いる","適切","不適切")</f>
        <v>適切</v>
      </c>
      <c r="AR74" s="746" t="e">
        <f t="shared" ref="AR74" si="16">_xlfn.IFS(AU74=AW74,"適切",AU74="非該当","要確認",AU74="いない","不適切",AU74="いる・いない","")</f>
        <v>#N/A</v>
      </c>
      <c r="AU74" s="744"/>
      <c r="AW74" s="728" t="s">
        <v>2048</v>
      </c>
      <c r="AZ74" s="747" t="s">
        <v>1732</v>
      </c>
    </row>
    <row r="75" spans="2:58" ht="33.75" customHeight="1" thickBot="1">
      <c r="B75" s="765"/>
      <c r="C75" s="765"/>
      <c r="D75" s="766"/>
      <c r="E75" s="766" t="str">
        <f t="shared" si="13"/>
        <v/>
      </c>
      <c r="F75" s="765"/>
      <c r="G75" s="771" t="s">
        <v>1733</v>
      </c>
      <c r="H75" s="765"/>
      <c r="I75" s="765"/>
      <c r="J75" s="765"/>
      <c r="K75" s="765"/>
      <c r="L75" s="765"/>
      <c r="M75" s="765"/>
      <c r="N75" s="765"/>
      <c r="O75" s="765"/>
      <c r="P75" s="765"/>
      <c r="Q75" s="765"/>
      <c r="R75" s="765"/>
      <c r="S75" s="765"/>
      <c r="T75" s="765"/>
      <c r="U75" s="765"/>
      <c r="V75" s="765"/>
      <c r="W75" s="765"/>
      <c r="X75" s="765"/>
      <c r="Y75" s="765"/>
      <c r="Z75" s="765"/>
      <c r="AA75" s="765"/>
      <c r="AB75" s="765"/>
      <c r="AC75" s="765"/>
      <c r="AD75" s="763" t="s">
        <v>530</v>
      </c>
      <c r="AE75" s="748" t="s">
        <v>1716</v>
      </c>
      <c r="AF75" s="765"/>
      <c r="AG75" s="765"/>
      <c r="AH75" s="765"/>
      <c r="AI75" s="765"/>
      <c r="AJ75" s="765"/>
      <c r="AL75" s="599" t="s">
        <v>673</v>
      </c>
      <c r="AN75" s="726" t="str">
        <f t="shared" si="14"/>
        <v>●</v>
      </c>
      <c r="AP75" s="745" t="str">
        <f>IF(AL75="ない","適切","不適切")</f>
        <v>適切</v>
      </c>
      <c r="AR75" s="746" t="str">
        <f t="shared" si="8"/>
        <v>適切</v>
      </c>
      <c r="AW75" s="724"/>
      <c r="AZ75" s="747" t="s">
        <v>1735</v>
      </c>
    </row>
    <row r="76" spans="2:58" ht="33.75" customHeight="1" thickBot="1">
      <c r="B76" s="765"/>
      <c r="C76" s="765"/>
      <c r="D76" s="766"/>
      <c r="E76" s="766" t="str">
        <f t="shared" si="13"/>
        <v/>
      </c>
      <c r="F76" s="765"/>
      <c r="G76" s="771"/>
      <c r="H76" s="765"/>
      <c r="I76" s="598"/>
      <c r="J76" s="765" t="s">
        <v>2247</v>
      </c>
      <c r="K76" s="765"/>
      <c r="L76" s="765"/>
      <c r="M76" s="765"/>
      <c r="N76" s="765"/>
      <c r="O76" s="765"/>
      <c r="P76" s="598"/>
      <c r="Q76" s="765" t="s">
        <v>2248</v>
      </c>
      <c r="R76" s="765"/>
      <c r="S76" s="765"/>
      <c r="T76" s="765"/>
      <c r="U76" s="765"/>
      <c r="V76" s="765"/>
      <c r="W76" s="598"/>
      <c r="X76" s="765" t="s">
        <v>2249</v>
      </c>
      <c r="Y76" s="765"/>
      <c r="Z76" s="765"/>
      <c r="AA76" s="765"/>
      <c r="AB76" s="765"/>
      <c r="AC76" s="765"/>
      <c r="AD76" s="765"/>
      <c r="AE76" s="765"/>
      <c r="AF76" s="765"/>
      <c r="AG76" s="765"/>
      <c r="AH76" s="765"/>
      <c r="AI76" s="765"/>
      <c r="AJ76" s="765"/>
      <c r="AR76" s="743"/>
      <c r="AW76" s="724"/>
      <c r="AZ76" s="747"/>
    </row>
    <row r="77" spans="2:58" ht="33.75" customHeight="1" thickBot="1">
      <c r="B77" s="765"/>
      <c r="C77" s="765"/>
      <c r="D77" s="766"/>
      <c r="E77" s="766" t="str">
        <f t="shared" si="13"/>
        <v/>
      </c>
      <c r="F77" s="765"/>
      <c r="G77" s="771"/>
      <c r="H77" s="765"/>
      <c r="I77" s="598"/>
      <c r="J77" s="765" t="s">
        <v>2250</v>
      </c>
      <c r="K77" s="765"/>
      <c r="L77" s="765"/>
      <c r="M77" s="765"/>
      <c r="N77" s="765"/>
      <c r="O77" s="765"/>
      <c r="P77" s="598"/>
      <c r="Q77" s="765" t="s">
        <v>2251</v>
      </c>
      <c r="R77" s="765"/>
      <c r="S77" s="765"/>
      <c r="T77" s="765"/>
      <c r="U77" s="765"/>
      <c r="V77" s="765"/>
      <c r="W77" s="765"/>
      <c r="X77" s="765"/>
      <c r="Y77" s="765"/>
      <c r="Z77" s="765"/>
      <c r="AA77" s="765"/>
      <c r="AB77" s="765"/>
      <c r="AC77" s="765"/>
      <c r="AD77" s="765"/>
      <c r="AE77" s="765"/>
      <c r="AF77" s="765"/>
      <c r="AG77" s="765"/>
      <c r="AH77" s="765"/>
      <c r="AI77" s="765"/>
      <c r="AJ77" s="765"/>
      <c r="AR77" s="743"/>
      <c r="AW77" s="724"/>
      <c r="AZ77" s="747"/>
    </row>
    <row r="78" spans="2:58" ht="33.75" customHeight="1">
      <c r="B78" s="765"/>
      <c r="C78" s="765"/>
      <c r="D78" s="766"/>
      <c r="E78" s="766" t="str">
        <f t="shared" si="13"/>
        <v/>
      </c>
      <c r="F78" s="765"/>
      <c r="G78" s="771"/>
      <c r="H78" s="765"/>
      <c r="I78" s="765"/>
      <c r="J78" s="765"/>
      <c r="K78" s="765"/>
      <c r="L78" s="765"/>
      <c r="M78" s="765"/>
      <c r="N78" s="765"/>
      <c r="O78" s="765"/>
      <c r="P78" s="765"/>
      <c r="Q78" s="765"/>
      <c r="R78" s="765"/>
      <c r="S78" s="765"/>
      <c r="T78" s="765"/>
      <c r="U78" s="765"/>
      <c r="V78" s="765"/>
      <c r="W78" s="765"/>
      <c r="X78" s="765"/>
      <c r="Y78" s="765"/>
      <c r="Z78" s="765"/>
      <c r="AA78" s="765"/>
      <c r="AB78" s="765"/>
      <c r="AC78" s="765"/>
      <c r="AD78" s="765"/>
      <c r="AE78" s="765"/>
      <c r="AF78" s="765"/>
      <c r="AG78" s="765"/>
      <c r="AH78" s="765"/>
      <c r="AI78" s="765"/>
      <c r="AJ78" s="765"/>
      <c r="AR78" s="743"/>
      <c r="AW78" s="724"/>
      <c r="AZ78" s="747"/>
    </row>
    <row r="79" spans="2:58" ht="33.75" customHeight="1" thickBot="1">
      <c r="B79" s="772"/>
      <c r="C79" s="772"/>
      <c r="D79" s="773"/>
      <c r="E79" s="773" t="str">
        <f t="shared" si="13"/>
        <v/>
      </c>
      <c r="F79" s="772"/>
      <c r="G79" s="772"/>
      <c r="H79" s="772"/>
      <c r="I79" s="772"/>
      <c r="J79" s="772"/>
      <c r="K79" s="772"/>
      <c r="L79" s="772"/>
      <c r="M79" s="772"/>
      <c r="N79" s="772"/>
      <c r="O79" s="772"/>
      <c r="P79" s="772"/>
      <c r="Q79" s="772"/>
      <c r="R79" s="772"/>
      <c r="S79" s="772"/>
      <c r="T79" s="772"/>
      <c r="U79" s="772"/>
      <c r="V79" s="772"/>
      <c r="W79" s="772"/>
      <c r="X79" s="772"/>
      <c r="Y79" s="772"/>
      <c r="Z79" s="772"/>
      <c r="AA79" s="772"/>
      <c r="AB79" s="772"/>
      <c r="AC79" s="772"/>
      <c r="AD79" s="772"/>
      <c r="AE79" s="772"/>
      <c r="AF79" s="772"/>
      <c r="AG79" s="772"/>
      <c r="AH79" s="772"/>
      <c r="AI79" s="772"/>
      <c r="AJ79" s="772"/>
      <c r="AK79" s="758"/>
      <c r="AL79" s="758"/>
      <c r="AM79" s="758"/>
      <c r="AN79" s="760"/>
      <c r="AO79" s="758"/>
      <c r="AP79" s="758"/>
      <c r="AQ79" s="758"/>
      <c r="AR79" s="761"/>
      <c r="AS79" s="758"/>
      <c r="AT79" s="758"/>
      <c r="AU79" s="758"/>
      <c r="AV79" s="758"/>
      <c r="AW79" s="758"/>
      <c r="AX79" s="758"/>
      <c r="AZ79" s="774"/>
    </row>
    <row r="80" spans="2:58" ht="33.75" customHeight="1">
      <c r="E80" s="725" t="str">
        <f t="shared" si="13"/>
        <v/>
      </c>
      <c r="AR80" s="743"/>
      <c r="AW80" s="724"/>
      <c r="AZ80" s="774"/>
    </row>
    <row r="81" spans="2:56" ht="33.75" customHeight="1" thickBot="1">
      <c r="B81" s="724" t="s">
        <v>2173</v>
      </c>
      <c r="D81" s="742" t="s">
        <v>1658</v>
      </c>
      <c r="E81" s="725" t="str">
        <f t="shared" si="13"/>
        <v/>
      </c>
      <c r="F81" s="724">
        <v>5</v>
      </c>
      <c r="G81" s="747" t="s">
        <v>1736</v>
      </c>
      <c r="AR81" s="743"/>
      <c r="AW81" s="724"/>
      <c r="AZ81" s="747" t="s">
        <v>1736</v>
      </c>
      <c r="BD81" s="747" t="s">
        <v>1737</v>
      </c>
    </row>
    <row r="82" spans="2:56" ht="33.75" customHeight="1" thickBot="1">
      <c r="E82" s="725" t="str">
        <f t="shared" si="13"/>
        <v/>
      </c>
      <c r="F82" s="756" t="s">
        <v>1708</v>
      </c>
      <c r="G82" s="747" t="s">
        <v>1739</v>
      </c>
      <c r="AD82" s="763" t="s">
        <v>530</v>
      </c>
      <c r="AE82" s="748" t="s">
        <v>1823</v>
      </c>
      <c r="AF82" s="748"/>
      <c r="AL82" s="744" t="s">
        <v>668</v>
      </c>
      <c r="AN82" s="726" t="str">
        <f t="shared" ref="AN82" si="17">IF(AP82=AR82,"●","✖")</f>
        <v>✖</v>
      </c>
      <c r="AP82" s="745" t="str">
        <f t="shared" ref="AP82" si="18">IF(AL82="いる","適切","不適切")</f>
        <v>適切</v>
      </c>
      <c r="AR82" s="746" t="str">
        <f t="shared" si="8"/>
        <v/>
      </c>
      <c r="AT82" s="724">
        <v>141</v>
      </c>
      <c r="AU82" s="749" t="str">
        <f>'自主点検表（処遇）'!$AH$928</f>
        <v>いる・いない</v>
      </c>
      <c r="AW82" s="728" t="s">
        <v>2048</v>
      </c>
      <c r="AZ82" s="775" t="s">
        <v>1740</v>
      </c>
    </row>
    <row r="83" spans="2:56" ht="33.75" customHeight="1" thickBot="1">
      <c r="B83" s="758"/>
      <c r="C83" s="758"/>
      <c r="D83" s="759"/>
      <c r="E83" s="759" t="str">
        <f t="shared" si="13"/>
        <v/>
      </c>
      <c r="F83" s="758"/>
      <c r="G83" s="758"/>
      <c r="H83" s="758"/>
      <c r="I83" s="758"/>
      <c r="J83" s="758"/>
      <c r="K83" s="758"/>
      <c r="L83" s="758"/>
      <c r="M83" s="758"/>
      <c r="N83" s="758"/>
      <c r="O83" s="758"/>
      <c r="P83" s="758"/>
      <c r="Q83" s="758"/>
      <c r="R83" s="758"/>
      <c r="S83" s="758"/>
      <c r="T83" s="758"/>
      <c r="U83" s="758"/>
      <c r="V83" s="758"/>
      <c r="W83" s="758"/>
      <c r="X83" s="758"/>
      <c r="Y83" s="758"/>
      <c r="Z83" s="758"/>
      <c r="AA83" s="758"/>
      <c r="AB83" s="758"/>
      <c r="AC83" s="758"/>
      <c r="AD83" s="758"/>
      <c r="AE83" s="758"/>
      <c r="AF83" s="758"/>
      <c r="AG83" s="758"/>
      <c r="AH83" s="758"/>
      <c r="AI83" s="758"/>
      <c r="AJ83" s="758"/>
      <c r="AK83" s="758"/>
      <c r="AL83" s="758"/>
      <c r="AM83" s="758"/>
      <c r="AN83" s="760"/>
      <c r="AO83" s="758"/>
      <c r="AP83" s="758"/>
      <c r="AQ83" s="758"/>
      <c r="AR83" s="761"/>
      <c r="AS83" s="758"/>
      <c r="AT83" s="758"/>
      <c r="AU83" s="758"/>
      <c r="AV83" s="758"/>
      <c r="AW83" s="758"/>
      <c r="AX83" s="758"/>
    </row>
    <row r="84" spans="2:56" ht="33.75" customHeight="1">
      <c r="E84" s="725" t="str">
        <f t="shared" si="13"/>
        <v/>
      </c>
      <c r="AR84" s="743"/>
      <c r="AW84" s="724"/>
    </row>
    <row r="85" spans="2:56" ht="33.75" customHeight="1">
      <c r="D85" s="742" t="s">
        <v>1658</v>
      </c>
      <c r="E85" s="725" t="str">
        <f t="shared" si="13"/>
        <v/>
      </c>
      <c r="F85" s="724">
        <v>7</v>
      </c>
      <c r="G85" s="747" t="s">
        <v>2436</v>
      </c>
      <c r="AR85" s="743"/>
      <c r="AW85" s="724"/>
      <c r="AZ85" s="747" t="s">
        <v>1741</v>
      </c>
      <c r="BB85" s="724" t="s">
        <v>1742</v>
      </c>
    </row>
    <row r="86" spans="2:56" ht="33.75" customHeight="1">
      <c r="E86" s="725" t="str">
        <f t="shared" si="13"/>
        <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R86" s="743"/>
      <c r="AW86" s="724"/>
    </row>
    <row r="87" spans="2:56" ht="33.75" customHeight="1">
      <c r="E87" s="725" t="str">
        <f t="shared" si="13"/>
        <v/>
      </c>
      <c r="F87" s="756"/>
      <c r="G87" s="747" t="s">
        <v>1745</v>
      </c>
      <c r="AL87" s="744" t="s">
        <v>668</v>
      </c>
      <c r="AN87" s="726" t="str">
        <f t="shared" ref="AN87:AN89" si="19">IF(AP87=AR87,"●","✖")</f>
        <v>✖</v>
      </c>
      <c r="AP87" s="745" t="str">
        <f t="shared" ref="AP87:AP89" si="20">IF(AL87="いる","適切","不適切")</f>
        <v>適切</v>
      </c>
      <c r="AR87" s="746" t="str">
        <f t="shared" ref="AR87:AR111" si="21">_xlfn.IFS(AU87=AW87,"適切",AU87="非該当","要確認",AU87="いない","不適切",AU87="いる・いない","")</f>
        <v/>
      </c>
      <c r="AT87" s="724">
        <v>158</v>
      </c>
      <c r="AU87" s="749" t="str">
        <f>'自主点検表（処遇）'!$AH$999</f>
        <v>いる・いない</v>
      </c>
      <c r="AW87" s="728" t="s">
        <v>2048</v>
      </c>
      <c r="AZ87" s="747" t="s">
        <v>1746</v>
      </c>
    </row>
    <row r="88" spans="2:56" ht="33.75" customHeight="1">
      <c r="E88" s="725" t="str">
        <f t="shared" si="13"/>
        <v/>
      </c>
      <c r="F88" s="756"/>
      <c r="G88" s="747" t="s">
        <v>1747</v>
      </c>
      <c r="AL88" s="744" t="s">
        <v>668</v>
      </c>
      <c r="AN88" s="726" t="str">
        <f t="shared" si="19"/>
        <v>✖</v>
      </c>
      <c r="AP88" s="745" t="str">
        <f t="shared" si="20"/>
        <v>適切</v>
      </c>
      <c r="AR88" s="746" t="str">
        <f t="shared" si="21"/>
        <v/>
      </c>
      <c r="AT88" s="724">
        <v>159</v>
      </c>
      <c r="AU88" s="749" t="str">
        <f>'自主点検表（処遇）'!$AH$1003</f>
        <v>いる・いない</v>
      </c>
      <c r="AW88" s="728" t="s">
        <v>2048</v>
      </c>
      <c r="AZ88" s="747" t="s">
        <v>1748</v>
      </c>
    </row>
    <row r="89" spans="2:56" ht="33.75" customHeight="1">
      <c r="E89" s="725" t="str">
        <f t="shared" si="13"/>
        <v/>
      </c>
      <c r="G89" s="724" t="s">
        <v>2226</v>
      </c>
      <c r="AL89" s="744" t="s">
        <v>668</v>
      </c>
      <c r="AN89" s="726" t="str">
        <f t="shared" si="19"/>
        <v>✖</v>
      </c>
      <c r="AP89" s="745" t="str">
        <f t="shared" si="20"/>
        <v>適切</v>
      </c>
      <c r="AR89" s="746" t="str">
        <f t="shared" si="21"/>
        <v/>
      </c>
      <c r="AT89" s="724">
        <v>160</v>
      </c>
      <c r="AU89" s="749" t="str">
        <f>'自主点検表（処遇）'!$AH$1006</f>
        <v>いる・いない</v>
      </c>
      <c r="AW89" s="728" t="s">
        <v>2048</v>
      </c>
      <c r="AZ89" s="747" t="s">
        <v>1749</v>
      </c>
    </row>
    <row r="90" spans="2:56" ht="33.75" customHeight="1" thickBot="1">
      <c r="B90" s="758"/>
      <c r="C90" s="758"/>
      <c r="D90" s="759"/>
      <c r="E90" s="759" t="str">
        <f t="shared" si="13"/>
        <v/>
      </c>
      <c r="F90" s="758"/>
      <c r="G90" s="758"/>
      <c r="H90" s="758"/>
      <c r="I90" s="758"/>
      <c r="J90" s="758"/>
      <c r="K90" s="758"/>
      <c r="L90" s="758"/>
      <c r="M90" s="758"/>
      <c r="N90" s="758"/>
      <c r="O90" s="758"/>
      <c r="P90" s="758"/>
      <c r="Q90" s="758"/>
      <c r="R90" s="758"/>
      <c r="S90" s="758"/>
      <c r="T90" s="758"/>
      <c r="U90" s="758"/>
      <c r="V90" s="758"/>
      <c r="W90" s="758"/>
      <c r="X90" s="758"/>
      <c r="Y90" s="758"/>
      <c r="Z90" s="758"/>
      <c r="AA90" s="758"/>
      <c r="AB90" s="758"/>
      <c r="AC90" s="758"/>
      <c r="AD90" s="758"/>
      <c r="AE90" s="758"/>
      <c r="AF90" s="758"/>
      <c r="AG90" s="758"/>
      <c r="AH90" s="758"/>
      <c r="AI90" s="758"/>
      <c r="AJ90" s="758"/>
      <c r="AK90" s="758"/>
      <c r="AL90" s="758"/>
      <c r="AM90" s="758"/>
      <c r="AN90" s="760"/>
      <c r="AO90" s="758"/>
      <c r="AP90" s="758"/>
      <c r="AQ90" s="758"/>
      <c r="AR90" s="761"/>
      <c r="AS90" s="758"/>
      <c r="AT90" s="758"/>
      <c r="AU90" s="758"/>
      <c r="AV90" s="758"/>
      <c r="AW90" s="758"/>
      <c r="AX90" s="758"/>
      <c r="AZ90" s="747"/>
    </row>
    <row r="91" spans="2:56" ht="33.75" customHeight="1">
      <c r="B91" s="765"/>
      <c r="C91" s="765"/>
      <c r="D91" s="766"/>
      <c r="E91" s="766" t="str">
        <f t="shared" si="13"/>
        <v/>
      </c>
      <c r="F91" s="765"/>
      <c r="G91" s="765"/>
      <c r="H91" s="765"/>
      <c r="I91" s="765"/>
      <c r="J91" s="765"/>
      <c r="K91" s="765"/>
      <c r="L91" s="765"/>
      <c r="M91" s="765"/>
      <c r="N91" s="765"/>
      <c r="O91" s="765"/>
      <c r="P91" s="765"/>
      <c r="Q91" s="765"/>
      <c r="R91" s="765"/>
      <c r="S91" s="765"/>
      <c r="T91" s="765"/>
      <c r="U91" s="765"/>
      <c r="V91" s="765"/>
      <c r="W91" s="765"/>
      <c r="X91" s="765"/>
      <c r="Y91" s="765"/>
      <c r="Z91" s="765"/>
      <c r="AA91" s="765"/>
      <c r="AB91" s="765"/>
      <c r="AC91" s="765"/>
      <c r="AD91" s="765"/>
      <c r="AE91" s="765"/>
      <c r="AF91" s="765"/>
      <c r="AG91" s="765"/>
      <c r="AH91" s="765"/>
      <c r="AI91" s="765"/>
      <c r="AJ91" s="765"/>
      <c r="AR91" s="724"/>
      <c r="AS91" s="767" t="s">
        <v>2435</v>
      </c>
      <c r="AT91" s="768"/>
      <c r="AU91" s="769"/>
      <c r="AW91" s="724"/>
      <c r="AZ91" s="747"/>
    </row>
    <row r="92" spans="2:56" ht="33.75" customHeight="1" thickBot="1">
      <c r="B92" s="765" t="s">
        <v>2174</v>
      </c>
      <c r="C92" s="765"/>
      <c r="D92" s="770" t="s">
        <v>1658</v>
      </c>
      <c r="E92" s="766" t="str">
        <f t="shared" si="13"/>
        <v/>
      </c>
      <c r="F92" s="776">
        <v>10</v>
      </c>
      <c r="G92" s="776" t="s">
        <v>1752</v>
      </c>
      <c r="H92" s="776"/>
      <c r="I92" s="776"/>
      <c r="J92" s="776"/>
      <c r="K92" s="765"/>
      <c r="L92" s="765"/>
      <c r="M92" s="765"/>
      <c r="N92" s="765"/>
      <c r="O92" s="765"/>
      <c r="P92" s="765"/>
      <c r="Q92" s="765"/>
      <c r="R92" s="765"/>
      <c r="S92" s="765"/>
      <c r="T92" s="765"/>
      <c r="U92" s="765"/>
      <c r="V92" s="765"/>
      <c r="W92" s="765"/>
      <c r="X92" s="765"/>
      <c r="Y92" s="765"/>
      <c r="Z92" s="765"/>
      <c r="AA92" s="765"/>
      <c r="AB92" s="765"/>
      <c r="AC92" s="765"/>
      <c r="AD92" s="765"/>
      <c r="AE92" s="765"/>
      <c r="AF92" s="765"/>
      <c r="AG92" s="765"/>
      <c r="AH92" s="765"/>
      <c r="AI92" s="765"/>
      <c r="AJ92" s="765"/>
      <c r="AR92" s="743"/>
      <c r="AW92" s="724"/>
      <c r="AZ92" s="747" t="s">
        <v>1753</v>
      </c>
      <c r="BD92" s="747" t="s">
        <v>1754</v>
      </c>
    </row>
    <row r="93" spans="2:56" ht="41.25" customHeight="1" thickBot="1">
      <c r="B93" s="765"/>
      <c r="C93" s="765"/>
      <c r="D93" s="766"/>
      <c r="E93" s="766" t="e">
        <f t="shared" si="13"/>
        <v>#N/A</v>
      </c>
      <c r="F93" s="777" t="s">
        <v>1708</v>
      </c>
      <c r="G93" s="2045" t="s">
        <v>2437</v>
      </c>
      <c r="H93" s="2045"/>
      <c r="I93" s="2045"/>
      <c r="J93" s="2045"/>
      <c r="K93" s="2045"/>
      <c r="L93" s="2045"/>
      <c r="M93" s="2045"/>
      <c r="N93" s="2045"/>
      <c r="O93" s="2045"/>
      <c r="P93" s="2045"/>
      <c r="Q93" s="2045"/>
      <c r="R93" s="2045"/>
      <c r="S93" s="2045"/>
      <c r="T93" s="2045"/>
      <c r="U93" s="2045"/>
      <c r="V93" s="2045"/>
      <c r="W93" s="2045"/>
      <c r="X93" s="2045"/>
      <c r="Y93" s="2045"/>
      <c r="Z93" s="2045"/>
      <c r="AA93" s="778"/>
      <c r="AB93" s="778"/>
      <c r="AC93" s="765"/>
      <c r="AD93" s="763" t="s">
        <v>530</v>
      </c>
      <c r="AE93" s="748" t="s">
        <v>1716</v>
      </c>
      <c r="AF93" s="748"/>
      <c r="AG93" s="779"/>
      <c r="AH93" s="779"/>
      <c r="AI93" s="765"/>
      <c r="AJ93" s="765"/>
      <c r="AL93" s="744" t="s">
        <v>668</v>
      </c>
      <c r="AN93" s="726" t="e">
        <f t="shared" ref="AN93" si="22">IF(AP93=AR93,"●","✖")</f>
        <v>#N/A</v>
      </c>
      <c r="AP93" s="745" t="str">
        <f t="shared" ref="AP93" si="23">IF(AL93="いる","適切","不適切")</f>
        <v>適切</v>
      </c>
      <c r="AR93" s="746" t="e">
        <f t="shared" ref="AR93" si="24">_xlfn.IFS(AU93=AW93,"適切",AU93="非該当","要確認",AU93="いない","不適切",AU93="いる・いない","")</f>
        <v>#N/A</v>
      </c>
      <c r="AU93" s="744"/>
      <c r="AW93" s="728" t="s">
        <v>2048</v>
      </c>
      <c r="AZ93" s="747" t="s">
        <v>1756</v>
      </c>
    </row>
    <row r="94" spans="2:56" ht="41.25" customHeight="1">
      <c r="B94" s="765"/>
      <c r="C94" s="765"/>
      <c r="D94" s="766"/>
      <c r="E94" s="766" t="str">
        <f t="shared" si="13"/>
        <v/>
      </c>
      <c r="F94" s="765"/>
      <c r="G94" s="2045"/>
      <c r="H94" s="2045"/>
      <c r="I94" s="2045"/>
      <c r="J94" s="2045"/>
      <c r="K94" s="2045"/>
      <c r="L94" s="2045"/>
      <c r="M94" s="2045"/>
      <c r="N94" s="2045"/>
      <c r="O94" s="2045"/>
      <c r="P94" s="2045"/>
      <c r="Q94" s="2045"/>
      <c r="R94" s="2045"/>
      <c r="S94" s="2045"/>
      <c r="T94" s="2045"/>
      <c r="U94" s="2045"/>
      <c r="V94" s="2045"/>
      <c r="W94" s="2045"/>
      <c r="X94" s="2045"/>
      <c r="Y94" s="2045"/>
      <c r="Z94" s="2045"/>
      <c r="AA94" s="778"/>
      <c r="AB94" s="778"/>
      <c r="AC94" s="778"/>
      <c r="AD94" s="779"/>
      <c r="AE94" s="779"/>
      <c r="AF94" s="779"/>
      <c r="AG94" s="779"/>
      <c r="AH94" s="779"/>
      <c r="AI94" s="765"/>
      <c r="AJ94" s="765"/>
      <c r="AR94" s="743"/>
      <c r="AW94" s="724"/>
      <c r="AZ94" s="747" t="s">
        <v>1758</v>
      </c>
    </row>
    <row r="95" spans="2:56" ht="33.75" customHeight="1" thickBot="1">
      <c r="B95" s="765"/>
      <c r="C95" s="765"/>
      <c r="D95" s="766"/>
      <c r="E95" s="766" t="str">
        <f t="shared" si="13"/>
        <v/>
      </c>
      <c r="F95" s="765"/>
      <c r="G95" s="778"/>
      <c r="H95" s="778"/>
      <c r="I95" s="778"/>
      <c r="J95" s="778"/>
      <c r="K95" s="778"/>
      <c r="L95" s="778"/>
      <c r="M95" s="778"/>
      <c r="N95" s="778"/>
      <c r="O95" s="778"/>
      <c r="P95" s="778"/>
      <c r="Q95" s="778"/>
      <c r="R95" s="778"/>
      <c r="S95" s="778"/>
      <c r="T95" s="778"/>
      <c r="U95" s="778"/>
      <c r="V95" s="778"/>
      <c r="W95" s="778"/>
      <c r="X95" s="778"/>
      <c r="Y95" s="778"/>
      <c r="Z95" s="778"/>
      <c r="AA95" s="778"/>
      <c r="AB95" s="778"/>
      <c r="AC95" s="778"/>
      <c r="AD95" s="765"/>
      <c r="AE95" s="765"/>
      <c r="AF95" s="765"/>
      <c r="AG95" s="765"/>
      <c r="AH95" s="765"/>
      <c r="AI95" s="765"/>
      <c r="AJ95" s="765"/>
      <c r="AR95" s="743"/>
      <c r="AW95" s="724"/>
      <c r="AZ95" s="747" t="s">
        <v>1746</v>
      </c>
    </row>
    <row r="96" spans="2:56" ht="33.75" customHeight="1" thickBot="1">
      <c r="B96" s="765"/>
      <c r="C96" s="765"/>
      <c r="D96" s="766"/>
      <c r="E96" s="766"/>
      <c r="F96" s="777" t="s">
        <v>508</v>
      </c>
      <c r="G96" s="2045" t="s">
        <v>2438</v>
      </c>
      <c r="H96" s="2045"/>
      <c r="I96" s="2045"/>
      <c r="J96" s="2045"/>
      <c r="K96" s="2045"/>
      <c r="L96" s="2045"/>
      <c r="M96" s="2045"/>
      <c r="N96" s="2045"/>
      <c r="O96" s="2045"/>
      <c r="P96" s="2045"/>
      <c r="Q96" s="2045"/>
      <c r="R96" s="2045"/>
      <c r="S96" s="2045"/>
      <c r="T96" s="2045"/>
      <c r="U96" s="2045"/>
      <c r="V96" s="2045"/>
      <c r="W96" s="2045"/>
      <c r="X96" s="2045"/>
      <c r="Y96" s="2045"/>
      <c r="Z96" s="2045"/>
      <c r="AA96" s="778"/>
      <c r="AB96" s="778"/>
      <c r="AC96" s="765"/>
      <c r="AD96" s="763" t="s">
        <v>530</v>
      </c>
      <c r="AE96" s="748" t="s">
        <v>1823</v>
      </c>
      <c r="AF96" s="748"/>
      <c r="AG96" s="765"/>
      <c r="AH96" s="765"/>
      <c r="AI96" s="765"/>
      <c r="AJ96" s="765"/>
      <c r="AL96" s="744" t="s">
        <v>668</v>
      </c>
      <c r="AN96" s="726" t="e">
        <f t="shared" ref="AN96" si="25">IF(AP96=AR96,"●","✖")</f>
        <v>#N/A</v>
      </c>
      <c r="AP96" s="745" t="str">
        <f t="shared" ref="AP96" si="26">IF(AL96="いる","適切","不適切")</f>
        <v>適切</v>
      </c>
      <c r="AR96" s="746" t="e">
        <f t="shared" ref="AR96" si="27">_xlfn.IFS(AU96=AW96,"適切",AU96="非該当","要確認",AU96="いない","不適切",AU96="いる・いない","")</f>
        <v>#N/A</v>
      </c>
      <c r="AU96" s="744"/>
      <c r="AW96" s="728" t="s">
        <v>2048</v>
      </c>
      <c r="AZ96" s="747"/>
    </row>
    <row r="97" spans="2:59" ht="33.75" customHeight="1">
      <c r="B97" s="765"/>
      <c r="C97" s="765"/>
      <c r="D97" s="766"/>
      <c r="E97" s="766"/>
      <c r="F97" s="765"/>
      <c r="G97" s="2045"/>
      <c r="H97" s="2045"/>
      <c r="I97" s="2045"/>
      <c r="J97" s="2045"/>
      <c r="K97" s="2045"/>
      <c r="L97" s="2045"/>
      <c r="M97" s="2045"/>
      <c r="N97" s="2045"/>
      <c r="O97" s="2045"/>
      <c r="P97" s="2045"/>
      <c r="Q97" s="2045"/>
      <c r="R97" s="2045"/>
      <c r="S97" s="2045"/>
      <c r="T97" s="2045"/>
      <c r="U97" s="2045"/>
      <c r="V97" s="2045"/>
      <c r="W97" s="2045"/>
      <c r="X97" s="2045"/>
      <c r="Y97" s="2045"/>
      <c r="Z97" s="2045"/>
      <c r="AA97" s="778"/>
      <c r="AB97" s="778"/>
      <c r="AC97" s="778"/>
      <c r="AD97" s="765"/>
      <c r="AE97" s="765"/>
      <c r="AF97" s="765"/>
      <c r="AG97" s="765"/>
      <c r="AH97" s="765"/>
      <c r="AI97" s="765"/>
      <c r="AJ97" s="765"/>
      <c r="AR97" s="743"/>
      <c r="AW97" s="724"/>
      <c r="AZ97" s="747"/>
    </row>
    <row r="98" spans="2:59" ht="33.75" customHeight="1">
      <c r="B98" s="765"/>
      <c r="C98" s="765"/>
      <c r="D98" s="766"/>
      <c r="E98" s="766"/>
      <c r="F98" s="765"/>
      <c r="G98" s="2045"/>
      <c r="H98" s="2045"/>
      <c r="I98" s="2045"/>
      <c r="J98" s="2045"/>
      <c r="K98" s="2045"/>
      <c r="L98" s="2045"/>
      <c r="M98" s="2045"/>
      <c r="N98" s="2045"/>
      <c r="O98" s="2045"/>
      <c r="P98" s="2045"/>
      <c r="Q98" s="2045"/>
      <c r="R98" s="2045"/>
      <c r="S98" s="2045"/>
      <c r="T98" s="2045"/>
      <c r="U98" s="2045"/>
      <c r="V98" s="2045"/>
      <c r="W98" s="2045"/>
      <c r="X98" s="2045"/>
      <c r="Y98" s="2045"/>
      <c r="Z98" s="2045"/>
      <c r="AA98" s="778"/>
      <c r="AB98" s="778"/>
      <c r="AC98" s="778"/>
      <c r="AD98" s="765"/>
      <c r="AE98" s="765"/>
      <c r="AF98" s="765"/>
      <c r="AG98" s="765"/>
      <c r="AH98" s="765"/>
      <c r="AI98" s="765"/>
      <c r="AJ98" s="765"/>
      <c r="AR98" s="743"/>
      <c r="AW98" s="724"/>
      <c r="AZ98" s="747"/>
    </row>
    <row r="99" spans="2:59" ht="33.75" customHeight="1" thickBot="1">
      <c r="B99" s="772"/>
      <c r="C99" s="772"/>
      <c r="D99" s="773"/>
      <c r="E99" s="773" t="str">
        <f t="shared" si="13"/>
        <v/>
      </c>
      <c r="F99" s="772"/>
      <c r="G99" s="772"/>
      <c r="H99" s="772"/>
      <c r="I99" s="772"/>
      <c r="J99" s="772"/>
      <c r="K99" s="772"/>
      <c r="L99" s="772"/>
      <c r="M99" s="772"/>
      <c r="N99" s="772"/>
      <c r="O99" s="772"/>
      <c r="P99" s="772"/>
      <c r="Q99" s="772"/>
      <c r="R99" s="772"/>
      <c r="S99" s="772"/>
      <c r="T99" s="772"/>
      <c r="U99" s="772"/>
      <c r="V99" s="772"/>
      <c r="W99" s="772"/>
      <c r="X99" s="772"/>
      <c r="Y99" s="772"/>
      <c r="Z99" s="772"/>
      <c r="AA99" s="772"/>
      <c r="AB99" s="772"/>
      <c r="AC99" s="772"/>
      <c r="AD99" s="772"/>
      <c r="AE99" s="772"/>
      <c r="AF99" s="772"/>
      <c r="AG99" s="772"/>
      <c r="AH99" s="772"/>
      <c r="AI99" s="772"/>
      <c r="AJ99" s="772"/>
      <c r="AK99" s="758"/>
      <c r="AL99" s="758"/>
      <c r="AM99" s="758"/>
      <c r="AN99" s="760"/>
      <c r="AO99" s="758"/>
      <c r="AP99" s="758"/>
      <c r="AQ99" s="758"/>
      <c r="AR99" s="761"/>
      <c r="AS99" s="758"/>
      <c r="AT99" s="758"/>
      <c r="AU99" s="758"/>
      <c r="AV99" s="758"/>
      <c r="AW99" s="758"/>
      <c r="AX99" s="758"/>
    </row>
    <row r="100" spans="2:59" ht="33.75" customHeight="1">
      <c r="B100" s="765"/>
      <c r="C100" s="765"/>
      <c r="D100" s="766"/>
      <c r="E100" s="766" t="str">
        <f t="shared" si="13"/>
        <v/>
      </c>
      <c r="F100" s="765"/>
      <c r="G100" s="765"/>
      <c r="H100" s="765"/>
      <c r="I100" s="765"/>
      <c r="J100" s="765"/>
      <c r="K100" s="765"/>
      <c r="L100" s="765"/>
      <c r="M100" s="765"/>
      <c r="N100" s="765"/>
      <c r="O100" s="765"/>
      <c r="P100" s="765"/>
      <c r="Q100" s="765"/>
      <c r="R100" s="765"/>
      <c r="S100" s="765"/>
      <c r="T100" s="765"/>
      <c r="U100" s="765"/>
      <c r="V100" s="765"/>
      <c r="W100" s="765"/>
      <c r="X100" s="765"/>
      <c r="Y100" s="765"/>
      <c r="Z100" s="765"/>
      <c r="AA100" s="765"/>
      <c r="AB100" s="765"/>
      <c r="AC100" s="765"/>
      <c r="AD100" s="765"/>
      <c r="AE100" s="765"/>
      <c r="AF100" s="765"/>
      <c r="AG100" s="765"/>
      <c r="AH100" s="765"/>
      <c r="AI100" s="765"/>
      <c r="AJ100" s="765"/>
      <c r="AR100" s="743"/>
      <c r="AS100" s="767" t="s">
        <v>2435</v>
      </c>
      <c r="AT100" s="768"/>
      <c r="AU100" s="769"/>
      <c r="AW100" s="724"/>
    </row>
    <row r="101" spans="2:59" ht="33.75" customHeight="1" thickBot="1">
      <c r="B101" s="765" t="s">
        <v>2174</v>
      </c>
      <c r="C101" s="765"/>
      <c r="D101" s="770" t="s">
        <v>1658</v>
      </c>
      <c r="E101" s="766" t="str">
        <f t="shared" si="13"/>
        <v/>
      </c>
      <c r="F101" s="776">
        <v>11</v>
      </c>
      <c r="G101" s="776" t="s">
        <v>1760</v>
      </c>
      <c r="H101" s="776"/>
      <c r="I101" s="776"/>
      <c r="J101" s="776"/>
      <c r="K101" s="765"/>
      <c r="L101" s="765"/>
      <c r="M101" s="765"/>
      <c r="N101" s="765"/>
      <c r="O101" s="765"/>
      <c r="P101" s="765"/>
      <c r="Q101" s="765"/>
      <c r="R101" s="765"/>
      <c r="S101" s="765"/>
      <c r="T101" s="765"/>
      <c r="U101" s="765"/>
      <c r="V101" s="765"/>
      <c r="W101" s="765"/>
      <c r="X101" s="765"/>
      <c r="Y101" s="765"/>
      <c r="Z101" s="765"/>
      <c r="AA101" s="765"/>
      <c r="AB101" s="765"/>
      <c r="AC101" s="765"/>
      <c r="AD101" s="748" t="s">
        <v>2439</v>
      </c>
      <c r="AE101" s="748"/>
      <c r="AF101" s="748"/>
      <c r="AG101" s="765"/>
      <c r="AH101" s="765"/>
      <c r="AI101" s="765"/>
      <c r="AJ101" s="765"/>
      <c r="AR101" s="743"/>
      <c r="AW101" s="724"/>
      <c r="AZ101" s="747" t="s">
        <v>1761</v>
      </c>
      <c r="BC101" s="747" t="s">
        <v>1762</v>
      </c>
    </row>
    <row r="102" spans="2:59" ht="33.75" customHeight="1" thickBot="1">
      <c r="B102" s="765"/>
      <c r="C102" s="765"/>
      <c r="D102" s="766"/>
      <c r="E102" s="766" t="e">
        <f t="shared" si="13"/>
        <v>#N/A</v>
      </c>
      <c r="F102" s="765"/>
      <c r="G102" s="771" t="s">
        <v>2440</v>
      </c>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3" t="s">
        <v>530</v>
      </c>
      <c r="AE102" s="748" t="s">
        <v>1716</v>
      </c>
      <c r="AF102" s="748"/>
      <c r="AG102" s="765"/>
      <c r="AH102" s="765"/>
      <c r="AI102" s="765"/>
      <c r="AJ102" s="765"/>
      <c r="AL102" s="744" t="s">
        <v>668</v>
      </c>
      <c r="AN102" s="726" t="e">
        <f t="shared" ref="AN102" si="28">IF(AP102=AR102,"●","✖")</f>
        <v>#N/A</v>
      </c>
      <c r="AP102" s="745" t="str">
        <f t="shared" ref="AP102" si="29">IF(AL102="いる","適切","不適切")</f>
        <v>適切</v>
      </c>
      <c r="AR102" s="746" t="e">
        <f t="shared" ref="AR102" si="30">_xlfn.IFS(AU102=AW102,"適切",AU102="非該当","要確認",AU102="いない","不適切",AU102="いる・いない","")</f>
        <v>#N/A</v>
      </c>
      <c r="AU102" s="744"/>
      <c r="AW102" s="728" t="s">
        <v>2048</v>
      </c>
      <c r="AZ102" s="747" t="s">
        <v>1764</v>
      </c>
    </row>
    <row r="103" spans="2:59" ht="33.75" customHeight="1">
      <c r="B103" s="765"/>
      <c r="C103" s="765"/>
      <c r="D103" s="766"/>
      <c r="E103" s="766" t="str">
        <f t="shared" si="13"/>
        <v/>
      </c>
      <c r="F103" s="765"/>
      <c r="G103" s="771" t="s">
        <v>1765</v>
      </c>
      <c r="H103" s="765"/>
      <c r="I103" s="765"/>
      <c r="J103" s="765"/>
      <c r="K103" s="765"/>
      <c r="L103" s="765"/>
      <c r="M103" s="765"/>
      <c r="N103" s="765"/>
      <c r="O103" s="765"/>
      <c r="P103" s="765"/>
      <c r="Q103" s="765"/>
      <c r="R103" s="765"/>
      <c r="S103" s="765"/>
      <c r="T103" s="765"/>
      <c r="U103" s="765"/>
      <c r="V103" s="765"/>
      <c r="W103" s="765"/>
      <c r="X103" s="765"/>
      <c r="Y103" s="765"/>
      <c r="Z103" s="765"/>
      <c r="AA103" s="765"/>
      <c r="AB103" s="765"/>
      <c r="AC103" s="765"/>
      <c r="AD103" s="765"/>
      <c r="AE103" s="765"/>
      <c r="AF103" s="765"/>
      <c r="AG103" s="765"/>
      <c r="AH103" s="765"/>
      <c r="AI103" s="765"/>
      <c r="AJ103" s="765"/>
      <c r="AR103" s="743"/>
      <c r="AW103" s="724"/>
      <c r="AZ103" s="747" t="s">
        <v>1766</v>
      </c>
    </row>
    <row r="104" spans="2:59" ht="33.75" customHeight="1">
      <c r="B104" s="765"/>
      <c r="C104" s="765"/>
      <c r="D104" s="766"/>
      <c r="E104" s="766" t="str">
        <f t="shared" si="13"/>
        <v/>
      </c>
      <c r="F104" s="765"/>
      <c r="G104" s="771" t="s">
        <v>1767</v>
      </c>
      <c r="H104" s="765"/>
      <c r="I104" s="765"/>
      <c r="J104" s="765"/>
      <c r="K104" s="765"/>
      <c r="L104" s="765"/>
      <c r="M104" s="765"/>
      <c r="N104" s="765"/>
      <c r="O104" s="765"/>
      <c r="P104" s="765"/>
      <c r="Q104" s="765"/>
      <c r="R104" s="765"/>
      <c r="S104" s="765"/>
      <c r="T104" s="765"/>
      <c r="U104" s="765"/>
      <c r="V104" s="765"/>
      <c r="W104" s="765"/>
      <c r="X104" s="765"/>
      <c r="Y104" s="765"/>
      <c r="Z104" s="765"/>
      <c r="AA104" s="765"/>
      <c r="AB104" s="765"/>
      <c r="AC104" s="765"/>
      <c r="AD104" s="765"/>
      <c r="AE104" s="765"/>
      <c r="AF104" s="765"/>
      <c r="AG104" s="765"/>
      <c r="AH104" s="765"/>
      <c r="AI104" s="765"/>
      <c r="AJ104" s="765"/>
      <c r="AR104" s="743"/>
      <c r="AW104" s="724"/>
    </row>
    <row r="105" spans="2:59" ht="33.75" customHeight="1" thickBot="1">
      <c r="B105" s="772"/>
      <c r="C105" s="772"/>
      <c r="D105" s="773"/>
      <c r="E105" s="773" t="str">
        <f t="shared" si="13"/>
        <v/>
      </c>
      <c r="F105" s="772"/>
      <c r="G105" s="772"/>
      <c r="H105" s="772"/>
      <c r="I105" s="772"/>
      <c r="J105" s="772"/>
      <c r="K105" s="772"/>
      <c r="L105" s="772"/>
      <c r="M105" s="772"/>
      <c r="N105" s="772"/>
      <c r="O105" s="772"/>
      <c r="P105" s="772"/>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58"/>
      <c r="AL105" s="758"/>
      <c r="AM105" s="758"/>
      <c r="AN105" s="760"/>
      <c r="AO105" s="758"/>
      <c r="AP105" s="758"/>
      <c r="AQ105" s="758"/>
      <c r="AR105" s="761"/>
      <c r="AS105" s="758"/>
      <c r="AT105" s="758"/>
      <c r="AU105" s="758"/>
      <c r="AV105" s="758"/>
      <c r="AW105" s="758"/>
      <c r="AX105" s="758"/>
    </row>
    <row r="106" spans="2:59" ht="33.75" customHeight="1">
      <c r="E106" s="725" t="str">
        <f t="shared" si="13"/>
        <v/>
      </c>
      <c r="AR106" s="743"/>
      <c r="AW106" s="724"/>
    </row>
    <row r="107" spans="2:59" ht="33.75" customHeight="1">
      <c r="D107" s="742" t="s">
        <v>1658</v>
      </c>
      <c r="F107" s="780">
        <v>13</v>
      </c>
      <c r="G107" s="780" t="s">
        <v>2441</v>
      </c>
      <c r="H107" s="780"/>
      <c r="I107" s="780"/>
      <c r="J107" s="780"/>
      <c r="K107" s="780"/>
      <c r="L107" s="780"/>
      <c r="M107" s="780"/>
      <c r="N107" s="780"/>
      <c r="AR107" s="743"/>
      <c r="AW107" s="724"/>
    </row>
    <row r="108" spans="2:59" ht="33.75" customHeight="1">
      <c r="D108" s="724"/>
      <c r="E108" s="725" t="str">
        <f t="shared" si="13"/>
        <v/>
      </c>
      <c r="F108" s="781" t="s">
        <v>867</v>
      </c>
      <c r="G108" s="724" t="s">
        <v>1768</v>
      </c>
      <c r="L108" s="724" t="s">
        <v>1769</v>
      </c>
      <c r="AR108" s="743"/>
      <c r="AW108" s="724"/>
      <c r="AZ108" s="747" t="s">
        <v>1770</v>
      </c>
      <c r="BG108" s="747" t="s">
        <v>1771</v>
      </c>
    </row>
    <row r="109" spans="2:59" ht="33.75" customHeight="1">
      <c r="E109" s="725" t="str">
        <f t="shared" si="13"/>
        <v/>
      </c>
      <c r="G109" s="747" t="s">
        <v>1772</v>
      </c>
      <c r="AR109" s="743"/>
      <c r="AW109" s="724"/>
      <c r="AZ109" s="747" t="s">
        <v>1773</v>
      </c>
    </row>
    <row r="110" spans="2:59" ht="33.75" customHeight="1">
      <c r="E110" s="725" t="str">
        <f t="shared" si="13"/>
        <v/>
      </c>
      <c r="G110" s="747" t="s">
        <v>1774</v>
      </c>
      <c r="AL110" s="744" t="s">
        <v>667</v>
      </c>
      <c r="AN110" s="726" t="str">
        <f t="shared" ref="AN110" si="31">IF(AP110=AR110,"●","✖")</f>
        <v>✖</v>
      </c>
      <c r="AP110" s="745" t="str">
        <f>IF(AL110="いない","適切","不適切")</f>
        <v>適切</v>
      </c>
      <c r="AR110" s="746" t="str">
        <f>_xlfn.IFS(AU110=AW110,"適切",AU110="非該当","要確認",AU110="いる","不適切",AU110="いない・いる","")</f>
        <v/>
      </c>
      <c r="AT110" s="724">
        <v>198</v>
      </c>
      <c r="AU110" s="749" t="str">
        <f>'自主点検表（処遇）'!$AH$1260</f>
        <v>いない・いる</v>
      </c>
      <c r="AW110" s="728" t="s">
        <v>2049</v>
      </c>
      <c r="AZ110" s="747" t="s">
        <v>1775</v>
      </c>
    </row>
    <row r="111" spans="2:59" ht="33.75" customHeight="1">
      <c r="E111" s="725" t="str">
        <f t="shared" si="13"/>
        <v/>
      </c>
      <c r="G111" s="747" t="s">
        <v>1776</v>
      </c>
      <c r="AL111" s="744" t="s">
        <v>668</v>
      </c>
      <c r="AN111" s="726" t="str">
        <f>IF(AP111=AR111,"●","✖")</f>
        <v>✖</v>
      </c>
      <c r="AP111" s="745" t="str">
        <f t="shared" ref="AP111" si="32">IF(AL111="いる","適切","不適切")</f>
        <v>適切</v>
      </c>
      <c r="AR111" s="746" t="str">
        <f t="shared" si="21"/>
        <v/>
      </c>
      <c r="AT111" s="724">
        <v>199</v>
      </c>
      <c r="AU111" s="749" t="str">
        <f>'自主点検表（処遇）'!$AH$1299</f>
        <v>いる・いない</v>
      </c>
      <c r="AW111" s="728" t="s">
        <v>2048</v>
      </c>
      <c r="AZ111" s="747" t="s">
        <v>1777</v>
      </c>
    </row>
    <row r="112" spans="2:59" ht="33.75" customHeight="1">
      <c r="E112" s="725" t="str">
        <f t="shared" si="13"/>
        <v/>
      </c>
      <c r="G112" s="747" t="s">
        <v>1778</v>
      </c>
      <c r="AR112" s="743"/>
      <c r="AW112" s="726"/>
      <c r="AZ112" s="747" t="s">
        <v>1779</v>
      </c>
    </row>
    <row r="113" spans="2:50" ht="33.75" customHeight="1">
      <c r="E113" s="725" t="str">
        <f t="shared" si="13"/>
        <v/>
      </c>
      <c r="G113" s="747" t="s">
        <v>1780</v>
      </c>
      <c r="AL113" s="744" t="s">
        <v>668</v>
      </c>
      <c r="AN113" s="726" t="str">
        <f t="shared" ref="AN113" si="33">IF(AP113=AR113,"●","✖")</f>
        <v>✖</v>
      </c>
      <c r="AP113" s="745" t="str">
        <f t="shared" ref="AP113" si="34">IF(AL113="いる","適切","不適切")</f>
        <v>適切</v>
      </c>
      <c r="AR113" s="746" t="str">
        <f>_xlfn.IFS(AU113=AW113,"適切",AU113="非該当","要確認",AU113="いない","不適切",AU113="いる・いない","")</f>
        <v/>
      </c>
      <c r="AT113" s="724">
        <v>214</v>
      </c>
      <c r="AU113" s="749" t="str">
        <f>'自主点検表（処遇）'!$AH$1437</f>
        <v>いる・いない</v>
      </c>
      <c r="AW113" s="728" t="s">
        <v>2048</v>
      </c>
    </row>
    <row r="114" spans="2:50" ht="33.75" customHeight="1">
      <c r="E114" s="725" t="str">
        <f t="shared" si="13"/>
        <v/>
      </c>
      <c r="G114" s="747"/>
      <c r="AR114" s="743"/>
      <c r="AW114" s="724"/>
    </row>
    <row r="115" spans="2:50" ht="33.75" customHeight="1" thickBot="1">
      <c r="E115" s="725" t="str">
        <f t="shared" si="13"/>
        <v/>
      </c>
      <c r="G115" s="747" t="s">
        <v>2389</v>
      </c>
      <c r="I115" s="782" t="s">
        <v>2390</v>
      </c>
      <c r="K115" s="2011" t="s">
        <v>887</v>
      </c>
      <c r="L115" s="2011"/>
      <c r="M115" s="2011"/>
      <c r="N115" s="2011"/>
      <c r="O115" s="2011"/>
      <c r="P115" s="2011"/>
      <c r="Q115" s="2011"/>
      <c r="R115" s="2011"/>
      <c r="S115" s="2011"/>
      <c r="T115" s="2011"/>
      <c r="U115" s="2011"/>
      <c r="V115" s="2011"/>
      <c r="W115" s="2011"/>
      <c r="X115" s="2011"/>
      <c r="Y115" s="2011"/>
      <c r="Z115" s="2011"/>
      <c r="AA115" s="2011"/>
      <c r="AB115" s="2011"/>
      <c r="AR115" s="743"/>
      <c r="AW115" s="724"/>
    </row>
    <row r="116" spans="2:50" ht="33.75" customHeight="1" thickBot="1">
      <c r="E116" s="725" t="str">
        <f t="shared" si="13"/>
        <v/>
      </c>
      <c r="G116" s="763" t="s">
        <v>530</v>
      </c>
      <c r="I116" s="762" t="str">
        <f>'自主点検表（処遇）'!$H$1390</f>
        <v>　</v>
      </c>
      <c r="J116" s="10" t="s">
        <v>507</v>
      </c>
      <c r="K116" s="1344" t="s">
        <v>889</v>
      </c>
      <c r="L116" s="1344"/>
      <c r="M116" s="1344"/>
      <c r="N116" s="1344"/>
      <c r="O116" s="1344"/>
      <c r="P116" s="1344"/>
      <c r="Q116" s="1344"/>
      <c r="R116" s="1344"/>
      <c r="S116" s="1344"/>
      <c r="T116" s="1344"/>
      <c r="U116" s="1344"/>
      <c r="V116" s="1344"/>
      <c r="W116" s="1344"/>
      <c r="X116" s="1344"/>
      <c r="Y116" s="1344"/>
      <c r="Z116" s="1344"/>
      <c r="AA116" s="1344"/>
      <c r="AB116" s="1344"/>
      <c r="AC116" s="1344"/>
      <c r="AD116" s="1344"/>
      <c r="AE116" s="1344"/>
      <c r="AR116" s="743"/>
      <c r="AW116" s="724"/>
    </row>
    <row r="117" spans="2:50" ht="33.75" customHeight="1" thickBot="1">
      <c r="E117" s="725" t="str">
        <f t="shared" si="13"/>
        <v/>
      </c>
      <c r="G117" s="763" t="s">
        <v>530</v>
      </c>
      <c r="I117" s="762" t="str">
        <f>'自主点検表（処遇）'!$H$1391</f>
        <v>　</v>
      </c>
      <c r="J117" s="10" t="s">
        <v>508</v>
      </c>
      <c r="K117" s="1344" t="s">
        <v>890</v>
      </c>
      <c r="L117" s="1344"/>
      <c r="M117" s="1344"/>
      <c r="N117" s="1344"/>
      <c r="O117" s="1344"/>
      <c r="P117" s="1344"/>
      <c r="Q117" s="1344"/>
      <c r="R117" s="1344"/>
      <c r="S117" s="1344"/>
      <c r="T117" s="1344"/>
      <c r="U117" s="1344"/>
      <c r="V117" s="1344"/>
      <c r="W117" s="1344"/>
      <c r="X117" s="1344"/>
      <c r="Y117" s="1344"/>
      <c r="Z117" s="1344"/>
      <c r="AA117" s="1344"/>
      <c r="AB117" s="1344"/>
      <c r="AC117" s="1344"/>
      <c r="AD117" s="1344"/>
      <c r="AE117" s="1344"/>
      <c r="AR117" s="743"/>
      <c r="AW117" s="724"/>
    </row>
    <row r="118" spans="2:50" ht="33.75" customHeight="1" thickBot="1">
      <c r="E118" s="725" t="str">
        <f t="shared" si="13"/>
        <v/>
      </c>
      <c r="G118" s="763" t="s">
        <v>530</v>
      </c>
      <c r="I118" s="762" t="str">
        <f>'自主点検表（処遇）'!$H$1392</f>
        <v>　</v>
      </c>
      <c r="J118" s="10" t="s">
        <v>643</v>
      </c>
      <c r="K118" s="1344" t="s">
        <v>891</v>
      </c>
      <c r="L118" s="1344"/>
      <c r="M118" s="1344"/>
      <c r="N118" s="1344"/>
      <c r="O118" s="1344"/>
      <c r="P118" s="1344"/>
      <c r="Q118" s="1344"/>
      <c r="R118" s="1344"/>
      <c r="S118" s="1344"/>
      <c r="T118" s="1344"/>
      <c r="U118" s="1344"/>
      <c r="V118" s="1344"/>
      <c r="W118" s="1344"/>
      <c r="X118" s="1344"/>
      <c r="Y118" s="1344"/>
      <c r="Z118" s="1344"/>
      <c r="AA118" s="1344"/>
      <c r="AB118" s="1344"/>
      <c r="AC118" s="1344"/>
      <c r="AD118" s="1344"/>
      <c r="AE118" s="1344"/>
      <c r="AR118" s="743"/>
      <c r="AW118" s="724"/>
    </row>
    <row r="119" spans="2:50" ht="33.75" customHeight="1" thickBot="1">
      <c r="E119" s="725" t="str">
        <f t="shared" si="13"/>
        <v/>
      </c>
      <c r="G119" s="763" t="s">
        <v>530</v>
      </c>
      <c r="I119" s="762" t="str">
        <f>'自主点検表（処遇）'!$H$1393</f>
        <v>　</v>
      </c>
      <c r="J119" s="10" t="s">
        <v>644</v>
      </c>
      <c r="K119" s="1344" t="s">
        <v>892</v>
      </c>
      <c r="L119" s="1344"/>
      <c r="M119" s="1344"/>
      <c r="N119" s="1344"/>
      <c r="O119" s="1344"/>
      <c r="P119" s="1344"/>
      <c r="Q119" s="1344"/>
      <c r="R119" s="1344"/>
      <c r="S119" s="1344"/>
      <c r="T119" s="1344"/>
      <c r="U119" s="1344"/>
      <c r="V119" s="1344"/>
      <c r="W119" s="1344"/>
      <c r="X119" s="1344"/>
      <c r="Y119" s="1344"/>
      <c r="Z119" s="1344"/>
      <c r="AA119" s="1344"/>
      <c r="AB119" s="1344"/>
      <c r="AC119" s="1344"/>
      <c r="AD119" s="1344"/>
      <c r="AE119" s="1344"/>
      <c r="AR119" s="743"/>
      <c r="AW119" s="724"/>
    </row>
    <row r="120" spans="2:50" ht="33.75" customHeight="1" thickBot="1">
      <c r="E120" s="725" t="str">
        <f t="shared" si="13"/>
        <v/>
      </c>
      <c r="G120" s="763" t="s">
        <v>530</v>
      </c>
      <c r="I120" s="762" t="str">
        <f>'自主点検表（処遇）'!$H$1394</f>
        <v>　</v>
      </c>
      <c r="J120" s="10" t="s">
        <v>867</v>
      </c>
      <c r="K120" s="1344" t="s">
        <v>893</v>
      </c>
      <c r="L120" s="1344"/>
      <c r="M120" s="1344"/>
      <c r="N120" s="1344"/>
      <c r="O120" s="1344"/>
      <c r="P120" s="1344"/>
      <c r="Q120" s="1344"/>
      <c r="R120" s="1344"/>
      <c r="S120" s="1344"/>
      <c r="T120" s="1344"/>
      <c r="U120" s="1344"/>
      <c r="V120" s="1344"/>
      <c r="W120" s="1344"/>
      <c r="X120" s="1344"/>
      <c r="Y120" s="1344"/>
      <c r="Z120" s="1344"/>
      <c r="AA120" s="1344"/>
      <c r="AB120" s="1344"/>
      <c r="AC120" s="1344"/>
      <c r="AD120" s="1344"/>
      <c r="AE120" s="1344"/>
      <c r="AR120" s="743"/>
      <c r="AW120" s="724"/>
    </row>
    <row r="121" spans="2:50" ht="33.75" customHeight="1" thickBot="1">
      <c r="E121" s="725" t="str">
        <f t="shared" si="13"/>
        <v/>
      </c>
      <c r="G121" s="763" t="s">
        <v>530</v>
      </c>
      <c r="I121" s="762" t="str">
        <f>'自主点検表（処遇）'!$H$1395</f>
        <v>　</v>
      </c>
      <c r="J121" s="10" t="s">
        <v>869</v>
      </c>
      <c r="K121" s="1344" t="s">
        <v>894</v>
      </c>
      <c r="L121" s="1344"/>
      <c r="M121" s="1344"/>
      <c r="N121" s="1344"/>
      <c r="O121" s="1344"/>
      <c r="P121" s="1344"/>
      <c r="Q121" s="1344"/>
      <c r="R121" s="1344"/>
      <c r="S121" s="1344"/>
      <c r="T121" s="1344"/>
      <c r="U121" s="1344"/>
      <c r="V121" s="1344"/>
      <c r="W121" s="1344"/>
      <c r="X121" s="1344"/>
      <c r="Y121" s="1344"/>
      <c r="Z121" s="1344"/>
      <c r="AA121" s="1344"/>
      <c r="AB121" s="1344"/>
      <c r="AC121" s="1344"/>
      <c r="AD121" s="1344"/>
      <c r="AE121" s="1344"/>
      <c r="AR121" s="743"/>
      <c r="AW121" s="724"/>
    </row>
    <row r="122" spans="2:50" ht="33.75" customHeight="1" thickBot="1">
      <c r="E122" s="725" t="str">
        <f t="shared" si="13"/>
        <v/>
      </c>
      <c r="G122" s="763" t="s">
        <v>530</v>
      </c>
      <c r="I122" s="762" t="str">
        <f>'自主点検表（処遇）'!$H$1396</f>
        <v>　</v>
      </c>
      <c r="J122" s="10" t="s">
        <v>888</v>
      </c>
      <c r="K122" s="1344" t="s">
        <v>895</v>
      </c>
      <c r="L122" s="1344"/>
      <c r="M122" s="1344"/>
      <c r="N122" s="1344"/>
      <c r="O122" s="1344"/>
      <c r="P122" s="1344"/>
      <c r="Q122" s="1344"/>
      <c r="R122" s="1344"/>
      <c r="S122" s="1344"/>
      <c r="T122" s="1344"/>
      <c r="U122" s="1344"/>
      <c r="V122" s="1344"/>
      <c r="W122" s="1344"/>
      <c r="X122" s="1344"/>
      <c r="Y122" s="1344"/>
      <c r="Z122" s="1344"/>
      <c r="AA122" s="1344"/>
      <c r="AB122" s="1344"/>
      <c r="AC122" s="1344"/>
      <c r="AD122" s="1344"/>
      <c r="AE122" s="1344"/>
      <c r="AR122" s="743"/>
      <c r="AW122" s="724"/>
    </row>
    <row r="123" spans="2:50" ht="33.75" customHeight="1">
      <c r="E123" s="725" t="str">
        <f t="shared" si="13"/>
        <v/>
      </c>
      <c r="G123" s="747"/>
      <c r="AR123" s="743"/>
      <c r="AW123" s="724"/>
    </row>
    <row r="124" spans="2:50" ht="33.75" customHeight="1" thickBot="1">
      <c r="B124" s="758"/>
      <c r="C124" s="758"/>
      <c r="D124" s="759"/>
      <c r="E124" s="759" t="str">
        <f t="shared" si="13"/>
        <v/>
      </c>
      <c r="F124" s="758"/>
      <c r="G124" s="758"/>
      <c r="H124" s="758"/>
      <c r="I124" s="758"/>
      <c r="J124" s="758"/>
      <c r="K124" s="758"/>
      <c r="L124" s="758"/>
      <c r="M124" s="758"/>
      <c r="N124" s="758"/>
      <c r="O124" s="758"/>
      <c r="P124" s="758"/>
      <c r="Q124" s="758"/>
      <c r="R124" s="758"/>
      <c r="S124" s="758"/>
      <c r="T124" s="758"/>
      <c r="U124" s="758"/>
      <c r="V124" s="758"/>
      <c r="W124" s="758"/>
      <c r="X124" s="758"/>
      <c r="Y124" s="758"/>
      <c r="Z124" s="758"/>
      <c r="AA124" s="758"/>
      <c r="AB124" s="758"/>
      <c r="AC124" s="758"/>
      <c r="AD124" s="758"/>
      <c r="AE124" s="758"/>
      <c r="AF124" s="758"/>
      <c r="AG124" s="758"/>
      <c r="AH124" s="758"/>
      <c r="AI124" s="758"/>
      <c r="AJ124" s="758"/>
      <c r="AK124" s="758"/>
      <c r="AL124" s="758"/>
      <c r="AM124" s="758"/>
      <c r="AN124" s="760"/>
      <c r="AO124" s="758"/>
      <c r="AP124" s="758"/>
      <c r="AQ124" s="758"/>
      <c r="AR124" s="761"/>
      <c r="AS124" s="758"/>
      <c r="AT124" s="758"/>
      <c r="AU124" s="758"/>
      <c r="AV124" s="758"/>
      <c r="AW124" s="758"/>
      <c r="AX124" s="758"/>
    </row>
    <row r="125" spans="2:50" ht="33.75" customHeight="1">
      <c r="E125" s="725" t="str">
        <f t="shared" si="13"/>
        <v/>
      </c>
      <c r="AR125" s="743"/>
      <c r="AU125" s="726"/>
      <c r="AW125" s="724"/>
    </row>
    <row r="126" spans="2:50" ht="33.75" customHeight="1">
      <c r="B126" s="724" t="s">
        <v>2175</v>
      </c>
      <c r="E126" s="725" t="str">
        <f t="shared" si="13"/>
        <v/>
      </c>
      <c r="F126" s="781" t="s">
        <v>2442</v>
      </c>
      <c r="G126" s="724" t="s">
        <v>2269</v>
      </c>
      <c r="AL126" s="744" t="s">
        <v>668</v>
      </c>
      <c r="AN126" s="726" t="str">
        <f t="shared" ref="AN126" si="35">IF(AP126=AR126,"●","✖")</f>
        <v>✖</v>
      </c>
      <c r="AP126" s="745" t="str">
        <f t="shared" ref="AP126" si="36">IF(AL126="いる","適切","不適切")</f>
        <v>適切</v>
      </c>
      <c r="AR126" s="746" t="str">
        <f t="shared" ref="AR126" si="37">_xlfn.IFS(AU126=AW126,"適切",AU126="非該当","要確認",AU126="いない","不適切",AU126="いる・いない","")</f>
        <v/>
      </c>
      <c r="AT126" s="724">
        <v>223</v>
      </c>
      <c r="AU126" s="749" t="str">
        <f>'自主点検表（処遇）'!$AH$1598</f>
        <v>いる・いない</v>
      </c>
      <c r="AW126" s="728" t="s">
        <v>2048</v>
      </c>
    </row>
    <row r="127" spans="2:50" ht="33.75" customHeight="1">
      <c r="E127" s="725" t="str">
        <f t="shared" si="13"/>
        <v/>
      </c>
      <c r="AR127" s="743"/>
      <c r="AU127" s="726"/>
      <c r="AW127" s="724"/>
    </row>
    <row r="128" spans="2:50" ht="33.75" customHeight="1">
      <c r="B128" s="765"/>
      <c r="C128" s="765"/>
      <c r="D128" s="766"/>
      <c r="E128" s="766" t="str">
        <f t="shared" si="13"/>
        <v/>
      </c>
      <c r="F128" s="765"/>
      <c r="G128" s="765"/>
      <c r="H128" s="765"/>
      <c r="I128" s="765"/>
      <c r="J128" s="765"/>
      <c r="K128" s="765"/>
      <c r="L128" s="765"/>
      <c r="M128" s="765"/>
      <c r="N128" s="765"/>
      <c r="O128" s="765"/>
      <c r="P128" s="765"/>
      <c r="Q128" s="765"/>
      <c r="R128" s="765"/>
      <c r="S128" s="765"/>
      <c r="T128" s="765"/>
      <c r="U128" s="765"/>
      <c r="V128" s="765"/>
      <c r="W128" s="765"/>
      <c r="X128" s="765"/>
      <c r="Y128" s="765"/>
      <c r="Z128" s="765"/>
      <c r="AA128" s="765"/>
      <c r="AB128" s="765"/>
      <c r="AC128" s="765"/>
      <c r="AD128" s="765"/>
      <c r="AE128" s="765"/>
      <c r="AF128" s="765"/>
      <c r="AG128" s="765"/>
      <c r="AH128" s="765"/>
      <c r="AI128" s="765"/>
      <c r="AJ128" s="765"/>
      <c r="AR128" s="743"/>
      <c r="AU128" s="726"/>
      <c r="AW128" s="724"/>
    </row>
    <row r="129" spans="2:57" ht="33.75" customHeight="1">
      <c r="B129" s="765" t="s">
        <v>2176</v>
      </c>
      <c r="C129" s="765"/>
      <c r="D129" s="770" t="s">
        <v>1658</v>
      </c>
      <c r="E129" s="766" t="str">
        <f t="shared" si="13"/>
        <v/>
      </c>
      <c r="F129" s="776">
        <v>14</v>
      </c>
      <c r="G129" s="776" t="s">
        <v>2443</v>
      </c>
      <c r="H129" s="776"/>
      <c r="I129" s="776"/>
      <c r="J129" s="765"/>
      <c r="K129" s="765"/>
      <c r="L129" s="765"/>
      <c r="M129" s="765"/>
      <c r="N129" s="765"/>
      <c r="O129" s="765"/>
      <c r="P129" s="765"/>
      <c r="Q129" s="765"/>
      <c r="R129" s="765"/>
      <c r="S129" s="765"/>
      <c r="T129" s="765"/>
      <c r="U129" s="765"/>
      <c r="V129" s="765"/>
      <c r="W129" s="765"/>
      <c r="X129" s="765"/>
      <c r="Y129" s="765"/>
      <c r="Z129" s="765"/>
      <c r="AA129" s="765"/>
      <c r="AB129" s="765"/>
      <c r="AC129" s="765"/>
      <c r="AD129" s="765"/>
      <c r="AE129" s="765"/>
      <c r="AF129" s="765"/>
      <c r="AG129" s="765"/>
      <c r="AH129" s="765"/>
      <c r="AI129" s="765"/>
      <c r="AJ129" s="765"/>
      <c r="AR129" s="743"/>
      <c r="AT129" s="767" t="s">
        <v>2435</v>
      </c>
      <c r="AU129" s="768"/>
      <c r="AV129" s="769"/>
      <c r="AW129" s="724"/>
      <c r="BE129" s="775" t="s">
        <v>1793</v>
      </c>
    </row>
    <row r="130" spans="2:57" ht="33.75" customHeight="1" thickBot="1">
      <c r="B130" s="765"/>
      <c r="C130" s="765"/>
      <c r="D130" s="766"/>
      <c r="E130" s="766" t="str">
        <f t="shared" si="13"/>
        <v/>
      </c>
      <c r="F130" s="783" t="s">
        <v>1708</v>
      </c>
      <c r="G130" s="2047" t="s">
        <v>2444</v>
      </c>
      <c r="H130" s="2047"/>
      <c r="I130" s="2047"/>
      <c r="J130" s="2047"/>
      <c r="K130" s="2047"/>
      <c r="L130" s="2047"/>
      <c r="M130" s="2047"/>
      <c r="N130" s="2047"/>
      <c r="O130" s="2047"/>
      <c r="P130" s="2047"/>
      <c r="Q130" s="2047"/>
      <c r="R130" s="2047"/>
      <c r="S130" s="2047"/>
      <c r="T130" s="2047"/>
      <c r="U130" s="2047"/>
      <c r="V130" s="2047"/>
      <c r="W130" s="2047"/>
      <c r="X130" s="2047"/>
      <c r="Y130" s="2047"/>
      <c r="Z130" s="2047"/>
      <c r="AA130" s="765"/>
      <c r="AB130" s="765"/>
      <c r="AC130" s="765"/>
      <c r="AD130" s="748" t="s">
        <v>2445</v>
      </c>
      <c r="AE130" s="748"/>
      <c r="AF130" s="748"/>
      <c r="AG130" s="765"/>
      <c r="AH130" s="765"/>
      <c r="AI130" s="765"/>
      <c r="AJ130" s="765"/>
      <c r="AR130" s="743"/>
      <c r="AW130" s="724"/>
      <c r="AZ130" s="747" t="s">
        <v>1796</v>
      </c>
    </row>
    <row r="131" spans="2:57" ht="33.75" customHeight="1" thickBot="1">
      <c r="B131" s="765"/>
      <c r="C131" s="765"/>
      <c r="D131" s="766"/>
      <c r="E131" s="766" t="e">
        <f t="shared" si="13"/>
        <v>#N/A</v>
      </c>
      <c r="F131" s="765"/>
      <c r="G131" s="2047"/>
      <c r="H131" s="2047"/>
      <c r="I131" s="2047"/>
      <c r="J131" s="2047"/>
      <c r="K131" s="2047"/>
      <c r="L131" s="2047"/>
      <c r="M131" s="2047"/>
      <c r="N131" s="2047"/>
      <c r="O131" s="2047"/>
      <c r="P131" s="2047"/>
      <c r="Q131" s="2047"/>
      <c r="R131" s="2047"/>
      <c r="S131" s="2047"/>
      <c r="T131" s="2047"/>
      <c r="U131" s="2047"/>
      <c r="V131" s="2047"/>
      <c r="W131" s="2047"/>
      <c r="X131" s="2047"/>
      <c r="Y131" s="2047"/>
      <c r="Z131" s="2047"/>
      <c r="AA131" s="765"/>
      <c r="AB131" s="765"/>
      <c r="AC131" s="765"/>
      <c r="AD131" s="763" t="s">
        <v>530</v>
      </c>
      <c r="AE131" s="748" t="s">
        <v>1716</v>
      </c>
      <c r="AF131" s="748"/>
      <c r="AG131" s="765"/>
      <c r="AH131" s="765"/>
      <c r="AI131" s="765"/>
      <c r="AJ131" s="765"/>
      <c r="AL131" s="744" t="s">
        <v>668</v>
      </c>
      <c r="AN131" s="726" t="e">
        <f t="shared" ref="AN131" si="38">IF(AP131=AR131,"●","✖")</f>
        <v>#N/A</v>
      </c>
      <c r="AP131" s="745" t="str">
        <f t="shared" ref="AP131" si="39">IF(AL131="いる","適切","不適切")</f>
        <v>適切</v>
      </c>
      <c r="AR131" s="746" t="e">
        <f t="shared" ref="AR131" si="40">_xlfn.IFS(AU131=AW131,"適切",AU131="非該当","要確認",AU131="いない","不適切",AU131="いる・いない","")</f>
        <v>#N/A</v>
      </c>
      <c r="AU131" s="744"/>
      <c r="AW131" s="728" t="s">
        <v>2048</v>
      </c>
      <c r="AZ131" s="724" t="s">
        <v>1797</v>
      </c>
    </row>
    <row r="132" spans="2:57" ht="33.75" customHeight="1">
      <c r="B132" s="765"/>
      <c r="C132" s="765"/>
      <c r="D132" s="766"/>
      <c r="E132" s="766" t="str">
        <f t="shared" si="13"/>
        <v/>
      </c>
      <c r="F132" s="765"/>
      <c r="G132" s="2047"/>
      <c r="H132" s="2047"/>
      <c r="I132" s="2047"/>
      <c r="J132" s="2047"/>
      <c r="K132" s="2047"/>
      <c r="L132" s="2047"/>
      <c r="M132" s="2047"/>
      <c r="N132" s="2047"/>
      <c r="O132" s="2047"/>
      <c r="P132" s="2047"/>
      <c r="Q132" s="2047"/>
      <c r="R132" s="2047"/>
      <c r="S132" s="2047"/>
      <c r="T132" s="2047"/>
      <c r="U132" s="2047"/>
      <c r="V132" s="2047"/>
      <c r="W132" s="2047"/>
      <c r="X132" s="2047"/>
      <c r="Y132" s="2047"/>
      <c r="Z132" s="2047"/>
      <c r="AA132" s="765"/>
      <c r="AB132" s="765"/>
      <c r="AC132" s="765"/>
      <c r="AD132" s="765"/>
      <c r="AE132" s="765"/>
      <c r="AF132" s="765"/>
      <c r="AG132" s="765"/>
      <c r="AH132" s="765"/>
      <c r="AI132" s="765"/>
      <c r="AJ132" s="765"/>
      <c r="AR132" s="743"/>
      <c r="AW132" s="724"/>
      <c r="AZ132" s="747" t="s">
        <v>1744</v>
      </c>
    </row>
    <row r="133" spans="2:57" ht="33.75" customHeight="1">
      <c r="B133" s="765"/>
      <c r="C133" s="765"/>
      <c r="D133" s="766"/>
      <c r="E133" s="766" t="str">
        <f t="shared" si="13"/>
        <v/>
      </c>
      <c r="F133" s="765"/>
      <c r="G133" s="2047"/>
      <c r="H133" s="2047"/>
      <c r="I133" s="2047"/>
      <c r="J133" s="2047"/>
      <c r="K133" s="2047"/>
      <c r="L133" s="2047"/>
      <c r="M133" s="2047"/>
      <c r="N133" s="2047"/>
      <c r="O133" s="2047"/>
      <c r="P133" s="2047"/>
      <c r="Q133" s="2047"/>
      <c r="R133" s="2047"/>
      <c r="S133" s="2047"/>
      <c r="T133" s="2047"/>
      <c r="U133" s="2047"/>
      <c r="V133" s="2047"/>
      <c r="W133" s="2047"/>
      <c r="X133" s="2047"/>
      <c r="Y133" s="2047"/>
      <c r="Z133" s="2047"/>
      <c r="AA133" s="765"/>
      <c r="AB133" s="765"/>
      <c r="AC133" s="765"/>
      <c r="AD133" s="765"/>
      <c r="AE133" s="765"/>
      <c r="AF133" s="765"/>
      <c r="AG133" s="765"/>
      <c r="AH133" s="765"/>
      <c r="AI133" s="765"/>
      <c r="AJ133" s="765"/>
      <c r="AR133" s="743"/>
      <c r="AW133" s="724"/>
      <c r="AZ133" s="747" t="s">
        <v>1756</v>
      </c>
    </row>
    <row r="134" spans="2:57" ht="33.75" customHeight="1" thickBot="1">
      <c r="B134" s="765"/>
      <c r="C134" s="765"/>
      <c r="D134" s="766"/>
      <c r="E134" s="766"/>
      <c r="F134" s="783"/>
      <c r="G134" s="784"/>
      <c r="H134" s="784"/>
      <c r="I134" s="784"/>
      <c r="J134" s="784"/>
      <c r="K134" s="784"/>
      <c r="L134" s="784"/>
      <c r="M134" s="784"/>
      <c r="N134" s="784"/>
      <c r="O134" s="784"/>
      <c r="P134" s="784"/>
      <c r="Q134" s="784"/>
      <c r="R134" s="784"/>
      <c r="S134" s="784"/>
      <c r="T134" s="784"/>
      <c r="U134" s="784"/>
      <c r="V134" s="784"/>
      <c r="W134" s="784"/>
      <c r="X134" s="784"/>
      <c r="Y134" s="784"/>
      <c r="Z134" s="784"/>
      <c r="AA134" s="765"/>
      <c r="AB134" s="765"/>
      <c r="AC134" s="765"/>
      <c r="AD134" s="748" t="s">
        <v>2445</v>
      </c>
      <c r="AE134" s="748"/>
      <c r="AF134" s="748"/>
      <c r="AG134" s="765"/>
      <c r="AH134" s="765"/>
      <c r="AI134" s="765"/>
      <c r="AJ134" s="765"/>
      <c r="AR134" s="743"/>
      <c r="AW134" s="724"/>
      <c r="AZ134" s="747"/>
    </row>
    <row r="135" spans="2:57" ht="33.75" customHeight="1" thickBot="1">
      <c r="B135" s="765"/>
      <c r="C135" s="765"/>
      <c r="D135" s="766"/>
      <c r="E135" s="766"/>
      <c r="F135" s="783" t="s">
        <v>508</v>
      </c>
      <c r="G135" s="2045" t="s">
        <v>2446</v>
      </c>
      <c r="H135" s="2045"/>
      <c r="I135" s="2045"/>
      <c r="J135" s="2045"/>
      <c r="K135" s="2045"/>
      <c r="L135" s="2045"/>
      <c r="M135" s="2045"/>
      <c r="N135" s="2045"/>
      <c r="O135" s="2045"/>
      <c r="P135" s="2045"/>
      <c r="Q135" s="2045"/>
      <c r="R135" s="2045"/>
      <c r="S135" s="2045"/>
      <c r="T135" s="2045"/>
      <c r="U135" s="2045"/>
      <c r="V135" s="2045"/>
      <c r="W135" s="2045"/>
      <c r="X135" s="2045"/>
      <c r="Y135" s="2045"/>
      <c r="Z135" s="2045"/>
      <c r="AA135" s="765"/>
      <c r="AB135" s="765"/>
      <c r="AC135" s="765"/>
      <c r="AD135" s="763" t="s">
        <v>530</v>
      </c>
      <c r="AE135" s="748" t="s">
        <v>1716</v>
      </c>
      <c r="AF135" s="748"/>
      <c r="AG135" s="765"/>
      <c r="AH135" s="765"/>
      <c r="AI135" s="765"/>
      <c r="AJ135" s="765"/>
      <c r="AL135" s="744" t="s">
        <v>668</v>
      </c>
      <c r="AN135" s="726" t="e">
        <f t="shared" ref="AN135" si="41">IF(AP135=AR135,"●","✖")</f>
        <v>#N/A</v>
      </c>
      <c r="AP135" s="745" t="str">
        <f t="shared" ref="AP135" si="42">IF(AL135="いる","適切","不適切")</f>
        <v>適切</v>
      </c>
      <c r="AR135" s="746" t="e">
        <f t="shared" ref="AR135" si="43">_xlfn.IFS(AU135=AW135,"適切",AU135="非該当","要確認",AU135="いない","不適切",AU135="いる・いない","")</f>
        <v>#N/A</v>
      </c>
      <c r="AU135" s="744"/>
      <c r="AW135" s="728" t="s">
        <v>2048</v>
      </c>
      <c r="AZ135" s="747"/>
    </row>
    <row r="136" spans="2:57" ht="33.75" customHeight="1" thickBot="1">
      <c r="B136" s="765"/>
      <c r="C136" s="765"/>
      <c r="D136" s="766"/>
      <c r="E136" s="766"/>
      <c r="F136" s="765"/>
      <c r="G136" s="2045"/>
      <c r="H136" s="2045"/>
      <c r="I136" s="2045"/>
      <c r="J136" s="2045"/>
      <c r="K136" s="2045"/>
      <c r="L136" s="2045"/>
      <c r="M136" s="2045"/>
      <c r="N136" s="2045"/>
      <c r="O136" s="2045"/>
      <c r="P136" s="2045"/>
      <c r="Q136" s="2045"/>
      <c r="R136" s="2045"/>
      <c r="S136" s="2045"/>
      <c r="T136" s="2045"/>
      <c r="U136" s="2045"/>
      <c r="V136" s="2045"/>
      <c r="W136" s="2045"/>
      <c r="X136" s="2045"/>
      <c r="Y136" s="2045"/>
      <c r="Z136" s="2045"/>
      <c r="AA136" s="765"/>
      <c r="AB136" s="765"/>
      <c r="AC136" s="765"/>
      <c r="AD136" s="765"/>
      <c r="AE136" s="765"/>
      <c r="AF136" s="765"/>
      <c r="AG136" s="765"/>
      <c r="AH136" s="765"/>
      <c r="AI136" s="765"/>
      <c r="AJ136" s="765"/>
      <c r="AR136" s="743"/>
      <c r="AW136" s="724"/>
      <c r="AZ136" s="747"/>
    </row>
    <row r="137" spans="2:57" ht="33.75" customHeight="1" thickBot="1">
      <c r="B137" s="765"/>
      <c r="C137" s="765"/>
      <c r="D137" s="766"/>
      <c r="E137" s="766"/>
      <c r="F137" s="783" t="s">
        <v>643</v>
      </c>
      <c r="G137" s="2047" t="s">
        <v>2447</v>
      </c>
      <c r="H137" s="2047"/>
      <c r="I137" s="2047"/>
      <c r="J137" s="2047"/>
      <c r="K137" s="2047"/>
      <c r="L137" s="2047"/>
      <c r="M137" s="2047"/>
      <c r="N137" s="2047"/>
      <c r="O137" s="2047"/>
      <c r="P137" s="2047"/>
      <c r="Q137" s="2047"/>
      <c r="R137" s="2047"/>
      <c r="S137" s="2047"/>
      <c r="T137" s="2047"/>
      <c r="U137" s="2047"/>
      <c r="V137" s="2047"/>
      <c r="W137" s="2047"/>
      <c r="X137" s="2047"/>
      <c r="Y137" s="2047"/>
      <c r="Z137" s="2047"/>
      <c r="AA137" s="765"/>
      <c r="AB137" s="765"/>
      <c r="AC137" s="765"/>
      <c r="AD137" s="763" t="s">
        <v>530</v>
      </c>
      <c r="AE137" s="748" t="s">
        <v>1823</v>
      </c>
      <c r="AF137" s="748"/>
      <c r="AG137" s="765"/>
      <c r="AH137" s="765"/>
      <c r="AI137" s="765"/>
      <c r="AJ137" s="765"/>
      <c r="AL137" s="744" t="s">
        <v>668</v>
      </c>
      <c r="AN137" s="726" t="e">
        <f t="shared" ref="AN137" si="44">IF(AP137=AR137,"●","✖")</f>
        <v>#N/A</v>
      </c>
      <c r="AP137" s="745" t="str">
        <f t="shared" ref="AP137" si="45">IF(AL137="いる","適切","不適切")</f>
        <v>適切</v>
      </c>
      <c r="AR137" s="746" t="e">
        <f t="shared" ref="AR137" si="46">_xlfn.IFS(AU137=AW137,"適切",AU137="非該当","要確認",AU137="いない","不適切",AU137="いる・いない","")</f>
        <v>#N/A</v>
      </c>
      <c r="AU137" s="744"/>
      <c r="AW137" s="728" t="s">
        <v>2048</v>
      </c>
      <c r="AZ137" s="747"/>
    </row>
    <row r="138" spans="2:57" ht="33.75" customHeight="1">
      <c r="B138" s="765"/>
      <c r="C138" s="765"/>
      <c r="D138" s="766"/>
      <c r="E138" s="766"/>
      <c r="F138" s="765"/>
      <c r="G138" s="2047"/>
      <c r="H138" s="2047"/>
      <c r="I138" s="2047"/>
      <c r="J138" s="2047"/>
      <c r="K138" s="2047"/>
      <c r="L138" s="2047"/>
      <c r="M138" s="2047"/>
      <c r="N138" s="2047"/>
      <c r="O138" s="2047"/>
      <c r="P138" s="2047"/>
      <c r="Q138" s="2047"/>
      <c r="R138" s="2047"/>
      <c r="S138" s="2047"/>
      <c r="T138" s="2047"/>
      <c r="U138" s="2047"/>
      <c r="V138" s="2047"/>
      <c r="W138" s="2047"/>
      <c r="X138" s="2047"/>
      <c r="Y138" s="2047"/>
      <c r="Z138" s="2047"/>
      <c r="AA138" s="765"/>
      <c r="AB138" s="765"/>
      <c r="AC138" s="765"/>
      <c r="AD138" s="765"/>
      <c r="AE138" s="765"/>
      <c r="AF138" s="765"/>
      <c r="AG138" s="765"/>
      <c r="AH138" s="765"/>
      <c r="AI138" s="765"/>
      <c r="AJ138" s="765"/>
      <c r="AR138" s="743"/>
      <c r="AW138" s="724"/>
      <c r="AZ138" s="747"/>
    </row>
    <row r="139" spans="2:57" ht="33.75" customHeight="1" thickBot="1">
      <c r="B139" s="765"/>
      <c r="C139" s="765"/>
      <c r="D139" s="766"/>
      <c r="E139" s="766"/>
      <c r="F139" s="765"/>
      <c r="G139" s="765"/>
      <c r="H139" s="778"/>
      <c r="I139" s="778"/>
      <c r="J139" s="778"/>
      <c r="K139" s="778"/>
      <c r="L139" s="778"/>
      <c r="M139" s="778"/>
      <c r="N139" s="778"/>
      <c r="O139" s="778"/>
      <c r="P139" s="778"/>
      <c r="Q139" s="778"/>
      <c r="R139" s="778"/>
      <c r="S139" s="778"/>
      <c r="T139" s="778"/>
      <c r="U139" s="778"/>
      <c r="V139" s="778"/>
      <c r="W139" s="778"/>
      <c r="X139" s="778"/>
      <c r="Y139" s="778"/>
      <c r="Z139" s="778"/>
      <c r="AA139" s="765"/>
      <c r="AB139" s="765"/>
      <c r="AC139" s="765"/>
      <c r="AD139" s="765"/>
      <c r="AE139" s="765"/>
      <c r="AF139" s="765"/>
      <c r="AG139" s="765"/>
      <c r="AH139" s="765"/>
      <c r="AI139" s="765"/>
      <c r="AJ139" s="765"/>
      <c r="AR139" s="743"/>
      <c r="AW139" s="724"/>
      <c r="AZ139" s="747"/>
    </row>
    <row r="140" spans="2:57" ht="33.75" customHeight="1" thickBot="1">
      <c r="B140" s="765"/>
      <c r="C140" s="765"/>
      <c r="D140" s="766"/>
      <c r="E140" s="766"/>
      <c r="F140" s="783" t="s">
        <v>2448</v>
      </c>
      <c r="G140" s="2045" t="s">
        <v>2449</v>
      </c>
      <c r="H140" s="2045"/>
      <c r="I140" s="2045"/>
      <c r="J140" s="2045"/>
      <c r="K140" s="2045"/>
      <c r="L140" s="2045"/>
      <c r="M140" s="2045"/>
      <c r="N140" s="2045"/>
      <c r="O140" s="2045"/>
      <c r="P140" s="2045"/>
      <c r="Q140" s="2045"/>
      <c r="R140" s="2045"/>
      <c r="S140" s="2045"/>
      <c r="T140" s="2045"/>
      <c r="U140" s="2045"/>
      <c r="V140" s="2045"/>
      <c r="W140" s="2045"/>
      <c r="X140" s="2045"/>
      <c r="Y140" s="2045"/>
      <c r="Z140" s="2045"/>
      <c r="AA140" s="765"/>
      <c r="AB140" s="765"/>
      <c r="AC140" s="765"/>
      <c r="AD140" s="763" t="s">
        <v>530</v>
      </c>
      <c r="AE140" s="748" t="s">
        <v>1823</v>
      </c>
      <c r="AF140" s="748"/>
      <c r="AG140" s="765"/>
      <c r="AH140" s="765"/>
      <c r="AI140" s="765"/>
      <c r="AJ140" s="765"/>
      <c r="AL140" s="744" t="s">
        <v>668</v>
      </c>
      <c r="AN140" s="726" t="e">
        <f t="shared" ref="AN140" si="47">IF(AP140=AR140,"●","✖")</f>
        <v>#N/A</v>
      </c>
      <c r="AP140" s="745" t="str">
        <f t="shared" ref="AP140" si="48">IF(AL140="いる","適切","不適切")</f>
        <v>適切</v>
      </c>
      <c r="AR140" s="746" t="e">
        <f t="shared" ref="AR140" si="49">_xlfn.IFS(AU140=AW140,"適切",AU140="非該当","要確認",AU140="いない","不適切",AU140="いる・いない","")</f>
        <v>#N/A</v>
      </c>
      <c r="AU140" s="744"/>
      <c r="AW140" s="728" t="s">
        <v>2048</v>
      </c>
      <c r="AZ140" s="747"/>
    </row>
    <row r="141" spans="2:57" ht="33.75" customHeight="1" thickBot="1">
      <c r="B141" s="765"/>
      <c r="C141" s="765"/>
      <c r="D141" s="766"/>
      <c r="E141" s="766"/>
      <c r="F141" s="783"/>
      <c r="G141" s="2045"/>
      <c r="H141" s="2045"/>
      <c r="I141" s="2045"/>
      <c r="J141" s="2045"/>
      <c r="K141" s="2045"/>
      <c r="L141" s="2045"/>
      <c r="M141" s="2045"/>
      <c r="N141" s="2045"/>
      <c r="O141" s="2045"/>
      <c r="P141" s="2045"/>
      <c r="Q141" s="2045"/>
      <c r="R141" s="2045"/>
      <c r="S141" s="2045"/>
      <c r="T141" s="2045"/>
      <c r="U141" s="2045"/>
      <c r="V141" s="2045"/>
      <c r="W141" s="2045"/>
      <c r="X141" s="2045"/>
      <c r="Y141" s="2045"/>
      <c r="Z141" s="2045"/>
      <c r="AA141" s="765"/>
      <c r="AB141" s="765"/>
      <c r="AC141" s="765"/>
      <c r="AD141" s="765"/>
      <c r="AE141" s="765"/>
      <c r="AF141" s="765"/>
      <c r="AG141" s="765"/>
      <c r="AH141" s="765"/>
      <c r="AI141" s="765"/>
      <c r="AJ141" s="765"/>
      <c r="AR141" s="743"/>
      <c r="AW141" s="724"/>
      <c r="AZ141" s="747"/>
    </row>
    <row r="142" spans="2:57" ht="33.75" customHeight="1" thickBot="1">
      <c r="B142" s="765"/>
      <c r="C142" s="765"/>
      <c r="D142" s="766"/>
      <c r="E142" s="766"/>
      <c r="F142" s="783" t="s">
        <v>2450</v>
      </c>
      <c r="G142" s="2045" t="s">
        <v>2451</v>
      </c>
      <c r="H142" s="2045"/>
      <c r="I142" s="2045"/>
      <c r="J142" s="2045"/>
      <c r="K142" s="2045"/>
      <c r="L142" s="2045"/>
      <c r="M142" s="2045"/>
      <c r="N142" s="2045"/>
      <c r="O142" s="2045"/>
      <c r="P142" s="2045"/>
      <c r="Q142" s="2045"/>
      <c r="R142" s="2045"/>
      <c r="S142" s="2045"/>
      <c r="T142" s="2045"/>
      <c r="U142" s="2045"/>
      <c r="V142" s="2045"/>
      <c r="W142" s="2045"/>
      <c r="X142" s="2045"/>
      <c r="Y142" s="2045"/>
      <c r="Z142" s="2045"/>
      <c r="AA142" s="765"/>
      <c r="AB142" s="765"/>
      <c r="AC142" s="765"/>
      <c r="AD142" s="763" t="s">
        <v>530</v>
      </c>
      <c r="AE142" s="748" t="s">
        <v>1823</v>
      </c>
      <c r="AF142" s="748"/>
      <c r="AG142" s="765"/>
      <c r="AH142" s="765"/>
      <c r="AI142" s="765"/>
      <c r="AJ142" s="765"/>
      <c r="AL142" s="744" t="s">
        <v>668</v>
      </c>
      <c r="AN142" s="726" t="e">
        <f t="shared" ref="AN142" si="50">IF(AP142=AR142,"●","✖")</f>
        <v>#N/A</v>
      </c>
      <c r="AP142" s="745" t="str">
        <f t="shared" ref="AP142" si="51">IF(AL142="いる","適切","不適切")</f>
        <v>適切</v>
      </c>
      <c r="AR142" s="746" t="e">
        <f t="shared" ref="AR142" si="52">_xlfn.IFS(AU142=AW142,"適切",AU142="非該当","要確認",AU142="いない","不適切",AU142="いる・いない","")</f>
        <v>#N/A</v>
      </c>
      <c r="AU142" s="744"/>
      <c r="AW142" s="728" t="s">
        <v>2048</v>
      </c>
      <c r="AZ142" s="747"/>
    </row>
    <row r="143" spans="2:57" ht="33.75" customHeight="1" thickBot="1">
      <c r="B143" s="765"/>
      <c r="C143" s="765"/>
      <c r="D143" s="766"/>
      <c r="E143" s="766" t="str">
        <f t="shared" ref="E143:E203" si="53">_xlfn.IFS(AR143="不適切","★",AR143="要確認","▲",AR143="適切","",AR143="","")</f>
        <v/>
      </c>
      <c r="F143" s="783"/>
      <c r="G143" s="2045"/>
      <c r="H143" s="2045"/>
      <c r="I143" s="2045"/>
      <c r="J143" s="2045"/>
      <c r="K143" s="2045"/>
      <c r="L143" s="2045"/>
      <c r="M143" s="2045"/>
      <c r="N143" s="2045"/>
      <c r="O143" s="2045"/>
      <c r="P143" s="2045"/>
      <c r="Q143" s="2045"/>
      <c r="R143" s="2045"/>
      <c r="S143" s="2045"/>
      <c r="T143" s="2045"/>
      <c r="U143" s="2045"/>
      <c r="V143" s="2045"/>
      <c r="W143" s="2045"/>
      <c r="X143" s="2045"/>
      <c r="Y143" s="2045"/>
      <c r="Z143" s="2045"/>
      <c r="AA143" s="765"/>
      <c r="AB143" s="765"/>
      <c r="AC143" s="765"/>
      <c r="AD143" s="765"/>
      <c r="AE143" s="765"/>
      <c r="AF143" s="765"/>
      <c r="AG143" s="765"/>
      <c r="AH143" s="765"/>
      <c r="AI143" s="765"/>
      <c r="AJ143" s="765"/>
      <c r="AR143" s="743"/>
      <c r="AW143" s="724"/>
      <c r="AZ143" s="747" t="s">
        <v>1746</v>
      </c>
    </row>
    <row r="144" spans="2:57" ht="33.75" customHeight="1" thickBot="1">
      <c r="B144" s="765"/>
      <c r="C144" s="765"/>
      <c r="D144" s="766"/>
      <c r="E144" s="766" t="e">
        <f t="shared" si="53"/>
        <v>#N/A</v>
      </c>
      <c r="F144" s="785" t="s">
        <v>1520</v>
      </c>
      <c r="G144" s="2045" t="s">
        <v>2452</v>
      </c>
      <c r="H144" s="2045"/>
      <c r="I144" s="2045"/>
      <c r="J144" s="2045"/>
      <c r="K144" s="2045"/>
      <c r="L144" s="2045"/>
      <c r="M144" s="2045"/>
      <c r="N144" s="2045"/>
      <c r="O144" s="2045"/>
      <c r="P144" s="2045"/>
      <c r="Q144" s="2045"/>
      <c r="R144" s="2045"/>
      <c r="S144" s="2045"/>
      <c r="T144" s="2045"/>
      <c r="U144" s="2045"/>
      <c r="V144" s="2045"/>
      <c r="W144" s="2045"/>
      <c r="X144" s="2045"/>
      <c r="Y144" s="2045"/>
      <c r="Z144" s="2045"/>
      <c r="AA144" s="765"/>
      <c r="AB144" s="765"/>
      <c r="AC144" s="765"/>
      <c r="AD144" s="763" t="s">
        <v>530</v>
      </c>
      <c r="AE144" s="748" t="s">
        <v>1823</v>
      </c>
      <c r="AF144" s="765"/>
      <c r="AG144" s="765"/>
      <c r="AH144" s="765"/>
      <c r="AI144" s="765"/>
      <c r="AJ144" s="765"/>
      <c r="AL144" s="744" t="s">
        <v>668</v>
      </c>
      <c r="AN144" s="726" t="e">
        <f t="shared" ref="AN144" si="54">IF(AP144=AR144,"●","✖")</f>
        <v>#N/A</v>
      </c>
      <c r="AP144" s="745" t="str">
        <f t="shared" ref="AP144" si="55">IF(AL144="いる","適切","不適切")</f>
        <v>適切</v>
      </c>
      <c r="AR144" s="746" t="e">
        <f t="shared" ref="AR144" si="56">_xlfn.IFS(AU144=AW144,"適切",AU144="非該当","要確認",AU144="いない","不適切",AU144="いる・いない","")</f>
        <v>#N/A</v>
      </c>
      <c r="AU144" s="744"/>
      <c r="AW144" s="728" t="s">
        <v>2048</v>
      </c>
    </row>
    <row r="145" spans="2:53" ht="33.75" customHeight="1">
      <c r="B145" s="765"/>
      <c r="C145" s="765"/>
      <c r="D145" s="766"/>
      <c r="E145" s="766" t="str">
        <f t="shared" si="53"/>
        <v/>
      </c>
      <c r="F145" s="783"/>
      <c r="G145" s="2045"/>
      <c r="H145" s="2045"/>
      <c r="I145" s="2045"/>
      <c r="J145" s="2045"/>
      <c r="K145" s="2045"/>
      <c r="L145" s="2045"/>
      <c r="M145" s="2045"/>
      <c r="N145" s="2045"/>
      <c r="O145" s="2045"/>
      <c r="P145" s="2045"/>
      <c r="Q145" s="2045"/>
      <c r="R145" s="2045"/>
      <c r="S145" s="2045"/>
      <c r="T145" s="2045"/>
      <c r="U145" s="2045"/>
      <c r="V145" s="2045"/>
      <c r="W145" s="2045"/>
      <c r="X145" s="2045"/>
      <c r="Y145" s="2045"/>
      <c r="Z145" s="2045"/>
      <c r="AA145" s="765"/>
      <c r="AB145" s="765"/>
      <c r="AC145" s="765"/>
      <c r="AD145" s="765"/>
      <c r="AE145" s="765"/>
      <c r="AF145" s="765"/>
      <c r="AG145" s="765"/>
      <c r="AH145" s="765"/>
      <c r="AI145" s="765"/>
      <c r="AJ145" s="765"/>
      <c r="AR145" s="743"/>
      <c r="AW145" s="724"/>
    </row>
    <row r="146" spans="2:53" ht="33.75" customHeight="1">
      <c r="B146" s="765"/>
      <c r="C146" s="765"/>
      <c r="D146" s="766"/>
      <c r="E146" s="766" t="str">
        <f t="shared" si="53"/>
        <v/>
      </c>
      <c r="F146" s="783"/>
      <c r="G146" s="771"/>
      <c r="H146" s="765"/>
      <c r="I146" s="765"/>
      <c r="J146" s="765"/>
      <c r="K146" s="765"/>
      <c r="L146" s="765"/>
      <c r="M146" s="765"/>
      <c r="N146" s="765"/>
      <c r="O146" s="765"/>
      <c r="P146" s="765"/>
      <c r="Q146" s="765"/>
      <c r="R146" s="765"/>
      <c r="S146" s="765"/>
      <c r="T146" s="765"/>
      <c r="U146" s="765"/>
      <c r="V146" s="765"/>
      <c r="W146" s="765"/>
      <c r="X146" s="765"/>
      <c r="Y146" s="765"/>
      <c r="Z146" s="765"/>
      <c r="AA146" s="765"/>
      <c r="AB146" s="765"/>
      <c r="AC146" s="765"/>
      <c r="AD146" s="765"/>
      <c r="AE146" s="765"/>
      <c r="AF146" s="765"/>
      <c r="AG146" s="765"/>
      <c r="AH146" s="765"/>
      <c r="AI146" s="765"/>
      <c r="AJ146" s="765"/>
      <c r="AR146" s="743"/>
      <c r="AW146" s="724"/>
    </row>
    <row r="147" spans="2:53" ht="33.75" customHeight="1" thickBot="1">
      <c r="B147" s="772"/>
      <c r="C147" s="772"/>
      <c r="D147" s="773"/>
      <c r="E147" s="773" t="str">
        <f t="shared" si="53"/>
        <v/>
      </c>
      <c r="F147" s="772"/>
      <c r="G147" s="786"/>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c r="AE147" s="772"/>
      <c r="AF147" s="772"/>
      <c r="AG147" s="772"/>
      <c r="AH147" s="772"/>
      <c r="AI147" s="772"/>
      <c r="AJ147" s="772"/>
      <c r="AK147" s="758"/>
      <c r="AL147" s="758"/>
      <c r="AM147" s="758"/>
      <c r="AN147" s="760"/>
      <c r="AO147" s="758"/>
      <c r="AP147" s="758"/>
      <c r="AQ147" s="758"/>
      <c r="AR147" s="761"/>
      <c r="AS147" s="758"/>
      <c r="AT147" s="758"/>
      <c r="AU147" s="758"/>
      <c r="AV147" s="758"/>
      <c r="AW147" s="758"/>
      <c r="AX147" s="758"/>
    </row>
    <row r="148" spans="2:53" ht="33.75" customHeight="1">
      <c r="E148" s="725" t="str">
        <f t="shared" si="53"/>
        <v/>
      </c>
      <c r="G148" s="747"/>
      <c r="AR148" s="743"/>
      <c r="AW148" s="724"/>
    </row>
    <row r="149" spans="2:53" ht="33.75" customHeight="1">
      <c r="B149" s="724" t="s">
        <v>2176</v>
      </c>
      <c r="D149" s="742" t="s">
        <v>1658</v>
      </c>
      <c r="E149" s="725" t="str">
        <f t="shared" si="53"/>
        <v/>
      </c>
      <c r="F149" s="724">
        <v>15</v>
      </c>
      <c r="G149" s="724" t="s">
        <v>1807</v>
      </c>
      <c r="AR149" s="743"/>
      <c r="AW149" s="724"/>
      <c r="AZ149" s="747" t="s">
        <v>1808</v>
      </c>
      <c r="BA149" s="747" t="s">
        <v>1809</v>
      </c>
    </row>
    <row r="150" spans="2:53" ht="33.75" customHeight="1">
      <c r="E150" s="725" t="str">
        <f t="shared" si="53"/>
        <v/>
      </c>
      <c r="G150" s="747"/>
      <c r="AE150" s="748" t="s">
        <v>1716</v>
      </c>
      <c r="AF150" s="748"/>
      <c r="AR150" s="743"/>
      <c r="AT150" s="767" t="s">
        <v>2435</v>
      </c>
      <c r="AU150" s="768"/>
      <c r="AV150" s="769"/>
      <c r="AW150" s="724"/>
      <c r="AZ150" s="724" t="s">
        <v>1811</v>
      </c>
    </row>
    <row r="151" spans="2:53" ht="33.75" customHeight="1" thickBot="1">
      <c r="E151" s="725" t="str">
        <f t="shared" si="53"/>
        <v/>
      </c>
      <c r="F151" s="787" t="s">
        <v>1709</v>
      </c>
      <c r="G151" s="724" t="s">
        <v>1813</v>
      </c>
      <c r="AR151" s="743"/>
      <c r="AW151" s="724"/>
      <c r="AZ151" s="747"/>
    </row>
    <row r="152" spans="2:53" ht="33.75" customHeight="1" thickBot="1">
      <c r="E152" s="725" t="e">
        <f t="shared" si="53"/>
        <v>#N/A</v>
      </c>
      <c r="H152" s="776" t="s">
        <v>2453</v>
      </c>
      <c r="I152" s="776"/>
      <c r="J152" s="776"/>
      <c r="K152" s="776"/>
      <c r="L152" s="776"/>
      <c r="M152" s="776"/>
      <c r="N152" s="776"/>
      <c r="O152" s="776"/>
      <c r="P152" s="776"/>
      <c r="Q152" s="776"/>
      <c r="R152" s="776"/>
      <c r="S152" s="776"/>
      <c r="T152" s="776"/>
      <c r="U152" s="776"/>
      <c r="V152" s="776"/>
      <c r="W152" s="776"/>
      <c r="X152" s="776"/>
      <c r="AD152" s="763" t="s">
        <v>530</v>
      </c>
      <c r="AE152" s="748" t="s">
        <v>1716</v>
      </c>
      <c r="AF152" s="748"/>
      <c r="AL152" s="744" t="s">
        <v>668</v>
      </c>
      <c r="AN152" s="726" t="e">
        <f t="shared" ref="AN152" si="57">IF(AP152=AR152,"●","✖")</f>
        <v>#N/A</v>
      </c>
      <c r="AP152" s="745" t="str">
        <f t="shared" ref="AP152" si="58">IF(AL152="いる","適切","不適切")</f>
        <v>適切</v>
      </c>
      <c r="AR152" s="746" t="e">
        <f t="shared" ref="AR152" si="59">_xlfn.IFS(AU152=AW152,"適切",AU152="非該当","要確認",AU152="いない","不適切",AU152="いる・いない","")</f>
        <v>#N/A</v>
      </c>
      <c r="AU152" s="744"/>
      <c r="AW152" s="728" t="s">
        <v>2048</v>
      </c>
    </row>
    <row r="153" spans="2:53" ht="33.75" customHeight="1">
      <c r="E153" s="725" t="str">
        <f t="shared" si="53"/>
        <v/>
      </c>
      <c r="I153" s="724" t="s">
        <v>1815</v>
      </c>
      <c r="Q153" s="2048" t="str">
        <f>'自主点検表（処遇）'!$U$1833</f>
        <v>有・無</v>
      </c>
      <c r="R153" s="2049"/>
      <c r="S153" s="2050"/>
      <c r="AR153" s="743"/>
      <c r="AW153" s="724"/>
    </row>
    <row r="154" spans="2:53" ht="33.75" customHeight="1">
      <c r="E154" s="725" t="str">
        <f t="shared" si="53"/>
        <v/>
      </c>
      <c r="I154" s="724" t="s">
        <v>1816</v>
      </c>
      <c r="M154" s="788" t="str">
        <f>'自主点検表（処遇）'!$I$1835</f>
        <v>　</v>
      </c>
      <c r="N154" s="724" t="s">
        <v>1817</v>
      </c>
      <c r="O154" s="788" t="str">
        <f>'自主点検表（処遇）'!$M$1835</f>
        <v>　</v>
      </c>
      <c r="P154" s="724" t="s">
        <v>1818</v>
      </c>
      <c r="Q154" s="788" t="str">
        <f>'自主点検表（処遇）'!$P$1835</f>
        <v>　</v>
      </c>
      <c r="R154" s="724" t="s">
        <v>1819</v>
      </c>
      <c r="S154" s="788" t="str">
        <f>'自主点検表（処遇）'!$S$1835</f>
        <v>　</v>
      </c>
      <c r="T154" s="724" t="s">
        <v>1820</v>
      </c>
      <c r="W154" s="788" t="str">
        <f>'自主点検表（処遇）'!$X$1835</f>
        <v>　</v>
      </c>
      <c r="X154" s="724" t="s">
        <v>1821</v>
      </c>
      <c r="AR154" s="743"/>
      <c r="AW154" s="724"/>
    </row>
    <row r="155" spans="2:53" ht="33.75" customHeight="1">
      <c r="E155" s="725" t="str">
        <f t="shared" si="53"/>
        <v/>
      </c>
      <c r="M155" s="788" t="str">
        <f>'自主点検表（処遇）'!$I$1836</f>
        <v>　</v>
      </c>
      <c r="N155" s="724" t="s">
        <v>1751</v>
      </c>
      <c r="O155" s="789"/>
      <c r="P155" s="2054">
        <f>'自主点検表（処遇）'!$L$1836</f>
        <v>0</v>
      </c>
      <c r="Q155" s="2055"/>
      <c r="R155" s="2055"/>
      <c r="S155" s="2055"/>
      <c r="T155" s="2055"/>
      <c r="U155" s="2055"/>
      <c r="V155" s="2055"/>
      <c r="W155" s="2055"/>
      <c r="X155" s="2055"/>
      <c r="Y155" s="2055"/>
      <c r="Z155" s="2055"/>
      <c r="AA155" s="2055"/>
      <c r="AB155" s="2055"/>
      <c r="AC155" s="2055"/>
      <c r="AR155" s="743"/>
      <c r="AW155" s="724"/>
    </row>
    <row r="156" spans="2:53" ht="33.75" customHeight="1">
      <c r="E156" s="725" t="str">
        <f t="shared" si="53"/>
        <v/>
      </c>
      <c r="I156" s="724" t="s">
        <v>1822</v>
      </c>
      <c r="Q156" s="2048" t="str">
        <f>'自主点検表（処遇）'!$U$1838</f>
        <v>有・無</v>
      </c>
      <c r="R156" s="2049"/>
      <c r="S156" s="2050"/>
      <c r="AR156" s="743"/>
      <c r="AW156" s="724"/>
    </row>
    <row r="157" spans="2:53" ht="33.75" customHeight="1">
      <c r="E157" s="725" t="str">
        <f t="shared" si="53"/>
        <v/>
      </c>
      <c r="I157" s="724" t="s">
        <v>1824</v>
      </c>
      <c r="Q157" s="2048" t="str">
        <f>'自主点検表（処遇）'!$U$1839</f>
        <v>有・無</v>
      </c>
      <c r="R157" s="2049"/>
      <c r="S157" s="2050"/>
      <c r="AR157" s="743"/>
      <c r="AW157" s="724"/>
    </row>
    <row r="158" spans="2:53" ht="33.75" customHeight="1">
      <c r="E158" s="725" t="str">
        <f t="shared" si="53"/>
        <v/>
      </c>
      <c r="I158" s="724" t="s">
        <v>1825</v>
      </c>
      <c r="Q158" s="2048" t="str">
        <f>'自主点検表（処遇）'!$U$1840</f>
        <v>有・無</v>
      </c>
      <c r="R158" s="2049"/>
      <c r="S158" s="2050"/>
      <c r="AR158" s="743"/>
      <c r="AW158" s="724"/>
    </row>
    <row r="159" spans="2:53" ht="33.75" customHeight="1">
      <c r="E159" s="725" t="str">
        <f t="shared" si="53"/>
        <v/>
      </c>
      <c r="I159" s="724" t="s">
        <v>1826</v>
      </c>
      <c r="Q159" s="2048" t="str">
        <f>'自主点検表（処遇）'!$U$1841</f>
        <v>有・無</v>
      </c>
      <c r="R159" s="2049"/>
      <c r="S159" s="2050"/>
      <c r="AR159" s="743"/>
      <c r="AW159" s="724"/>
    </row>
    <row r="160" spans="2:53" ht="33.75" customHeight="1" thickBot="1">
      <c r="E160" s="725" t="str">
        <f t="shared" si="53"/>
        <v/>
      </c>
      <c r="AR160" s="743"/>
      <c r="AW160" s="724"/>
    </row>
    <row r="161" spans="2:50" ht="33.75" customHeight="1" thickBot="1">
      <c r="E161" s="725" t="str">
        <f t="shared" si="53"/>
        <v/>
      </c>
      <c r="H161" s="724" t="s">
        <v>1827</v>
      </c>
      <c r="R161" s="724" t="s">
        <v>1828</v>
      </c>
      <c r="T161" s="744" t="s">
        <v>530</v>
      </c>
      <c r="Z161" s="724" t="s">
        <v>2273</v>
      </c>
      <c r="AD161" s="744" t="s">
        <v>530</v>
      </c>
      <c r="AH161" s="763" t="s">
        <v>530</v>
      </c>
      <c r="AI161" s="748" t="s">
        <v>1823</v>
      </c>
      <c r="AJ161" s="748"/>
      <c r="AN161" s="724"/>
      <c r="AP161" s="726"/>
      <c r="AR161" s="743"/>
      <c r="AW161" s="724"/>
    </row>
    <row r="162" spans="2:50" ht="33.75" customHeight="1">
      <c r="E162" s="725" t="str">
        <f t="shared" si="53"/>
        <v/>
      </c>
      <c r="I162" s="724" t="s">
        <v>1829</v>
      </c>
      <c r="N162" s="2051"/>
      <c r="O162" s="2051"/>
      <c r="P162" s="724" t="s">
        <v>1830</v>
      </c>
      <c r="R162" s="790" t="s">
        <v>2274</v>
      </c>
      <c r="S162" s="790" t="s">
        <v>2275</v>
      </c>
      <c r="T162" s="790" t="s">
        <v>2276</v>
      </c>
      <c r="U162" s="790" t="s">
        <v>2277</v>
      </c>
      <c r="V162" s="790" t="s">
        <v>2278</v>
      </c>
      <c r="W162" s="790" t="s">
        <v>2279</v>
      </c>
      <c r="X162" s="790" t="s">
        <v>2280</v>
      </c>
      <c r="Z162" s="2052" t="s">
        <v>2270</v>
      </c>
      <c r="AA162" s="2053"/>
      <c r="AB162" s="2052" t="s">
        <v>2271</v>
      </c>
      <c r="AC162" s="2053"/>
      <c r="AD162" s="2056" t="s">
        <v>2272</v>
      </c>
      <c r="AE162" s="2053"/>
      <c r="AN162" s="724"/>
      <c r="AP162" s="726"/>
      <c r="AR162" s="743"/>
      <c r="AW162" s="724"/>
    </row>
    <row r="163" spans="2:50" ht="33.75" customHeight="1">
      <c r="E163" s="725" t="str">
        <f t="shared" si="53"/>
        <v/>
      </c>
      <c r="I163" s="724" t="s">
        <v>1831</v>
      </c>
      <c r="N163" s="2051"/>
      <c r="O163" s="2051"/>
      <c r="P163" s="724" t="s">
        <v>1832</v>
      </c>
      <c r="R163" s="790" t="s">
        <v>2274</v>
      </c>
      <c r="S163" s="790" t="s">
        <v>2275</v>
      </c>
      <c r="T163" s="790" t="s">
        <v>2276</v>
      </c>
      <c r="U163" s="790" t="s">
        <v>2277</v>
      </c>
      <c r="V163" s="790" t="s">
        <v>2278</v>
      </c>
      <c r="W163" s="790" t="s">
        <v>2279</v>
      </c>
      <c r="X163" s="790" t="s">
        <v>2280</v>
      </c>
      <c r="Z163" s="2052" t="s">
        <v>2270</v>
      </c>
      <c r="AA163" s="2053"/>
      <c r="AB163" s="2052" t="s">
        <v>2271</v>
      </c>
      <c r="AC163" s="2053"/>
      <c r="AD163" s="2052" t="s">
        <v>2272</v>
      </c>
      <c r="AE163" s="2053"/>
      <c r="AN163" s="724"/>
      <c r="AP163" s="726"/>
      <c r="AR163" s="743"/>
      <c r="AW163" s="724"/>
    </row>
    <row r="164" spans="2:50" ht="33.75" customHeight="1">
      <c r="E164" s="725" t="str">
        <f t="shared" si="53"/>
        <v/>
      </c>
      <c r="I164" s="724" t="s">
        <v>1833</v>
      </c>
      <c r="N164" s="2051"/>
      <c r="O164" s="2051"/>
      <c r="P164" s="724" t="s">
        <v>1832</v>
      </c>
      <c r="R164" s="790" t="s">
        <v>2274</v>
      </c>
      <c r="S164" s="790" t="s">
        <v>2275</v>
      </c>
      <c r="T164" s="790" t="s">
        <v>2276</v>
      </c>
      <c r="U164" s="790" t="s">
        <v>2277</v>
      </c>
      <c r="V164" s="790" t="s">
        <v>2278</v>
      </c>
      <c r="W164" s="790" t="s">
        <v>2279</v>
      </c>
      <c r="X164" s="790" t="s">
        <v>2280</v>
      </c>
      <c r="Z164" s="2052" t="s">
        <v>2270</v>
      </c>
      <c r="AA164" s="2053"/>
      <c r="AB164" s="2052" t="s">
        <v>2271</v>
      </c>
      <c r="AC164" s="2053"/>
      <c r="AD164" s="2052" t="s">
        <v>2272</v>
      </c>
      <c r="AE164" s="2053"/>
      <c r="AN164" s="724"/>
      <c r="AP164" s="726"/>
      <c r="AR164" s="743"/>
      <c r="AW164" s="724"/>
    </row>
    <row r="165" spans="2:50" ht="33.75" customHeight="1">
      <c r="E165" s="725" t="str">
        <f t="shared" si="53"/>
        <v/>
      </c>
      <c r="AN165" s="724"/>
      <c r="AP165" s="726"/>
      <c r="AR165" s="743"/>
      <c r="AW165" s="724"/>
    </row>
    <row r="166" spans="2:50" ht="33.75" customHeight="1">
      <c r="E166" s="725" t="str">
        <f t="shared" si="53"/>
        <v/>
      </c>
      <c r="H166" s="724" t="s">
        <v>1834</v>
      </c>
      <c r="O166" s="724" t="s">
        <v>1835</v>
      </c>
      <c r="R166" s="724" t="s">
        <v>1836</v>
      </c>
      <c r="U166" s="724" t="s">
        <v>1837</v>
      </c>
      <c r="X166" s="724" t="s">
        <v>1672</v>
      </c>
      <c r="AN166" s="724"/>
      <c r="AP166" s="726"/>
      <c r="AR166" s="743"/>
      <c r="AW166" s="724"/>
    </row>
    <row r="167" spans="2:50" ht="33.75" customHeight="1">
      <c r="E167" s="725" t="str">
        <f t="shared" si="53"/>
        <v/>
      </c>
      <c r="I167" s="724" t="s">
        <v>1829</v>
      </c>
      <c r="N167" s="2051"/>
      <c r="O167" s="2051"/>
      <c r="P167" s="724" t="s">
        <v>1674</v>
      </c>
      <c r="Q167" s="2051"/>
      <c r="R167" s="2051"/>
      <c r="S167" s="724" t="s">
        <v>1674</v>
      </c>
      <c r="T167" s="2051"/>
      <c r="U167" s="2051"/>
      <c r="V167" s="724" t="s">
        <v>1674</v>
      </c>
      <c r="W167" s="2051"/>
      <c r="X167" s="2051"/>
      <c r="Y167" s="724" t="s">
        <v>1674</v>
      </c>
      <c r="AN167" s="724"/>
      <c r="AP167" s="726"/>
      <c r="AR167" s="743"/>
      <c r="AW167" s="724"/>
    </row>
    <row r="168" spans="2:50" ht="33.75" customHeight="1">
      <c r="E168" s="725" t="str">
        <f t="shared" si="53"/>
        <v/>
      </c>
      <c r="I168" s="724" t="s">
        <v>1831</v>
      </c>
      <c r="N168" s="2051"/>
      <c r="O168" s="2051"/>
      <c r="P168" s="724" t="s">
        <v>1674</v>
      </c>
      <c r="Q168" s="2051"/>
      <c r="R168" s="2051"/>
      <c r="S168" s="724" t="s">
        <v>1674</v>
      </c>
      <c r="T168" s="2051"/>
      <c r="U168" s="2051"/>
      <c r="V168" s="724" t="s">
        <v>1674</v>
      </c>
      <c r="W168" s="2051"/>
      <c r="X168" s="2051"/>
      <c r="Y168" s="724" t="s">
        <v>1674</v>
      </c>
      <c r="AN168" s="724"/>
      <c r="AP168" s="726"/>
      <c r="AR168" s="743"/>
      <c r="AW168" s="724"/>
    </row>
    <row r="169" spans="2:50" ht="33.75" customHeight="1">
      <c r="E169" s="725" t="str">
        <f t="shared" si="53"/>
        <v/>
      </c>
      <c r="I169" s="724" t="s">
        <v>1833</v>
      </c>
      <c r="N169" s="2051"/>
      <c r="O169" s="2051"/>
      <c r="P169" s="724" t="s">
        <v>1674</v>
      </c>
      <c r="Q169" s="2051"/>
      <c r="R169" s="2051"/>
      <c r="S169" s="724" t="s">
        <v>1674</v>
      </c>
      <c r="T169" s="2051"/>
      <c r="U169" s="2051"/>
      <c r="V169" s="724" t="s">
        <v>1674</v>
      </c>
      <c r="W169" s="2051"/>
      <c r="X169" s="2051"/>
      <c r="Y169" s="724" t="s">
        <v>1674</v>
      </c>
      <c r="AN169" s="724"/>
      <c r="AP169" s="726"/>
      <c r="AR169" s="743"/>
      <c r="AT169" s="791" t="s">
        <v>2431</v>
      </c>
      <c r="AU169" s="792" t="s">
        <v>2046</v>
      </c>
      <c r="AW169" s="724"/>
    </row>
    <row r="170" spans="2:50" ht="33.75" customHeight="1" thickBot="1">
      <c r="E170" s="725" t="str">
        <f t="shared" si="53"/>
        <v/>
      </c>
      <c r="AN170" s="724"/>
      <c r="AP170" s="726"/>
      <c r="AR170" s="743"/>
      <c r="AW170" s="724"/>
    </row>
    <row r="171" spans="2:50" ht="33.75" customHeight="1" thickBot="1">
      <c r="E171" s="725" t="str">
        <f t="shared" si="53"/>
        <v/>
      </c>
      <c r="H171" s="724" t="s">
        <v>2282</v>
      </c>
      <c r="P171" s="762"/>
      <c r="R171" s="762"/>
      <c r="AD171" s="763" t="s">
        <v>530</v>
      </c>
      <c r="AE171" s="748" t="s">
        <v>1716</v>
      </c>
      <c r="AF171" s="748"/>
      <c r="AL171" s="744" t="s">
        <v>668</v>
      </c>
      <c r="AN171" s="726" t="str">
        <f t="shared" ref="AN171:AN172" si="60">IF(AP171=AR171,"●","✖")</f>
        <v>✖</v>
      </c>
      <c r="AP171" s="745" t="str">
        <f t="shared" ref="AP171:AP172" si="61">IF(AL171="いる","適切","不適切")</f>
        <v>適切</v>
      </c>
      <c r="AR171" s="746" t="str">
        <f t="shared" ref="AR171:AR198" si="62">_xlfn.IFS(AU171=AW171,"適切",AU171="非該当","要確認",AU171="いない","不適切",AU171="いる・いない","")</f>
        <v/>
      </c>
      <c r="AT171" s="724">
        <v>247</v>
      </c>
      <c r="AU171" s="749" t="str">
        <f>'自主点検表（処遇）'!$AH$1863</f>
        <v>いる・いない</v>
      </c>
      <c r="AW171" s="728" t="s">
        <v>2048</v>
      </c>
    </row>
    <row r="172" spans="2:50" ht="33.75" customHeight="1" thickBot="1">
      <c r="E172" s="725" t="str">
        <f t="shared" si="53"/>
        <v/>
      </c>
      <c r="H172" s="724" t="s">
        <v>2287</v>
      </c>
      <c r="AL172" s="744" t="s">
        <v>668</v>
      </c>
      <c r="AN172" s="726" t="str">
        <f t="shared" si="60"/>
        <v>✖</v>
      </c>
      <c r="AP172" s="745" t="str">
        <f t="shared" si="61"/>
        <v>適切</v>
      </c>
      <c r="AR172" s="746" t="str">
        <f t="shared" si="62"/>
        <v/>
      </c>
      <c r="AT172" s="724">
        <v>244</v>
      </c>
      <c r="AU172" s="749" t="str">
        <f>'自主点検表（処遇）'!$AH$1853</f>
        <v>いる・いない</v>
      </c>
      <c r="AW172" s="728" t="s">
        <v>2048</v>
      </c>
    </row>
    <row r="173" spans="2:50" ht="33.75" customHeight="1" thickBot="1">
      <c r="E173" s="725" t="str">
        <f t="shared" si="53"/>
        <v/>
      </c>
      <c r="K173" s="724" t="s">
        <v>2281</v>
      </c>
      <c r="M173" s="793" t="s">
        <v>530</v>
      </c>
      <c r="N173" s="41">
        <v>4</v>
      </c>
      <c r="O173" s="793" t="s">
        <v>530</v>
      </c>
      <c r="P173" s="41">
        <v>5</v>
      </c>
      <c r="Q173" s="793" t="s">
        <v>530</v>
      </c>
      <c r="R173" s="41">
        <v>6</v>
      </c>
      <c r="S173" s="793" t="s">
        <v>530</v>
      </c>
      <c r="T173" s="41">
        <v>7</v>
      </c>
      <c r="U173" s="793" t="s">
        <v>530</v>
      </c>
      <c r="V173" s="41">
        <v>8</v>
      </c>
      <c r="W173" s="793" t="s">
        <v>530</v>
      </c>
      <c r="X173" s="41">
        <v>9</v>
      </c>
      <c r="Y173" s="793" t="s">
        <v>530</v>
      </c>
      <c r="Z173" s="41">
        <v>10</v>
      </c>
      <c r="AA173" s="793" t="s">
        <v>530</v>
      </c>
      <c r="AB173" s="41">
        <v>11</v>
      </c>
      <c r="AC173" s="793" t="s">
        <v>530</v>
      </c>
      <c r="AD173" s="41">
        <v>12</v>
      </c>
      <c r="AE173" s="793" t="s">
        <v>530</v>
      </c>
      <c r="AF173" s="41">
        <v>1</v>
      </c>
      <c r="AG173" s="793" t="s">
        <v>530</v>
      </c>
      <c r="AH173" s="41">
        <v>2</v>
      </c>
      <c r="AI173" s="793" t="s">
        <v>530</v>
      </c>
      <c r="AJ173" s="42">
        <v>3</v>
      </c>
      <c r="AN173" s="724"/>
      <c r="AP173" s="726"/>
      <c r="AR173" s="743"/>
      <c r="AW173" s="724"/>
    </row>
    <row r="174" spans="2:50" ht="33.75" customHeight="1" thickBot="1">
      <c r="B174" s="758"/>
      <c r="C174" s="758"/>
      <c r="D174" s="759"/>
      <c r="E174" s="759" t="str">
        <f t="shared" si="53"/>
        <v/>
      </c>
      <c r="F174" s="758"/>
      <c r="G174" s="758"/>
      <c r="H174" s="758"/>
      <c r="I174" s="758"/>
      <c r="J174" s="758"/>
      <c r="K174" s="758"/>
      <c r="L174" s="758"/>
      <c r="M174" s="758"/>
      <c r="N174" s="758"/>
      <c r="O174" s="758"/>
      <c r="P174" s="758"/>
      <c r="Q174" s="758"/>
      <c r="R174" s="758"/>
      <c r="S174" s="758"/>
      <c r="T174" s="758"/>
      <c r="U174" s="758"/>
      <c r="V174" s="758"/>
      <c r="W174" s="758"/>
      <c r="X174" s="758"/>
      <c r="Y174" s="758"/>
      <c r="Z174" s="758"/>
      <c r="AA174" s="758"/>
      <c r="AB174" s="758"/>
      <c r="AC174" s="758"/>
      <c r="AD174" s="758"/>
      <c r="AE174" s="758"/>
      <c r="AF174" s="758"/>
      <c r="AG174" s="758"/>
      <c r="AH174" s="758"/>
      <c r="AI174" s="758"/>
      <c r="AJ174" s="758"/>
      <c r="AK174" s="758"/>
      <c r="AL174" s="758"/>
      <c r="AM174" s="758"/>
      <c r="AN174" s="758"/>
      <c r="AO174" s="758"/>
      <c r="AP174" s="760"/>
      <c r="AQ174" s="758"/>
      <c r="AR174" s="761"/>
      <c r="AS174" s="758"/>
      <c r="AT174" s="758"/>
      <c r="AU174" s="758"/>
      <c r="AV174" s="758"/>
      <c r="AW174" s="758"/>
      <c r="AX174" s="758"/>
    </row>
    <row r="175" spans="2:50" ht="33.75" customHeight="1" thickBot="1">
      <c r="E175" s="725" t="str">
        <f t="shared" si="53"/>
        <v/>
      </c>
      <c r="U175" s="739"/>
      <c r="AN175" s="724"/>
      <c r="AP175" s="726"/>
      <c r="AR175" s="743"/>
      <c r="AW175" s="724"/>
    </row>
    <row r="176" spans="2:50" ht="33.75" customHeight="1" thickBot="1">
      <c r="B176" s="724" t="s">
        <v>2177</v>
      </c>
      <c r="E176" s="829" t="str">
        <f>_xlfn.IFS(AR176="不適切","★",AR176="該当","▲",AR176="適切","",AR176="","",AR176="要確認","▲")</f>
        <v>▲</v>
      </c>
      <c r="F176" s="794" t="s">
        <v>2454</v>
      </c>
      <c r="G176" s="724" t="s">
        <v>1840</v>
      </c>
      <c r="AD176" s="763" t="s">
        <v>530</v>
      </c>
      <c r="AE176" s="748" t="s">
        <v>2290</v>
      </c>
      <c r="AF176" s="748"/>
      <c r="AG176" s="748"/>
      <c r="AH176" s="748"/>
      <c r="AI176" s="748"/>
      <c r="AL176" s="744" t="s">
        <v>2480</v>
      </c>
      <c r="AM176" s="45"/>
      <c r="AN176" s="483" t="str">
        <f t="shared" ref="AN176" si="63">IF(AP176=AR176,"●","✖")</f>
        <v>✖</v>
      </c>
      <c r="AO176" s="45"/>
      <c r="AP176" s="745" t="str">
        <f>_xlfn.IFS(AL176="いる","適切",AL176="該当","該当",AL176="非該当","非該当")</f>
        <v>該当</v>
      </c>
      <c r="AQ176" s="45"/>
      <c r="AR176" s="746" t="str">
        <f>_xlfn.IFS(AU176=AW176,"適切",AU176="該当","該当",AU176="非該当","",AU176="該当・非該当","要確認")</f>
        <v>要確認</v>
      </c>
      <c r="AT176" s="724">
        <v>263</v>
      </c>
      <c r="AU176" s="749" t="str">
        <f>'自主点検表（処遇）'!$AH$1975</f>
        <v>該当・非該当</v>
      </c>
      <c r="AW176" s="724"/>
    </row>
    <row r="177" spans="2:52" ht="33.75" customHeight="1" thickBot="1">
      <c r="E177" s="725" t="str">
        <f t="shared" si="53"/>
        <v/>
      </c>
      <c r="H177" s="724" t="s">
        <v>1841</v>
      </c>
      <c r="AL177" s="744" t="s">
        <v>668</v>
      </c>
      <c r="AN177" s="726" t="str">
        <f t="shared" ref="AN177" si="64">IF(AP177=AR177,"●","✖")</f>
        <v>✖</v>
      </c>
      <c r="AP177" s="745" t="str">
        <f t="shared" ref="AP177" si="65">IF(AL177="いる","適切","不適切")</f>
        <v>適切</v>
      </c>
      <c r="AR177" s="746" t="str">
        <f t="shared" si="62"/>
        <v/>
      </c>
      <c r="AT177" s="724">
        <v>265</v>
      </c>
      <c r="AU177" s="749" t="str">
        <f>'自主点検表（処遇）'!$AH$1993</f>
        <v>いる・いない</v>
      </c>
      <c r="AW177" s="728" t="s">
        <v>2048</v>
      </c>
    </row>
    <row r="178" spans="2:52" ht="33.75" customHeight="1" thickBot="1">
      <c r="E178" s="725" t="str">
        <f t="shared" si="53"/>
        <v/>
      </c>
      <c r="H178" s="724" t="s">
        <v>1842</v>
      </c>
      <c r="P178" s="2060">
        <f>'自主点検表（処遇）'!$Y$1990</f>
        <v>0</v>
      </c>
      <c r="Q178" s="2060"/>
      <c r="R178" s="724" t="s">
        <v>1674</v>
      </c>
      <c r="AD178" s="763" t="s">
        <v>530</v>
      </c>
      <c r="AE178" s="748" t="s">
        <v>2289</v>
      </c>
      <c r="AF178" s="748"/>
      <c r="AG178" s="748"/>
      <c r="AH178" s="748"/>
      <c r="AI178" s="748"/>
      <c r="AN178" s="724"/>
      <c r="AP178" s="726"/>
      <c r="AR178" s="743"/>
      <c r="AW178" s="724"/>
    </row>
    <row r="179" spans="2:52" ht="33.75" customHeight="1">
      <c r="E179" s="725" t="str">
        <f t="shared" si="53"/>
        <v/>
      </c>
      <c r="P179" s="795"/>
      <c r="Q179" s="795"/>
      <c r="AN179" s="724"/>
      <c r="AP179" s="726"/>
      <c r="AR179" s="743"/>
      <c r="AW179" s="724"/>
    </row>
    <row r="180" spans="2:52" ht="33.75" customHeight="1" thickBot="1">
      <c r="E180" s="725" t="str">
        <f t="shared" si="53"/>
        <v/>
      </c>
      <c r="H180" s="724" t="s">
        <v>2291</v>
      </c>
      <c r="P180" s="795"/>
      <c r="Q180" s="795"/>
      <c r="AN180" s="724"/>
      <c r="AP180" s="726"/>
      <c r="AR180" s="743"/>
      <c r="AW180" s="724"/>
    </row>
    <row r="181" spans="2:52" ht="33.75" customHeight="1" thickBot="1">
      <c r="E181" s="725" t="str">
        <f t="shared" si="53"/>
        <v/>
      </c>
      <c r="H181" s="724" t="s">
        <v>1515</v>
      </c>
      <c r="I181" s="724" t="s">
        <v>2292</v>
      </c>
      <c r="P181" s="795"/>
      <c r="Q181" s="795"/>
      <c r="AD181" s="763" t="s">
        <v>530</v>
      </c>
      <c r="AE181" s="748" t="s">
        <v>1716</v>
      </c>
      <c r="AF181" s="748"/>
      <c r="AL181" s="744" t="s">
        <v>668</v>
      </c>
      <c r="AN181" s="726" t="str">
        <f t="shared" ref="AN181:AN182" si="66">IF(AP181=AR181,"●","✖")</f>
        <v>✖</v>
      </c>
      <c r="AP181" s="745" t="str">
        <f t="shared" ref="AP181:AP182" si="67">IF(AL181="いる","適切","不適切")</f>
        <v>適切</v>
      </c>
      <c r="AR181" s="746" t="str">
        <f t="shared" si="62"/>
        <v/>
      </c>
      <c r="AT181" s="724">
        <v>267</v>
      </c>
      <c r="AU181" s="749" t="str">
        <f>'自主点検表（処遇）'!$AH$2008</f>
        <v>いる・いない</v>
      </c>
      <c r="AW181" s="728" t="s">
        <v>2048</v>
      </c>
    </row>
    <row r="182" spans="2:52" ht="33.75" customHeight="1" thickBot="1">
      <c r="E182" s="725" t="str">
        <f t="shared" si="53"/>
        <v/>
      </c>
      <c r="H182" s="724" t="s">
        <v>1516</v>
      </c>
      <c r="I182" s="2057" t="s">
        <v>2293</v>
      </c>
      <c r="J182" s="2057"/>
      <c r="K182" s="2057"/>
      <c r="L182" s="2057"/>
      <c r="M182" s="2057"/>
      <c r="N182" s="2057"/>
      <c r="O182" s="2057"/>
      <c r="P182" s="2057"/>
      <c r="Q182" s="2057"/>
      <c r="R182" s="2057"/>
      <c r="S182" s="2057"/>
      <c r="T182" s="2057"/>
      <c r="U182" s="2057"/>
      <c r="V182" s="2057"/>
      <c r="W182" s="2057"/>
      <c r="X182" s="2057"/>
      <c r="Y182" s="2057"/>
      <c r="Z182" s="2057"/>
      <c r="AA182" s="2057"/>
      <c r="AB182" s="2057"/>
      <c r="AC182" s="2057"/>
      <c r="AD182" s="763" t="s">
        <v>530</v>
      </c>
      <c r="AE182" s="748" t="s">
        <v>1716</v>
      </c>
      <c r="AF182" s="748"/>
      <c r="AL182" s="744" t="s">
        <v>668</v>
      </c>
      <c r="AN182" s="726" t="str">
        <f t="shared" si="66"/>
        <v>✖</v>
      </c>
      <c r="AP182" s="745" t="str">
        <f t="shared" si="67"/>
        <v>適切</v>
      </c>
      <c r="AR182" s="746" t="str">
        <f t="shared" si="62"/>
        <v/>
      </c>
      <c r="AT182" s="724">
        <v>268</v>
      </c>
      <c r="AU182" s="749" t="str">
        <f>'自主点検表（処遇）'!$AH$2011</f>
        <v>いる・いない</v>
      </c>
      <c r="AW182" s="728" t="s">
        <v>2048</v>
      </c>
    </row>
    <row r="183" spans="2:52" ht="33.75" customHeight="1" thickBot="1">
      <c r="E183" s="725" t="str">
        <f t="shared" si="53"/>
        <v/>
      </c>
      <c r="I183" s="2057"/>
      <c r="J183" s="2057"/>
      <c r="K183" s="2057"/>
      <c r="L183" s="2057"/>
      <c r="M183" s="2057"/>
      <c r="N183" s="2057"/>
      <c r="O183" s="2057"/>
      <c r="P183" s="2057"/>
      <c r="Q183" s="2057"/>
      <c r="R183" s="2057"/>
      <c r="S183" s="2057"/>
      <c r="T183" s="2057"/>
      <c r="U183" s="2057"/>
      <c r="V183" s="2057"/>
      <c r="W183" s="2057"/>
      <c r="X183" s="2057"/>
      <c r="Y183" s="2057"/>
      <c r="Z183" s="2057"/>
      <c r="AA183" s="2057"/>
      <c r="AB183" s="2057"/>
      <c r="AC183" s="2057"/>
      <c r="AN183" s="724"/>
      <c r="AP183" s="726"/>
      <c r="AR183" s="743"/>
      <c r="AW183" s="724"/>
    </row>
    <row r="184" spans="2:52" ht="33.75" customHeight="1" thickBot="1">
      <c r="E184" s="725" t="str">
        <f t="shared" si="53"/>
        <v/>
      </c>
      <c r="H184" s="724" t="s">
        <v>1517</v>
      </c>
      <c r="I184" s="2057" t="s">
        <v>2294</v>
      </c>
      <c r="J184" s="2057"/>
      <c r="K184" s="2057"/>
      <c r="L184" s="2057"/>
      <c r="M184" s="2057"/>
      <c r="N184" s="2057"/>
      <c r="O184" s="2057"/>
      <c r="P184" s="2057"/>
      <c r="Q184" s="2057"/>
      <c r="R184" s="2057"/>
      <c r="S184" s="2057"/>
      <c r="T184" s="2057"/>
      <c r="U184" s="2057"/>
      <c r="V184" s="2057"/>
      <c r="W184" s="2057"/>
      <c r="X184" s="2057"/>
      <c r="Y184" s="2057"/>
      <c r="Z184" s="2057"/>
      <c r="AA184" s="2057"/>
      <c r="AB184" s="2057"/>
      <c r="AC184" s="2057"/>
      <c r="AD184" s="763" t="s">
        <v>530</v>
      </c>
      <c r="AE184" s="748" t="s">
        <v>1716</v>
      </c>
      <c r="AF184" s="748"/>
      <c r="AL184" s="744" t="s">
        <v>668</v>
      </c>
      <c r="AN184" s="726" t="str">
        <f t="shared" ref="AN184" si="68">IF(AP184=AR184,"●","✖")</f>
        <v>✖</v>
      </c>
      <c r="AP184" s="745" t="str">
        <f t="shared" ref="AP184" si="69">IF(AL184="いる","適切","不適切")</f>
        <v>適切</v>
      </c>
      <c r="AR184" s="746" t="str">
        <f t="shared" si="62"/>
        <v/>
      </c>
      <c r="AT184" s="724">
        <v>269</v>
      </c>
      <c r="AU184" s="749" t="str">
        <f>'自主点検表（処遇）'!$AH$2014</f>
        <v>いる・いない</v>
      </c>
      <c r="AW184" s="728" t="s">
        <v>2048</v>
      </c>
    </row>
    <row r="185" spans="2:52" ht="33.75" customHeight="1" thickBot="1">
      <c r="E185" s="725" t="str">
        <f t="shared" si="53"/>
        <v/>
      </c>
      <c r="I185" s="2057"/>
      <c r="J185" s="2057"/>
      <c r="K185" s="2057"/>
      <c r="L185" s="2057"/>
      <c r="M185" s="2057"/>
      <c r="N185" s="2057"/>
      <c r="O185" s="2057"/>
      <c r="P185" s="2057"/>
      <c r="Q185" s="2057"/>
      <c r="R185" s="2057"/>
      <c r="S185" s="2057"/>
      <c r="T185" s="2057"/>
      <c r="U185" s="2057"/>
      <c r="V185" s="2057"/>
      <c r="W185" s="2057"/>
      <c r="X185" s="2057"/>
      <c r="Y185" s="2057"/>
      <c r="Z185" s="2057"/>
      <c r="AA185" s="2057"/>
      <c r="AB185" s="2057"/>
      <c r="AC185" s="2057"/>
      <c r="AN185" s="724"/>
      <c r="AP185" s="726"/>
      <c r="AR185" s="743"/>
      <c r="AW185" s="724"/>
    </row>
    <row r="186" spans="2:52" ht="33.75" customHeight="1" thickBot="1">
      <c r="E186" s="725" t="str">
        <f t="shared" si="53"/>
        <v/>
      </c>
      <c r="H186" s="724" t="s">
        <v>1518</v>
      </c>
      <c r="I186" s="724" t="s">
        <v>2295</v>
      </c>
      <c r="P186" s="795"/>
      <c r="Q186" s="795"/>
      <c r="AD186" s="763" t="s">
        <v>530</v>
      </c>
      <c r="AE186" s="748" t="s">
        <v>1716</v>
      </c>
      <c r="AF186" s="748"/>
      <c r="AL186" s="744" t="s">
        <v>668</v>
      </c>
      <c r="AN186" s="726" t="str">
        <f t="shared" ref="AN186:AN188" si="70">IF(AP186=AR186,"●","✖")</f>
        <v>✖</v>
      </c>
      <c r="AP186" s="745" t="str">
        <f t="shared" ref="AP186:AP188" si="71">IF(AL186="いる","適切","不適切")</f>
        <v>適切</v>
      </c>
      <c r="AR186" s="746" t="str">
        <f t="shared" si="62"/>
        <v/>
      </c>
      <c r="AT186" s="724">
        <v>270</v>
      </c>
      <c r="AU186" s="749" t="str">
        <f>'自主点検表（処遇）'!$AH$2017</f>
        <v>いる・いない</v>
      </c>
      <c r="AW186" s="728" t="s">
        <v>2048</v>
      </c>
    </row>
    <row r="187" spans="2:52" ht="33.75" customHeight="1" thickBot="1">
      <c r="E187" s="725" t="str">
        <f t="shared" si="53"/>
        <v/>
      </c>
      <c r="H187" s="724" t="s">
        <v>1519</v>
      </c>
      <c r="I187" s="724" t="s">
        <v>2296</v>
      </c>
      <c r="P187" s="795"/>
      <c r="Q187" s="795"/>
      <c r="AD187" s="763" t="s">
        <v>530</v>
      </c>
      <c r="AE187" s="748" t="s">
        <v>1716</v>
      </c>
      <c r="AF187" s="748"/>
      <c r="AL187" s="744" t="s">
        <v>668</v>
      </c>
      <c r="AN187" s="726" t="str">
        <f t="shared" si="70"/>
        <v>✖</v>
      </c>
      <c r="AP187" s="745" t="str">
        <f t="shared" si="71"/>
        <v>適切</v>
      </c>
      <c r="AR187" s="746" t="str">
        <f t="shared" si="62"/>
        <v/>
      </c>
      <c r="AT187" s="724">
        <v>271</v>
      </c>
      <c r="AU187" s="749" t="str">
        <f>'自主点検表（処遇）'!$AH$2020</f>
        <v>いる・いない</v>
      </c>
      <c r="AW187" s="728" t="s">
        <v>2048</v>
      </c>
    </row>
    <row r="188" spans="2:52" ht="33.75" customHeight="1" thickBot="1">
      <c r="E188" s="725" t="str">
        <f t="shared" si="53"/>
        <v/>
      </c>
      <c r="H188" s="724" t="s">
        <v>1520</v>
      </c>
      <c r="I188" s="2057" t="s">
        <v>2297</v>
      </c>
      <c r="J188" s="2057"/>
      <c r="K188" s="2057"/>
      <c r="L188" s="2057"/>
      <c r="M188" s="2057"/>
      <c r="N188" s="2057"/>
      <c r="O188" s="2057"/>
      <c r="P188" s="2057"/>
      <c r="Q188" s="2057"/>
      <c r="R188" s="2057"/>
      <c r="S188" s="2057"/>
      <c r="T188" s="2057"/>
      <c r="U188" s="2057"/>
      <c r="V188" s="2057"/>
      <c r="W188" s="2057"/>
      <c r="X188" s="2057"/>
      <c r="Y188" s="2057"/>
      <c r="Z188" s="2057"/>
      <c r="AA188" s="2057"/>
      <c r="AB188" s="2057"/>
      <c r="AC188" s="2057"/>
      <c r="AD188" s="763" t="s">
        <v>530</v>
      </c>
      <c r="AE188" s="748" t="s">
        <v>1716</v>
      </c>
      <c r="AF188" s="748"/>
      <c r="AL188" s="744" t="s">
        <v>668</v>
      </c>
      <c r="AN188" s="726" t="str">
        <f t="shared" si="70"/>
        <v>✖</v>
      </c>
      <c r="AP188" s="745" t="str">
        <f t="shared" si="71"/>
        <v>適切</v>
      </c>
      <c r="AR188" s="746" t="str">
        <f t="shared" si="62"/>
        <v/>
      </c>
      <c r="AT188" s="724">
        <v>272</v>
      </c>
      <c r="AU188" s="749" t="str">
        <f>'自主点検表（処遇）'!$AH$2023</f>
        <v>いる・いない</v>
      </c>
      <c r="AW188" s="728" t="s">
        <v>2048</v>
      </c>
    </row>
    <row r="189" spans="2:52" ht="33.75" customHeight="1">
      <c r="E189" s="725" t="str">
        <f t="shared" si="53"/>
        <v/>
      </c>
      <c r="I189" s="2057"/>
      <c r="J189" s="2057"/>
      <c r="K189" s="2057"/>
      <c r="L189" s="2057"/>
      <c r="M189" s="2057"/>
      <c r="N189" s="2057"/>
      <c r="O189" s="2057"/>
      <c r="P189" s="2057"/>
      <c r="Q189" s="2057"/>
      <c r="R189" s="2057"/>
      <c r="S189" s="2057"/>
      <c r="T189" s="2057"/>
      <c r="U189" s="2057"/>
      <c r="V189" s="2057"/>
      <c r="W189" s="2057"/>
      <c r="X189" s="2057"/>
      <c r="Y189" s="2057"/>
      <c r="Z189" s="2057"/>
      <c r="AA189" s="2057"/>
      <c r="AB189" s="2057"/>
      <c r="AC189" s="2057"/>
      <c r="AN189" s="724"/>
      <c r="AP189" s="726"/>
      <c r="AR189" s="743"/>
      <c r="AW189" s="724"/>
    </row>
    <row r="190" spans="2:52" ht="33.75" customHeight="1" thickBot="1">
      <c r="B190" s="758"/>
      <c r="C190" s="758"/>
      <c r="D190" s="759"/>
      <c r="E190" s="759" t="str">
        <f t="shared" si="53"/>
        <v/>
      </c>
      <c r="F190" s="758"/>
      <c r="G190" s="758"/>
      <c r="H190" s="758"/>
      <c r="I190" s="758"/>
      <c r="J190" s="758"/>
      <c r="K190" s="758"/>
      <c r="L190" s="758"/>
      <c r="M190" s="758"/>
      <c r="N190" s="758"/>
      <c r="O190" s="758"/>
      <c r="P190" s="758"/>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758"/>
      <c r="AL190" s="758"/>
      <c r="AM190" s="758"/>
      <c r="AN190" s="760"/>
      <c r="AO190" s="758"/>
      <c r="AP190" s="758"/>
      <c r="AQ190" s="758"/>
      <c r="AR190" s="761"/>
      <c r="AS190" s="758"/>
      <c r="AT190" s="758"/>
      <c r="AU190" s="758"/>
      <c r="AV190" s="758"/>
      <c r="AW190" s="758"/>
      <c r="AX190" s="760"/>
    </row>
    <row r="191" spans="2:52" ht="33.75" customHeight="1">
      <c r="E191" s="725" t="str">
        <f t="shared" si="53"/>
        <v/>
      </c>
      <c r="N191" s="739"/>
      <c r="O191" s="739"/>
      <c r="AR191" s="743"/>
      <c r="AW191" s="724"/>
      <c r="AX191" s="726"/>
    </row>
    <row r="192" spans="2:52" ht="33.75" customHeight="1" thickBot="1">
      <c r="B192" s="724" t="s">
        <v>2178</v>
      </c>
      <c r="E192" s="725" t="str">
        <f t="shared" si="53"/>
        <v/>
      </c>
      <c r="F192" s="724">
        <v>16</v>
      </c>
      <c r="G192" s="724" t="s">
        <v>1843</v>
      </c>
      <c r="N192" s="724" t="s">
        <v>1844</v>
      </c>
      <c r="O192" s="796"/>
      <c r="V192" s="724" t="s">
        <v>1845</v>
      </c>
      <c r="AR192" s="743"/>
      <c r="AT192" s="791" t="s">
        <v>2431</v>
      </c>
      <c r="AU192" s="792" t="s">
        <v>2046</v>
      </c>
      <c r="AW192" s="724"/>
      <c r="AX192" s="726"/>
      <c r="AZ192" s="724" t="s">
        <v>1846</v>
      </c>
    </row>
    <row r="193" spans="2:52" ht="33.75" customHeight="1" thickBot="1">
      <c r="E193" s="725" t="str">
        <f t="shared" si="53"/>
        <v/>
      </c>
      <c r="H193" s="724" t="s">
        <v>1847</v>
      </c>
      <c r="L193" s="724" t="s">
        <v>1848</v>
      </c>
      <c r="M193" s="789"/>
      <c r="N193" s="789">
        <f>'自主点検表（処遇）'!$J$2046</f>
        <v>0</v>
      </c>
      <c r="O193" s="789" t="s">
        <v>1849</v>
      </c>
      <c r="P193" s="789">
        <f>'自主点検表（処遇）'!$N$2046</f>
        <v>0</v>
      </c>
      <c r="Q193" s="789" t="s">
        <v>1850</v>
      </c>
      <c r="R193" s="789">
        <f>'自主点検表（処遇）'!$T$2046</f>
        <v>0</v>
      </c>
      <c r="S193" s="789" t="s">
        <v>1849</v>
      </c>
      <c r="T193" s="789">
        <f>'自主点検表（処遇）'!$X$2046</f>
        <v>0</v>
      </c>
      <c r="V193" s="797"/>
      <c r="W193" s="797" t="s">
        <v>1849</v>
      </c>
      <c r="X193" s="797"/>
      <c r="AD193" s="763" t="s">
        <v>530</v>
      </c>
      <c r="AE193" s="748" t="s">
        <v>1716</v>
      </c>
      <c r="AR193" s="743"/>
      <c r="AW193" s="724"/>
      <c r="AX193" s="726"/>
      <c r="AZ193" s="724" t="s">
        <v>1851</v>
      </c>
    </row>
    <row r="194" spans="2:52" ht="33.75" customHeight="1" thickBot="1">
      <c r="E194" s="725" t="str">
        <f t="shared" si="53"/>
        <v/>
      </c>
      <c r="L194" s="724" t="s">
        <v>1852</v>
      </c>
      <c r="M194" s="798"/>
      <c r="N194" s="789">
        <f>'自主点検表（処遇）'!$J$2047</f>
        <v>0</v>
      </c>
      <c r="O194" s="798" t="s">
        <v>1849</v>
      </c>
      <c r="P194" s="789">
        <f>'自主点検表（処遇）'!$N$2047</f>
        <v>0</v>
      </c>
      <c r="Q194" s="798" t="s">
        <v>1850</v>
      </c>
      <c r="R194" s="789">
        <f>'自主点検表（処遇）'!$T$2047</f>
        <v>0</v>
      </c>
      <c r="S194" s="798" t="s">
        <v>1849</v>
      </c>
      <c r="T194" s="789">
        <f>'自主点検表（処遇）'!$X$2047</f>
        <v>0</v>
      </c>
      <c r="V194" s="797"/>
      <c r="W194" s="799" t="s">
        <v>1849</v>
      </c>
      <c r="X194" s="797"/>
      <c r="AD194" s="763" t="s">
        <v>530</v>
      </c>
      <c r="AE194" s="748" t="s">
        <v>1716</v>
      </c>
      <c r="AR194" s="743"/>
      <c r="AW194" s="724"/>
      <c r="AX194" s="726"/>
      <c r="AZ194" s="724" t="s">
        <v>1853</v>
      </c>
    </row>
    <row r="195" spans="2:52" ht="33.75" customHeight="1" thickBot="1">
      <c r="E195" s="725" t="str">
        <f t="shared" si="53"/>
        <v/>
      </c>
      <c r="L195" s="724" t="s">
        <v>1854</v>
      </c>
      <c r="M195" s="798"/>
      <c r="N195" s="789">
        <f>'自主点検表（処遇）'!$J$2048</f>
        <v>0</v>
      </c>
      <c r="O195" s="798" t="s">
        <v>1849</v>
      </c>
      <c r="P195" s="789">
        <f>'自主点検表（処遇）'!$N$2048</f>
        <v>0</v>
      </c>
      <c r="Q195" s="798" t="s">
        <v>1850</v>
      </c>
      <c r="R195" s="789">
        <f>'自主点検表（処遇）'!$T$2048</f>
        <v>0</v>
      </c>
      <c r="S195" s="798" t="s">
        <v>1849</v>
      </c>
      <c r="T195" s="789">
        <f>'自主点検表（処遇）'!$X$2048</f>
        <v>0</v>
      </c>
      <c r="V195" s="797"/>
      <c r="W195" s="799" t="s">
        <v>1849</v>
      </c>
      <c r="X195" s="797"/>
      <c r="AD195" s="763" t="s">
        <v>530</v>
      </c>
      <c r="AE195" s="748" t="s">
        <v>1716</v>
      </c>
      <c r="AR195" s="743"/>
      <c r="AW195" s="724"/>
      <c r="AX195" s="726"/>
      <c r="AZ195" s="724" t="s">
        <v>1855</v>
      </c>
    </row>
    <row r="196" spans="2:52" ht="33.75" customHeight="1" thickBot="1">
      <c r="E196" s="725" t="str">
        <f t="shared" si="53"/>
        <v/>
      </c>
      <c r="AR196" s="743"/>
      <c r="AW196" s="724"/>
      <c r="AX196" s="726"/>
      <c r="AZ196" s="724" t="s">
        <v>1856</v>
      </c>
    </row>
    <row r="197" spans="2:52" ht="33.75" customHeight="1" thickBot="1">
      <c r="E197" s="725" t="str">
        <f t="shared" si="53"/>
        <v/>
      </c>
      <c r="H197" s="724" t="s">
        <v>2298</v>
      </c>
      <c r="Q197" s="724" t="s">
        <v>2300</v>
      </c>
      <c r="V197" s="2052" t="s">
        <v>303</v>
      </c>
      <c r="W197" s="2058"/>
      <c r="X197" s="2053"/>
      <c r="AD197" s="763" t="s">
        <v>530</v>
      </c>
      <c r="AE197" s="748" t="s">
        <v>1716</v>
      </c>
      <c r="AL197" s="744" t="s">
        <v>668</v>
      </c>
      <c r="AN197" s="726" t="str">
        <f t="shared" ref="AN197:AN198" si="72">IF(AP197=AR197,"●","✖")</f>
        <v>✖</v>
      </c>
      <c r="AP197" s="745" t="str">
        <f t="shared" ref="AP197:AP198" si="73">IF(AL197="いる","適切","不適切")</f>
        <v>適切</v>
      </c>
      <c r="AR197" s="746" t="str">
        <f t="shared" si="62"/>
        <v/>
      </c>
      <c r="AT197" s="724">
        <v>276</v>
      </c>
      <c r="AU197" s="749" t="str">
        <f>'自主点検表（処遇）'!$AH$2038</f>
        <v>いる・いない</v>
      </c>
      <c r="AW197" s="728" t="s">
        <v>2048</v>
      </c>
      <c r="AZ197" s="724" t="s">
        <v>1857</v>
      </c>
    </row>
    <row r="198" spans="2:52" ht="33.75" customHeight="1" thickBot="1">
      <c r="E198" s="725" t="str">
        <f t="shared" si="53"/>
        <v/>
      </c>
      <c r="H198" s="724" t="s">
        <v>1858</v>
      </c>
      <c r="AD198" s="763" t="s">
        <v>530</v>
      </c>
      <c r="AE198" s="748" t="s">
        <v>1716</v>
      </c>
      <c r="AL198" s="744" t="s">
        <v>668</v>
      </c>
      <c r="AN198" s="726" t="str">
        <f t="shared" si="72"/>
        <v>✖</v>
      </c>
      <c r="AP198" s="745" t="str">
        <f t="shared" si="73"/>
        <v>適切</v>
      </c>
      <c r="AR198" s="746" t="str">
        <f t="shared" si="62"/>
        <v/>
      </c>
      <c r="AT198" s="724">
        <v>283</v>
      </c>
      <c r="AU198" s="749" t="str">
        <f>'自主点検表（処遇）'!$AH$2065</f>
        <v>いる・いない</v>
      </c>
      <c r="AW198" s="728" t="s">
        <v>2048</v>
      </c>
      <c r="AZ198" s="724" t="s">
        <v>1859</v>
      </c>
    </row>
    <row r="199" spans="2:52" ht="33.75" customHeight="1" thickBot="1">
      <c r="E199" s="725" t="str">
        <f t="shared" si="53"/>
        <v/>
      </c>
      <c r="H199" s="724" t="s">
        <v>2299</v>
      </c>
      <c r="AD199" s="763" t="s">
        <v>530</v>
      </c>
      <c r="AE199" s="748" t="s">
        <v>1716</v>
      </c>
      <c r="AR199" s="743"/>
      <c r="AW199" s="724"/>
      <c r="AX199" s="726"/>
      <c r="AZ199" s="724" t="s">
        <v>1860</v>
      </c>
    </row>
    <row r="200" spans="2:52" ht="33.75" customHeight="1">
      <c r="E200" s="725" t="str">
        <f t="shared" si="53"/>
        <v/>
      </c>
      <c r="AN200" s="724"/>
      <c r="AR200" s="743"/>
      <c r="AW200" s="724"/>
    </row>
    <row r="201" spans="2:52" ht="33.75" customHeight="1">
      <c r="E201" s="725" t="str">
        <f t="shared" si="53"/>
        <v/>
      </c>
      <c r="G201" s="724" t="s">
        <v>1861</v>
      </c>
      <c r="AN201" s="724"/>
      <c r="AR201" s="743"/>
      <c r="AW201" s="724"/>
    </row>
    <row r="202" spans="2:52" ht="33.75" customHeight="1">
      <c r="E202" s="725" t="str">
        <f t="shared" si="53"/>
        <v/>
      </c>
      <c r="G202" s="800"/>
      <c r="H202" s="800"/>
      <c r="I202" s="800"/>
      <c r="J202" s="800"/>
      <c r="K202" s="800"/>
      <c r="L202" s="800"/>
      <c r="M202" s="800"/>
      <c r="N202" s="800"/>
      <c r="O202" s="800"/>
      <c r="P202" s="800"/>
      <c r="Q202" s="800"/>
      <c r="R202" s="800"/>
      <c r="S202" s="800"/>
      <c r="T202" s="800"/>
      <c r="U202" s="800"/>
      <c r="V202" s="800"/>
      <c r="W202" s="800"/>
      <c r="X202" s="800"/>
      <c r="Y202" s="800"/>
      <c r="Z202" s="800"/>
      <c r="AA202" s="800"/>
      <c r="AB202" s="800"/>
      <c r="AC202" s="800"/>
      <c r="AD202" s="800"/>
      <c r="AE202" s="800"/>
      <c r="AF202" s="800"/>
      <c r="AG202" s="800"/>
      <c r="AH202" s="800"/>
      <c r="AI202" s="800"/>
      <c r="AJ202" s="800"/>
      <c r="AK202" s="801"/>
      <c r="AN202" s="724"/>
      <c r="AR202" s="743"/>
      <c r="AW202" s="724"/>
    </row>
    <row r="203" spans="2:52" ht="33.75" customHeight="1" thickBot="1">
      <c r="B203" s="758"/>
      <c r="C203" s="758"/>
      <c r="D203" s="759"/>
      <c r="E203" s="759" t="str">
        <f t="shared" si="53"/>
        <v/>
      </c>
      <c r="F203" s="758"/>
      <c r="G203" s="758"/>
      <c r="H203" s="758"/>
      <c r="I203" s="758"/>
      <c r="J203" s="758"/>
      <c r="K203" s="758"/>
      <c r="L203" s="758"/>
      <c r="M203" s="758"/>
      <c r="N203" s="758"/>
      <c r="O203" s="758"/>
      <c r="P203" s="758"/>
      <c r="Q203" s="758"/>
      <c r="R203" s="758"/>
      <c r="S203" s="758"/>
      <c r="T203" s="758"/>
      <c r="U203" s="758"/>
      <c r="V203" s="758"/>
      <c r="W203" s="758"/>
      <c r="X203" s="758"/>
      <c r="Y203" s="758"/>
      <c r="Z203" s="758"/>
      <c r="AA203" s="758"/>
      <c r="AB203" s="758"/>
      <c r="AC203" s="758"/>
      <c r="AD203" s="758"/>
      <c r="AE203" s="758"/>
      <c r="AF203" s="758"/>
      <c r="AG203" s="758"/>
      <c r="AH203" s="758"/>
      <c r="AI203" s="758"/>
      <c r="AJ203" s="758"/>
      <c r="AK203" s="758"/>
      <c r="AL203" s="758"/>
      <c r="AM203" s="758"/>
      <c r="AN203" s="758"/>
      <c r="AO203" s="758"/>
      <c r="AP203" s="758"/>
      <c r="AQ203" s="758"/>
      <c r="AR203" s="761"/>
      <c r="AS203" s="758"/>
      <c r="AT203" s="758"/>
      <c r="AU203" s="758"/>
      <c r="AV203" s="758"/>
      <c r="AW203" s="758"/>
      <c r="AX203" s="758"/>
    </row>
    <row r="204" spans="2:52" ht="33.75" customHeight="1">
      <c r="E204" s="725" t="str">
        <f>_xlfn.IFS(AR204="不適切","★",AR204="要確認","▲",AR204="適切","",AR204="","")</f>
        <v/>
      </c>
      <c r="AR204" s="743"/>
      <c r="AT204" s="767" t="s">
        <v>2435</v>
      </c>
      <c r="AU204" s="768"/>
      <c r="AV204" s="769"/>
      <c r="AW204" s="724"/>
    </row>
    <row r="205" spans="2:52" ht="33.75" customHeight="1" thickBot="1">
      <c r="B205" s="724" t="s">
        <v>2179</v>
      </c>
      <c r="E205" s="725" t="str">
        <f>_xlfn.IFS(AR205="不適切","★",AR205="要確認","▲",AR205="適切","",AR205="","")</f>
        <v/>
      </c>
      <c r="F205" s="724">
        <v>17</v>
      </c>
      <c r="G205" s="724" t="s">
        <v>1879</v>
      </c>
      <c r="AR205" s="743"/>
      <c r="AW205" s="724"/>
    </row>
    <row r="206" spans="2:52" ht="33.75" customHeight="1" thickBot="1">
      <c r="E206" s="725" t="e">
        <f>_xlfn.IFS(AR206="不適切","★",AR206="要確認","▲",AR206="適切","",AR206="","")</f>
        <v>#N/A</v>
      </c>
      <c r="F206" s="802" t="s">
        <v>507</v>
      </c>
      <c r="G206" s="2059" t="s">
        <v>2455</v>
      </c>
      <c r="H206" s="2059"/>
      <c r="I206" s="2059"/>
      <c r="J206" s="2059"/>
      <c r="K206" s="2059"/>
      <c r="L206" s="2059"/>
      <c r="M206" s="2059"/>
      <c r="N206" s="2059"/>
      <c r="O206" s="2059"/>
      <c r="P206" s="2059"/>
      <c r="Q206" s="2059"/>
      <c r="R206" s="2059"/>
      <c r="S206" s="2059"/>
      <c r="T206" s="2059"/>
      <c r="U206" s="2059"/>
      <c r="V206" s="2059"/>
      <c r="W206" s="2059"/>
      <c r="X206" s="2059"/>
      <c r="Y206" s="2059"/>
      <c r="Z206" s="2059"/>
      <c r="AD206" s="763" t="s">
        <v>530</v>
      </c>
      <c r="AE206" s="748" t="s">
        <v>1823</v>
      </c>
      <c r="AF206" s="748"/>
      <c r="AL206" s="744" t="s">
        <v>668</v>
      </c>
      <c r="AN206" s="726" t="e">
        <f t="shared" ref="AN206" si="74">IF(AP206=AR206,"●","✖")</f>
        <v>#N/A</v>
      </c>
      <c r="AP206" s="745" t="str">
        <f t="shared" ref="AP206" si="75">IF(AL206="いる","適切","不適切")</f>
        <v>適切</v>
      </c>
      <c r="AR206" s="746" t="e">
        <f t="shared" ref="AR206" si="76">_xlfn.IFS(AU206=AW206,"適切",AU206="非該当","要確認",AU206="いない","不適切",AU206="いる・いない","")</f>
        <v>#N/A</v>
      </c>
      <c r="AU206" s="744"/>
      <c r="AW206" s="728" t="s">
        <v>2048</v>
      </c>
    </row>
    <row r="207" spans="2:52" ht="33.75" customHeight="1">
      <c r="G207" s="2059"/>
      <c r="H207" s="2059"/>
      <c r="I207" s="2059"/>
      <c r="J207" s="2059"/>
      <c r="K207" s="2059"/>
      <c r="L207" s="2059"/>
      <c r="M207" s="2059"/>
      <c r="N207" s="2059"/>
      <c r="O207" s="2059"/>
      <c r="P207" s="2059"/>
      <c r="Q207" s="2059"/>
      <c r="R207" s="2059"/>
      <c r="S207" s="2059"/>
      <c r="T207" s="2059"/>
      <c r="U207" s="2059"/>
      <c r="V207" s="2059"/>
      <c r="W207" s="2059"/>
      <c r="X207" s="2059"/>
      <c r="Y207" s="2059"/>
      <c r="Z207" s="2059"/>
      <c r="AR207" s="743"/>
      <c r="AW207" s="724"/>
    </row>
    <row r="208" spans="2:52" ht="33.75" customHeight="1">
      <c r="E208" s="725" t="str">
        <f>_xlfn.IFS(AR208="不適切","★",AR208="要確認","▲",AR208="適切","",AR208="","")</f>
        <v/>
      </c>
      <c r="G208" s="724" t="s">
        <v>2301</v>
      </c>
      <c r="H208" s="724" t="s">
        <v>2303</v>
      </c>
      <c r="AR208" s="743"/>
      <c r="AW208" s="724"/>
    </row>
    <row r="209" spans="2:52" ht="33.75" customHeight="1">
      <c r="E209" s="725" t="str">
        <f>_xlfn.IFS(AR209="不適切","★",AR209="要確認","▲",AR209="適切","",AR209="","")</f>
        <v/>
      </c>
      <c r="H209" s="724" t="s">
        <v>2304</v>
      </c>
      <c r="AR209" s="743"/>
      <c r="AW209" s="724"/>
    </row>
    <row r="210" spans="2:52" ht="33.75" customHeight="1">
      <c r="E210" s="725" t="str">
        <f>_xlfn.IFS(AR210="不適切","★",AR210="要確認","▲",AR210="適切","",AR210="","")</f>
        <v/>
      </c>
      <c r="H210" s="724" t="s">
        <v>1881</v>
      </c>
      <c r="AR210" s="743"/>
      <c r="AW210" s="724"/>
    </row>
    <row r="211" spans="2:52" ht="33.75" customHeight="1" thickBot="1">
      <c r="E211" s="725" t="str">
        <f>_xlfn.IFS(AR211="不適切","★",AR211="要確認","▲",AR211="適切","",AR211="","")</f>
        <v/>
      </c>
      <c r="H211" s="724" t="s">
        <v>2302</v>
      </c>
      <c r="AR211" s="743"/>
      <c r="AW211" s="724"/>
    </row>
    <row r="212" spans="2:52" ht="33.75" customHeight="1" thickBot="1">
      <c r="F212" s="802" t="s">
        <v>508</v>
      </c>
      <c r="G212" s="2059" t="s">
        <v>2456</v>
      </c>
      <c r="H212" s="2059"/>
      <c r="I212" s="2059"/>
      <c r="J212" s="2059"/>
      <c r="K212" s="2059"/>
      <c r="L212" s="2059"/>
      <c r="M212" s="2059"/>
      <c r="N212" s="2059"/>
      <c r="O212" s="2059"/>
      <c r="P212" s="2059"/>
      <c r="Q212" s="2059"/>
      <c r="R212" s="2059"/>
      <c r="S212" s="2059"/>
      <c r="T212" s="2059"/>
      <c r="U212" s="2059"/>
      <c r="V212" s="2059"/>
      <c r="W212" s="2059"/>
      <c r="X212" s="2059"/>
      <c r="Y212" s="2059"/>
      <c r="Z212" s="2059"/>
      <c r="AD212" s="763" t="s">
        <v>530</v>
      </c>
      <c r="AE212" s="748" t="s">
        <v>1823</v>
      </c>
      <c r="AF212" s="748"/>
      <c r="AL212" s="744" t="s">
        <v>668</v>
      </c>
      <c r="AN212" s="726" t="e">
        <f t="shared" ref="AN212" si="77">IF(AP212=AR212,"●","✖")</f>
        <v>#N/A</v>
      </c>
      <c r="AP212" s="745" t="str">
        <f t="shared" ref="AP212" si="78">IF(AL212="いる","適切","不適切")</f>
        <v>適切</v>
      </c>
      <c r="AR212" s="746" t="e">
        <f t="shared" ref="AR212" si="79">_xlfn.IFS(AU212=AW212,"適切",AU212="非該当","要確認",AU212="いない","不適切",AU212="いる・いない","")</f>
        <v>#N/A</v>
      </c>
      <c r="AU212" s="744"/>
      <c r="AW212" s="728" t="s">
        <v>2048</v>
      </c>
    </row>
    <row r="213" spans="2:52" ht="33.75" customHeight="1">
      <c r="G213" s="2059"/>
      <c r="H213" s="2059"/>
      <c r="I213" s="2059"/>
      <c r="J213" s="2059"/>
      <c r="K213" s="2059"/>
      <c r="L213" s="2059"/>
      <c r="M213" s="2059"/>
      <c r="N213" s="2059"/>
      <c r="O213" s="2059"/>
      <c r="P213" s="2059"/>
      <c r="Q213" s="2059"/>
      <c r="R213" s="2059"/>
      <c r="S213" s="2059"/>
      <c r="T213" s="2059"/>
      <c r="U213" s="2059"/>
      <c r="V213" s="2059"/>
      <c r="W213" s="2059"/>
      <c r="X213" s="2059"/>
      <c r="Y213" s="2059"/>
      <c r="Z213" s="2059"/>
      <c r="AR213" s="743"/>
      <c r="AW213" s="724"/>
    </row>
    <row r="214" spans="2:52" ht="33.75" customHeight="1" thickBot="1">
      <c r="AR214" s="743"/>
      <c r="AW214" s="724"/>
    </row>
    <row r="215" spans="2:52" ht="33.75" customHeight="1" thickBot="1">
      <c r="F215" s="802" t="s">
        <v>643</v>
      </c>
      <c r="G215" s="724" t="s">
        <v>2457</v>
      </c>
      <c r="AD215" s="763" t="s">
        <v>530</v>
      </c>
      <c r="AE215" s="748" t="s">
        <v>1823</v>
      </c>
      <c r="AF215" s="748"/>
      <c r="AL215" s="744" t="s">
        <v>668</v>
      </c>
      <c r="AN215" s="726" t="e">
        <f t="shared" ref="AN215" si="80">IF(AP215=AR215,"●","✖")</f>
        <v>#N/A</v>
      </c>
      <c r="AP215" s="745" t="str">
        <f t="shared" ref="AP215" si="81">IF(AL215="いる","適切","不適切")</f>
        <v>適切</v>
      </c>
      <c r="AR215" s="746" t="e">
        <f t="shared" ref="AR215" si="82">_xlfn.IFS(AU215=AW215,"適切",AU215="非該当","要確認",AU215="いない","不適切",AU215="いる・いない","")</f>
        <v>#N/A</v>
      </c>
      <c r="AU215" s="744"/>
      <c r="AW215" s="728" t="s">
        <v>2048</v>
      </c>
    </row>
    <row r="216" spans="2:52" ht="33.75" customHeight="1">
      <c r="E216" s="725" t="str">
        <f t="shared" ref="E216:E223" si="83">_xlfn.IFS(AR216="不適切","★",AR216="要確認","▲",AR216="適切","",AR216="","")</f>
        <v/>
      </c>
      <c r="H216" s="724" t="s">
        <v>1864</v>
      </c>
      <c r="L216" s="800"/>
      <c r="M216" s="800"/>
      <c r="N216" s="800"/>
      <c r="O216" s="800"/>
      <c r="P216" s="800"/>
      <c r="Q216" s="800"/>
      <c r="R216" s="800"/>
      <c r="S216" s="800"/>
      <c r="T216" s="800"/>
      <c r="U216" s="800"/>
      <c r="V216" s="800"/>
      <c r="W216" s="800"/>
      <c r="X216" s="800"/>
      <c r="AR216" s="743"/>
      <c r="AW216" s="724"/>
    </row>
    <row r="217" spans="2:52" ht="33.75" customHeight="1">
      <c r="E217" s="725" t="str">
        <f t="shared" si="83"/>
        <v/>
      </c>
      <c r="L217" s="803"/>
      <c r="M217" s="803"/>
      <c r="N217" s="803"/>
      <c r="O217" s="803"/>
      <c r="P217" s="803"/>
      <c r="Q217" s="803"/>
      <c r="R217" s="803"/>
      <c r="S217" s="803"/>
      <c r="T217" s="803"/>
      <c r="U217" s="803"/>
      <c r="V217" s="803"/>
      <c r="W217" s="803"/>
      <c r="X217" s="803"/>
      <c r="AR217" s="743"/>
      <c r="AW217" s="724"/>
    </row>
    <row r="218" spans="2:52" ht="33.75" customHeight="1" thickBot="1">
      <c r="B218" s="758"/>
      <c r="C218" s="758"/>
      <c r="D218" s="759"/>
      <c r="E218" s="759" t="str">
        <f t="shared" si="83"/>
        <v/>
      </c>
      <c r="F218" s="758"/>
      <c r="G218" s="758"/>
      <c r="H218" s="758"/>
      <c r="I218" s="758"/>
      <c r="J218" s="758"/>
      <c r="K218" s="758"/>
      <c r="L218" s="758"/>
      <c r="M218" s="758"/>
      <c r="N218" s="758"/>
      <c r="O218" s="758"/>
      <c r="P218" s="758"/>
      <c r="Q218" s="758"/>
      <c r="R218" s="758"/>
      <c r="S218" s="758"/>
      <c r="T218" s="758"/>
      <c r="U218" s="758"/>
      <c r="V218" s="758"/>
      <c r="W218" s="758"/>
      <c r="X218" s="758"/>
      <c r="Y218" s="758"/>
      <c r="Z218" s="758"/>
      <c r="AA218" s="758"/>
      <c r="AB218" s="758"/>
      <c r="AC218" s="758"/>
      <c r="AD218" s="758"/>
      <c r="AE218" s="758"/>
      <c r="AF218" s="758"/>
      <c r="AG218" s="758"/>
      <c r="AH218" s="758"/>
      <c r="AI218" s="758"/>
      <c r="AJ218" s="758"/>
      <c r="AK218" s="758"/>
      <c r="AL218" s="758"/>
      <c r="AM218" s="758"/>
      <c r="AN218" s="760"/>
      <c r="AO218" s="758"/>
      <c r="AP218" s="758"/>
      <c r="AQ218" s="758"/>
      <c r="AR218" s="761"/>
      <c r="AS218" s="758"/>
      <c r="AT218" s="758"/>
      <c r="AU218" s="758"/>
      <c r="AV218" s="758"/>
      <c r="AW218" s="758"/>
      <c r="AX218" s="758"/>
    </row>
    <row r="219" spans="2:52" ht="33.75" customHeight="1">
      <c r="E219" s="725" t="str">
        <f t="shared" si="83"/>
        <v/>
      </c>
      <c r="AR219" s="743"/>
      <c r="AT219" s="767" t="s">
        <v>2435</v>
      </c>
      <c r="AU219" s="768"/>
      <c r="AV219" s="769"/>
      <c r="AW219" s="724"/>
    </row>
    <row r="220" spans="2:52" ht="33.75" customHeight="1" thickBot="1">
      <c r="B220" s="724" t="s">
        <v>2179</v>
      </c>
      <c r="E220" s="725" t="str">
        <f t="shared" si="83"/>
        <v/>
      </c>
      <c r="F220" s="724">
        <v>18</v>
      </c>
      <c r="G220" s="724" t="s">
        <v>1897</v>
      </c>
      <c r="AR220" s="743"/>
      <c r="AW220" s="724"/>
    </row>
    <row r="221" spans="2:52" ht="33.75" customHeight="1" thickBot="1">
      <c r="E221" s="725" t="e">
        <f t="shared" si="83"/>
        <v>#N/A</v>
      </c>
      <c r="G221" s="2057" t="s">
        <v>2458</v>
      </c>
      <c r="H221" s="2057"/>
      <c r="I221" s="2057"/>
      <c r="J221" s="2057"/>
      <c r="K221" s="2057"/>
      <c r="L221" s="2057"/>
      <c r="M221" s="2057"/>
      <c r="N221" s="2057"/>
      <c r="O221" s="2057"/>
      <c r="P221" s="2057"/>
      <c r="Q221" s="2057"/>
      <c r="R221" s="2057"/>
      <c r="S221" s="2057"/>
      <c r="T221" s="2057"/>
      <c r="U221" s="2057"/>
      <c r="V221" s="2057"/>
      <c r="W221" s="2057"/>
      <c r="X221" s="2057"/>
      <c r="Y221" s="2057"/>
      <c r="Z221" s="2057"/>
      <c r="AD221" s="763" t="s">
        <v>530</v>
      </c>
      <c r="AE221" s="748" t="s">
        <v>1716</v>
      </c>
      <c r="AL221" s="744" t="s">
        <v>668</v>
      </c>
      <c r="AN221" s="726" t="e">
        <f t="shared" ref="AN221" si="84">IF(AP221=AR221,"●","✖")</f>
        <v>#N/A</v>
      </c>
      <c r="AP221" s="745" t="str">
        <f t="shared" ref="AP221" si="85">IF(AL221="いる","適切","不適切")</f>
        <v>適切</v>
      </c>
      <c r="AR221" s="746" t="e">
        <f t="shared" ref="AR221" si="86">_xlfn.IFS(AU221=AW221,"適切",AU221="非該当","要確認",AU221="いない","不適切",AU221="いる・いない","")</f>
        <v>#N/A</v>
      </c>
      <c r="AU221" s="744"/>
      <c r="AW221" s="728" t="s">
        <v>2048</v>
      </c>
    </row>
    <row r="222" spans="2:52" ht="33.75" customHeight="1">
      <c r="G222" s="2057"/>
      <c r="H222" s="2057"/>
      <c r="I222" s="2057"/>
      <c r="J222" s="2057"/>
      <c r="K222" s="2057"/>
      <c r="L222" s="2057"/>
      <c r="M222" s="2057"/>
      <c r="N222" s="2057"/>
      <c r="O222" s="2057"/>
      <c r="P222" s="2057"/>
      <c r="Q222" s="2057"/>
      <c r="R222" s="2057"/>
      <c r="S222" s="2057"/>
      <c r="T222" s="2057"/>
      <c r="U222" s="2057"/>
      <c r="V222" s="2057"/>
      <c r="W222" s="2057"/>
      <c r="X222" s="2057"/>
      <c r="Y222" s="2057"/>
      <c r="Z222" s="2057"/>
      <c r="AR222" s="743"/>
      <c r="AW222" s="724"/>
    </row>
    <row r="223" spans="2:52" ht="33.75" customHeight="1" thickBot="1">
      <c r="B223" s="758"/>
      <c r="C223" s="758"/>
      <c r="D223" s="759"/>
      <c r="E223" s="759" t="str">
        <f t="shared" si="83"/>
        <v/>
      </c>
      <c r="F223" s="758"/>
      <c r="G223" s="758"/>
      <c r="H223" s="758"/>
      <c r="I223" s="758"/>
      <c r="J223" s="758"/>
      <c r="K223" s="758"/>
      <c r="L223" s="758"/>
      <c r="M223" s="758"/>
      <c r="N223" s="758"/>
      <c r="O223" s="758"/>
      <c r="P223" s="758"/>
      <c r="Q223" s="758"/>
      <c r="R223" s="758"/>
      <c r="S223" s="758"/>
      <c r="T223" s="758"/>
      <c r="U223" s="758"/>
      <c r="V223" s="758"/>
      <c r="W223" s="758"/>
      <c r="X223" s="758"/>
      <c r="Y223" s="758"/>
      <c r="Z223" s="758"/>
      <c r="AA223" s="758"/>
      <c r="AB223" s="758"/>
      <c r="AC223" s="758"/>
      <c r="AD223" s="758"/>
      <c r="AE223" s="758"/>
      <c r="AF223" s="758"/>
      <c r="AG223" s="758"/>
      <c r="AH223" s="758"/>
      <c r="AI223" s="758"/>
      <c r="AJ223" s="758"/>
      <c r="AK223" s="758"/>
      <c r="AL223" s="758"/>
      <c r="AM223" s="758"/>
      <c r="AN223" s="760"/>
      <c r="AO223" s="758"/>
      <c r="AP223" s="758"/>
      <c r="AQ223" s="758"/>
      <c r="AR223" s="761"/>
      <c r="AS223" s="758"/>
      <c r="AT223" s="758"/>
      <c r="AU223" s="758"/>
      <c r="AV223" s="758"/>
      <c r="AW223" s="758"/>
      <c r="AX223" s="758"/>
    </row>
    <row r="224" spans="2:52" ht="33.75" customHeight="1">
      <c r="E224" s="725" t="str">
        <f>_xlfn.IFS(AR224="不適切","★",AR224="要確認","▲",AR224="適切","",AR224="","")</f>
        <v/>
      </c>
      <c r="AR224" s="743"/>
      <c r="AT224" s="791" t="s">
        <v>2431</v>
      </c>
      <c r="AU224" s="792" t="s">
        <v>2046</v>
      </c>
      <c r="AW224" s="724"/>
      <c r="AZ224" s="747"/>
    </row>
    <row r="225" spans="2:55" ht="33.75" customHeight="1" thickBot="1">
      <c r="B225" s="724" t="s">
        <v>2179</v>
      </c>
      <c r="D225" s="742" t="s">
        <v>1658</v>
      </c>
      <c r="E225" s="725" t="str">
        <f>_xlfn.IFS(AR225="不適切","★",AR225="要確認","▲",AR225="適切","",AR225="","")</f>
        <v/>
      </c>
      <c r="F225" s="724">
        <v>22</v>
      </c>
      <c r="G225" s="724" t="s">
        <v>1925</v>
      </c>
      <c r="AH225" s="780" t="s">
        <v>2314</v>
      </c>
      <c r="AI225" s="780"/>
      <c r="AR225" s="743"/>
      <c r="AW225" s="724"/>
      <c r="AZ225" s="747" t="s">
        <v>1926</v>
      </c>
      <c r="BC225" s="747" t="s">
        <v>1927</v>
      </c>
    </row>
    <row r="226" spans="2:55" ht="33.75" customHeight="1" thickBot="1">
      <c r="E226" s="725" t="str">
        <f>_xlfn.IFS(AR226="不適切","★",AR226="要確認","▲",AR226="適切","",AR226="","")</f>
        <v/>
      </c>
      <c r="G226" s="747" t="s">
        <v>1928</v>
      </c>
      <c r="AD226" s="763" t="s">
        <v>530</v>
      </c>
      <c r="AE226" s="748" t="s">
        <v>1716</v>
      </c>
      <c r="AG226" s="804" t="s">
        <v>530</v>
      </c>
      <c r="AH226" s="748" t="s">
        <v>2312</v>
      </c>
      <c r="AI226" s="748"/>
      <c r="AJ226" s="748"/>
      <c r="AL226" s="744" t="s">
        <v>668</v>
      </c>
      <c r="AN226" s="726" t="str">
        <f t="shared" ref="AN226" si="87">IF(AP226=AR226,"●","✖")</f>
        <v>✖</v>
      </c>
      <c r="AP226" s="745" t="str">
        <f t="shared" ref="AP226" si="88">IF(AL226="いる","適切","不適切")</f>
        <v>適切</v>
      </c>
      <c r="AR226" s="746" t="str">
        <f>_xlfn.IFS(AU226=AW226,"適切",AU226="非該当","要確認",AU226="いない","不適切",AU226="いる・いない","")</f>
        <v/>
      </c>
      <c r="AT226" s="724">
        <v>323</v>
      </c>
      <c r="AU226" s="749" t="str">
        <f>'自主点検表（処遇）'!$AH$2368</f>
        <v>いる・いない</v>
      </c>
      <c r="AW226" s="728" t="s">
        <v>2048</v>
      </c>
      <c r="AZ226" s="747" t="s">
        <v>1929</v>
      </c>
    </row>
    <row r="227" spans="2:55" ht="33.75" customHeight="1" thickBot="1">
      <c r="E227" s="725" t="str">
        <f>_xlfn.IFS(AR227="不適切","★",AR227="要確認","▲",AR227="適切","",AR227="","")</f>
        <v/>
      </c>
      <c r="F227" s="802" t="s">
        <v>1708</v>
      </c>
      <c r="G227" s="747" t="s">
        <v>1930</v>
      </c>
      <c r="AD227" s="763" t="s">
        <v>530</v>
      </c>
      <c r="AE227" s="748" t="s">
        <v>1823</v>
      </c>
      <c r="AF227" s="748"/>
      <c r="AR227" s="743"/>
      <c r="AW227" s="724"/>
      <c r="AZ227" s="747" t="s">
        <v>1756</v>
      </c>
    </row>
    <row r="228" spans="2:55" ht="33.75" customHeight="1" thickBot="1">
      <c r="B228" s="758"/>
      <c r="C228" s="758"/>
      <c r="D228" s="759"/>
      <c r="E228" s="759" t="str">
        <f>_xlfn.IFS(AR228="不適切","★",AR228="要確認","▲",AR228="適切","",AR228="","")</f>
        <v/>
      </c>
      <c r="F228" s="764"/>
      <c r="G228" s="758"/>
      <c r="H228" s="758"/>
      <c r="I228" s="758"/>
      <c r="J228" s="758"/>
      <c r="K228" s="758"/>
      <c r="L228" s="758"/>
      <c r="M228" s="758"/>
      <c r="N228" s="758"/>
      <c r="O228" s="758"/>
      <c r="P228" s="758"/>
      <c r="Q228" s="758"/>
      <c r="R228" s="758"/>
      <c r="S228" s="758"/>
      <c r="T228" s="758"/>
      <c r="U228" s="758"/>
      <c r="V228" s="758"/>
      <c r="W228" s="758"/>
      <c r="X228" s="758"/>
      <c r="Y228" s="758"/>
      <c r="Z228" s="758"/>
      <c r="AA228" s="758"/>
      <c r="AB228" s="758"/>
      <c r="AC228" s="758"/>
      <c r="AD228" s="758"/>
      <c r="AE228" s="758"/>
      <c r="AF228" s="758"/>
      <c r="AG228" s="758"/>
      <c r="AH228" s="758"/>
      <c r="AI228" s="758"/>
      <c r="AJ228" s="758"/>
      <c r="AK228" s="758"/>
      <c r="AL228" s="758"/>
      <c r="AM228" s="758"/>
      <c r="AN228" s="760"/>
      <c r="AO228" s="758"/>
      <c r="AP228" s="758"/>
      <c r="AQ228" s="758"/>
      <c r="AR228" s="761"/>
      <c r="AS228" s="758"/>
      <c r="AT228" s="758"/>
      <c r="AU228" s="758"/>
      <c r="AV228" s="758"/>
      <c r="AW228" s="758"/>
      <c r="AX228" s="758"/>
      <c r="AZ228" s="747"/>
    </row>
    <row r="229" spans="2:55" ht="33.75" customHeight="1">
      <c r="B229" s="765"/>
      <c r="C229" s="765"/>
      <c r="D229" s="766"/>
      <c r="E229" s="766" t="str">
        <f t="shared" ref="E229:E302" si="89">_xlfn.IFS(AR229="不適切","★",AR229="要確認","▲",AR229="適切","",AR229="","")</f>
        <v/>
      </c>
      <c r="F229" s="765"/>
      <c r="G229" s="765"/>
      <c r="H229" s="765"/>
      <c r="I229" s="765"/>
      <c r="J229" s="765"/>
      <c r="K229" s="765"/>
      <c r="L229" s="765"/>
      <c r="M229" s="765"/>
      <c r="N229" s="765"/>
      <c r="O229" s="765"/>
      <c r="P229" s="765"/>
      <c r="Q229" s="765"/>
      <c r="R229" s="765"/>
      <c r="S229" s="765"/>
      <c r="T229" s="765"/>
      <c r="U229" s="765"/>
      <c r="V229" s="765"/>
      <c r="W229" s="765"/>
      <c r="X229" s="765"/>
      <c r="Y229" s="765"/>
      <c r="Z229" s="765"/>
      <c r="AA229" s="765"/>
      <c r="AB229" s="765"/>
      <c r="AC229" s="765"/>
      <c r="AD229" s="765"/>
      <c r="AE229" s="765"/>
      <c r="AF229" s="765"/>
      <c r="AG229" s="765"/>
      <c r="AH229" s="765"/>
      <c r="AI229" s="765"/>
      <c r="AJ229" s="765"/>
      <c r="AR229" s="743"/>
      <c r="AT229" s="791" t="s">
        <v>2431</v>
      </c>
      <c r="AU229" s="792" t="s">
        <v>2046</v>
      </c>
      <c r="AW229" s="724"/>
      <c r="AZ229" s="747"/>
    </row>
    <row r="230" spans="2:55" ht="33.75" customHeight="1">
      <c r="B230" s="765" t="s">
        <v>2181</v>
      </c>
      <c r="C230" s="765"/>
      <c r="D230" s="770" t="s">
        <v>1658</v>
      </c>
      <c r="E230" s="766" t="str">
        <f t="shared" si="89"/>
        <v/>
      </c>
      <c r="F230" s="765">
        <v>24</v>
      </c>
      <c r="G230" s="765" t="s">
        <v>1911</v>
      </c>
      <c r="H230" s="765"/>
      <c r="I230" s="765"/>
      <c r="J230" s="776" t="s">
        <v>2311</v>
      </c>
      <c r="K230" s="765"/>
      <c r="L230" s="765"/>
      <c r="M230" s="765"/>
      <c r="N230" s="765"/>
      <c r="O230" s="765"/>
      <c r="P230" s="765"/>
      <c r="Q230" s="765"/>
      <c r="R230" s="765"/>
      <c r="S230" s="765"/>
      <c r="T230" s="765"/>
      <c r="U230" s="765"/>
      <c r="V230" s="765"/>
      <c r="W230" s="765"/>
      <c r="X230" s="765"/>
      <c r="Y230" s="765"/>
      <c r="Z230" s="765"/>
      <c r="AA230" s="765"/>
      <c r="AB230" s="765"/>
      <c r="AC230" s="765"/>
      <c r="AD230" s="765"/>
      <c r="AE230" s="765"/>
      <c r="AF230" s="765"/>
      <c r="AG230" s="765"/>
      <c r="AH230" s="765"/>
      <c r="AI230" s="765"/>
      <c r="AJ230" s="765"/>
      <c r="AR230" s="743"/>
      <c r="AW230" s="724"/>
      <c r="AZ230" s="747" t="s">
        <v>1912</v>
      </c>
      <c r="BB230" s="747" t="s">
        <v>1913</v>
      </c>
    </row>
    <row r="231" spans="2:55" ht="33.75" customHeight="1" thickBot="1">
      <c r="B231" s="765"/>
      <c r="C231" s="765"/>
      <c r="D231" s="766"/>
      <c r="E231" s="766" t="str">
        <f t="shared" si="89"/>
        <v/>
      </c>
      <c r="F231" s="765"/>
      <c r="G231" s="765" t="s">
        <v>2389</v>
      </c>
      <c r="H231" s="765"/>
      <c r="I231" s="765" t="s">
        <v>2391</v>
      </c>
      <c r="J231" s="771" t="s">
        <v>1914</v>
      </c>
      <c r="K231" s="765"/>
      <c r="L231" s="765"/>
      <c r="M231" s="765"/>
      <c r="N231" s="765"/>
      <c r="O231" s="765"/>
      <c r="P231" s="765"/>
      <c r="Q231" s="765"/>
      <c r="R231" s="765"/>
      <c r="S231" s="765"/>
      <c r="T231" s="765"/>
      <c r="U231" s="765"/>
      <c r="V231" s="765"/>
      <c r="W231" s="765"/>
      <c r="X231" s="765"/>
      <c r="Y231" s="765"/>
      <c r="Z231" s="765"/>
      <c r="AA231" s="765"/>
      <c r="AB231" s="765"/>
      <c r="AC231" s="765"/>
      <c r="AD231" s="765"/>
      <c r="AE231" s="765"/>
      <c r="AF231" s="765"/>
      <c r="AG231" s="765"/>
      <c r="AH231" s="776" t="s">
        <v>2314</v>
      </c>
      <c r="AI231" s="776"/>
      <c r="AJ231" s="765"/>
      <c r="AL231" s="744" t="s">
        <v>668</v>
      </c>
      <c r="AN231" s="726" t="str">
        <f t="shared" ref="AN231" si="90">IF(AP231=AR231,"●","✖")</f>
        <v>✖</v>
      </c>
      <c r="AP231" s="745" t="str">
        <f t="shared" ref="AP231" si="91">IF(AL231="いる","適切","不適切")</f>
        <v>適切</v>
      </c>
      <c r="AR231" s="746" t="str">
        <f t="shared" ref="AR231" si="92">_xlfn.IFS(AU231=AW231,"適切",AU231="非該当","要確認",AU231="いない","不適切",AU231="いる・いない","")</f>
        <v/>
      </c>
      <c r="AT231" s="724">
        <v>322</v>
      </c>
      <c r="AU231" s="749" t="str">
        <f>'自主点検表（処遇）'!$AH$2345</f>
        <v>いる・いない</v>
      </c>
      <c r="AW231" s="728" t="s">
        <v>2048</v>
      </c>
      <c r="AZ231" s="747" t="s">
        <v>1915</v>
      </c>
    </row>
    <row r="232" spans="2:55" ht="33.75" customHeight="1" thickBot="1">
      <c r="B232" s="765"/>
      <c r="C232" s="765"/>
      <c r="D232" s="766"/>
      <c r="E232" s="766" t="str">
        <f t="shared" si="89"/>
        <v/>
      </c>
      <c r="F232" s="765"/>
      <c r="G232" s="763" t="s">
        <v>530</v>
      </c>
      <c r="H232" s="765"/>
      <c r="I232" s="762" t="str">
        <f>'自主点検表（処遇）'!$H$2348</f>
        <v>　</v>
      </c>
      <c r="J232" s="771" t="s">
        <v>1916</v>
      </c>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804" t="s">
        <v>530</v>
      </c>
      <c r="AH232" s="748" t="s">
        <v>2312</v>
      </c>
      <c r="AI232" s="748"/>
      <c r="AJ232" s="748"/>
      <c r="AR232" s="743"/>
      <c r="AW232" s="724"/>
      <c r="AZ232" s="747"/>
    </row>
    <row r="233" spans="2:55" ht="33.75" customHeight="1" thickBot="1">
      <c r="B233" s="765"/>
      <c r="C233" s="765"/>
      <c r="D233" s="766"/>
      <c r="E233" s="766" t="str">
        <f t="shared" si="89"/>
        <v/>
      </c>
      <c r="F233" s="765"/>
      <c r="G233" s="763" t="s">
        <v>530</v>
      </c>
      <c r="H233" s="765"/>
      <c r="I233" s="762" t="str">
        <f>'自主点検表（処遇）'!$H$2349</f>
        <v>　</v>
      </c>
      <c r="J233" s="771" t="s">
        <v>1917</v>
      </c>
      <c r="K233" s="765"/>
      <c r="L233" s="765"/>
      <c r="M233" s="765"/>
      <c r="N233" s="765"/>
      <c r="O233" s="765"/>
      <c r="P233" s="765"/>
      <c r="Q233" s="765"/>
      <c r="R233" s="765"/>
      <c r="S233" s="765"/>
      <c r="T233" s="765"/>
      <c r="U233" s="765"/>
      <c r="V233" s="765"/>
      <c r="W233" s="765"/>
      <c r="X233" s="765"/>
      <c r="Y233" s="765"/>
      <c r="Z233" s="765"/>
      <c r="AA233" s="765"/>
      <c r="AB233" s="765"/>
      <c r="AC233" s="765"/>
      <c r="AD233" s="765"/>
      <c r="AE233" s="765"/>
      <c r="AF233" s="765"/>
      <c r="AG233" s="804" t="s">
        <v>530</v>
      </c>
      <c r="AH233" s="748" t="s">
        <v>2312</v>
      </c>
      <c r="AI233" s="748"/>
      <c r="AJ233" s="748"/>
      <c r="AR233" s="743"/>
      <c r="AW233" s="724"/>
      <c r="AZ233" s="747"/>
    </row>
    <row r="234" spans="2:55" ht="33.75" customHeight="1" thickBot="1">
      <c r="B234" s="765"/>
      <c r="C234" s="765"/>
      <c r="D234" s="766"/>
      <c r="E234" s="766" t="str">
        <f t="shared" si="89"/>
        <v/>
      </c>
      <c r="F234" s="765"/>
      <c r="G234" s="763" t="s">
        <v>530</v>
      </c>
      <c r="H234" s="765"/>
      <c r="I234" s="762" t="str">
        <f>'自主点検表（処遇）'!$H$2350</f>
        <v>　</v>
      </c>
      <c r="J234" s="771" t="s">
        <v>1918</v>
      </c>
      <c r="K234" s="765"/>
      <c r="L234" s="765"/>
      <c r="M234" s="765"/>
      <c r="N234" s="765"/>
      <c r="O234" s="765"/>
      <c r="P234" s="765"/>
      <c r="Q234" s="765"/>
      <c r="R234" s="765"/>
      <c r="S234" s="765"/>
      <c r="T234" s="765"/>
      <c r="U234" s="765"/>
      <c r="V234" s="765"/>
      <c r="W234" s="765"/>
      <c r="X234" s="765"/>
      <c r="Y234" s="765"/>
      <c r="Z234" s="765"/>
      <c r="AA234" s="765"/>
      <c r="AB234" s="765"/>
      <c r="AC234" s="765"/>
      <c r="AD234" s="765"/>
      <c r="AE234" s="765"/>
      <c r="AF234" s="765"/>
      <c r="AG234" s="804" t="s">
        <v>530</v>
      </c>
      <c r="AH234" s="748" t="s">
        <v>2312</v>
      </c>
      <c r="AI234" s="748"/>
      <c r="AJ234" s="748"/>
      <c r="AR234" s="743"/>
      <c r="AW234" s="724"/>
      <c r="AZ234" s="747"/>
    </row>
    <row r="235" spans="2:55" ht="33.75" customHeight="1" thickBot="1">
      <c r="B235" s="765"/>
      <c r="C235" s="765"/>
      <c r="D235" s="766"/>
      <c r="E235" s="766" t="str">
        <f t="shared" si="89"/>
        <v/>
      </c>
      <c r="F235" s="765"/>
      <c r="G235" s="763" t="s">
        <v>530</v>
      </c>
      <c r="H235" s="765"/>
      <c r="I235" s="762" t="str">
        <f>'自主点検表（処遇）'!$H$2351</f>
        <v>　</v>
      </c>
      <c r="J235" s="771" t="s">
        <v>1919</v>
      </c>
      <c r="K235" s="765"/>
      <c r="L235" s="765"/>
      <c r="M235" s="765"/>
      <c r="N235" s="765"/>
      <c r="O235" s="765"/>
      <c r="P235" s="765"/>
      <c r="Q235" s="765"/>
      <c r="R235" s="765"/>
      <c r="S235" s="765"/>
      <c r="T235" s="765"/>
      <c r="U235" s="765"/>
      <c r="V235" s="765"/>
      <c r="W235" s="765"/>
      <c r="X235" s="765"/>
      <c r="Y235" s="765"/>
      <c r="Z235" s="765"/>
      <c r="AA235" s="765"/>
      <c r="AB235" s="765"/>
      <c r="AC235" s="765"/>
      <c r="AD235" s="765"/>
      <c r="AE235" s="765"/>
      <c r="AF235" s="765"/>
      <c r="AG235" s="804" t="s">
        <v>530</v>
      </c>
      <c r="AH235" s="748" t="s">
        <v>2312</v>
      </c>
      <c r="AI235" s="748"/>
      <c r="AJ235" s="748"/>
      <c r="AR235" s="743"/>
      <c r="AW235" s="724"/>
      <c r="AZ235" s="747"/>
    </row>
    <row r="236" spans="2:55" ht="33.75" customHeight="1" thickBot="1">
      <c r="B236" s="765"/>
      <c r="C236" s="765"/>
      <c r="D236" s="766"/>
      <c r="E236" s="766" t="str">
        <f t="shared" si="89"/>
        <v/>
      </c>
      <c r="F236" s="765"/>
      <c r="G236" s="763" t="s">
        <v>530</v>
      </c>
      <c r="H236" s="765"/>
      <c r="I236" s="762" t="str">
        <f>'自主点検表（処遇）'!$H$2354</f>
        <v>　</v>
      </c>
      <c r="J236" s="771" t="s">
        <v>1920</v>
      </c>
      <c r="K236" s="765"/>
      <c r="L236" s="765"/>
      <c r="M236" s="765"/>
      <c r="N236" s="765"/>
      <c r="O236" s="765"/>
      <c r="P236" s="765"/>
      <c r="Q236" s="765"/>
      <c r="R236" s="765"/>
      <c r="S236" s="765"/>
      <c r="T236" s="765"/>
      <c r="U236" s="765"/>
      <c r="V236" s="765"/>
      <c r="W236" s="765"/>
      <c r="X236" s="765"/>
      <c r="Y236" s="765"/>
      <c r="Z236" s="765"/>
      <c r="AA236" s="765"/>
      <c r="AB236" s="765"/>
      <c r="AC236" s="765"/>
      <c r="AD236" s="765"/>
      <c r="AE236" s="765"/>
      <c r="AF236" s="765"/>
      <c r="AG236" s="804" t="s">
        <v>530</v>
      </c>
      <c r="AH236" s="748" t="s">
        <v>2312</v>
      </c>
      <c r="AI236" s="748"/>
      <c r="AJ236" s="748"/>
      <c r="AR236" s="743"/>
      <c r="AW236" s="724"/>
      <c r="AZ236" s="747"/>
    </row>
    <row r="237" spans="2:55" ht="33.75" customHeight="1" thickBot="1">
      <c r="B237" s="765"/>
      <c r="C237" s="765"/>
      <c r="D237" s="766"/>
      <c r="E237" s="766" t="str">
        <f t="shared" si="89"/>
        <v/>
      </c>
      <c r="F237" s="765"/>
      <c r="G237" s="763" t="s">
        <v>530</v>
      </c>
      <c r="H237" s="765"/>
      <c r="I237" s="762" t="str">
        <f>'自主点検表（処遇）'!$H$2356</f>
        <v>　</v>
      </c>
      <c r="J237" s="771" t="s">
        <v>1921</v>
      </c>
      <c r="K237" s="765"/>
      <c r="L237" s="765"/>
      <c r="M237" s="765"/>
      <c r="N237" s="765"/>
      <c r="O237" s="765"/>
      <c r="P237" s="765"/>
      <c r="Q237" s="765"/>
      <c r="R237" s="765"/>
      <c r="S237" s="765"/>
      <c r="T237" s="765"/>
      <c r="U237" s="765"/>
      <c r="V237" s="765"/>
      <c r="W237" s="765"/>
      <c r="X237" s="765"/>
      <c r="Y237" s="765"/>
      <c r="Z237" s="765"/>
      <c r="AA237" s="765"/>
      <c r="AB237" s="765"/>
      <c r="AC237" s="765"/>
      <c r="AD237" s="765"/>
      <c r="AE237" s="765"/>
      <c r="AF237" s="765"/>
      <c r="AG237" s="804" t="s">
        <v>530</v>
      </c>
      <c r="AH237" s="748" t="s">
        <v>2312</v>
      </c>
      <c r="AI237" s="748"/>
      <c r="AJ237" s="748"/>
      <c r="AR237" s="743"/>
      <c r="AW237" s="724"/>
      <c r="AZ237" s="747"/>
    </row>
    <row r="238" spans="2:55" ht="33.75" customHeight="1" thickBot="1">
      <c r="B238" s="765"/>
      <c r="C238" s="765"/>
      <c r="D238" s="766"/>
      <c r="E238" s="766" t="str">
        <f t="shared" si="89"/>
        <v/>
      </c>
      <c r="F238" s="765"/>
      <c r="G238" s="763" t="s">
        <v>530</v>
      </c>
      <c r="H238" s="765"/>
      <c r="I238" s="765"/>
      <c r="J238" s="776" t="s">
        <v>2308</v>
      </c>
      <c r="K238" s="765"/>
      <c r="L238" s="765"/>
      <c r="M238" s="765"/>
      <c r="N238" s="765"/>
      <c r="O238" s="765"/>
      <c r="P238" s="765"/>
      <c r="Q238" s="765"/>
      <c r="R238" s="765"/>
      <c r="S238" s="765"/>
      <c r="T238" s="765"/>
      <c r="U238" s="765"/>
      <c r="V238" s="765"/>
      <c r="W238" s="765"/>
      <c r="X238" s="765"/>
      <c r="Y238" s="765"/>
      <c r="Z238" s="765"/>
      <c r="AA238" s="765"/>
      <c r="AB238" s="765"/>
      <c r="AC238" s="765"/>
      <c r="AD238" s="765"/>
      <c r="AE238" s="765"/>
      <c r="AF238" s="765"/>
      <c r="AG238" s="804" t="s">
        <v>530</v>
      </c>
      <c r="AH238" s="748" t="s">
        <v>2312</v>
      </c>
      <c r="AI238" s="748"/>
      <c r="AJ238" s="748"/>
      <c r="AR238" s="743"/>
      <c r="AW238" s="724"/>
      <c r="AZ238" s="747"/>
    </row>
    <row r="239" spans="2:55" ht="33.75" customHeight="1" thickBot="1">
      <c r="B239" s="765"/>
      <c r="C239" s="765"/>
      <c r="D239" s="766"/>
      <c r="E239" s="766" t="str">
        <f t="shared" si="89"/>
        <v/>
      </c>
      <c r="F239" s="765"/>
      <c r="G239" s="763" t="s">
        <v>530</v>
      </c>
      <c r="H239" s="765"/>
      <c r="I239" s="762" t="str">
        <f>'自主点検表（処遇）'!$H$2357</f>
        <v>　</v>
      </c>
      <c r="J239" s="771" t="s">
        <v>1922</v>
      </c>
      <c r="K239" s="765"/>
      <c r="L239" s="765"/>
      <c r="M239" s="765"/>
      <c r="N239" s="765"/>
      <c r="O239" s="765"/>
      <c r="P239" s="765"/>
      <c r="Q239" s="765"/>
      <c r="R239" s="765"/>
      <c r="S239" s="765"/>
      <c r="T239" s="765"/>
      <c r="U239" s="765"/>
      <c r="V239" s="765"/>
      <c r="W239" s="765"/>
      <c r="X239" s="765"/>
      <c r="Y239" s="765"/>
      <c r="Z239" s="765"/>
      <c r="AA239" s="765"/>
      <c r="AB239" s="765"/>
      <c r="AC239" s="765"/>
      <c r="AD239" s="765"/>
      <c r="AE239" s="765"/>
      <c r="AF239" s="765"/>
      <c r="AG239" s="804" t="s">
        <v>530</v>
      </c>
      <c r="AH239" s="748" t="s">
        <v>2312</v>
      </c>
      <c r="AI239" s="748"/>
      <c r="AJ239" s="748"/>
      <c r="AR239" s="743"/>
      <c r="AW239" s="724"/>
      <c r="AZ239" s="747"/>
    </row>
    <row r="240" spans="2:55" ht="33.75" customHeight="1" thickBot="1">
      <c r="B240" s="765"/>
      <c r="C240" s="765"/>
      <c r="D240" s="766"/>
      <c r="E240" s="766" t="str">
        <f t="shared" si="89"/>
        <v/>
      </c>
      <c r="F240" s="765"/>
      <c r="G240" s="763" t="s">
        <v>530</v>
      </c>
      <c r="H240" s="765"/>
      <c r="I240" s="762" t="str">
        <f>'自主点検表（処遇）'!$H$2358</f>
        <v>　</v>
      </c>
      <c r="J240" s="771" t="s">
        <v>1923</v>
      </c>
      <c r="K240" s="765"/>
      <c r="L240" s="765"/>
      <c r="M240" s="765"/>
      <c r="N240" s="765"/>
      <c r="O240" s="765"/>
      <c r="P240" s="765"/>
      <c r="Q240" s="765"/>
      <c r="R240" s="765"/>
      <c r="S240" s="765"/>
      <c r="T240" s="765"/>
      <c r="U240" s="765"/>
      <c r="V240" s="765"/>
      <c r="W240" s="765"/>
      <c r="X240" s="765"/>
      <c r="Y240" s="765"/>
      <c r="Z240" s="765"/>
      <c r="AA240" s="765"/>
      <c r="AB240" s="765"/>
      <c r="AC240" s="765"/>
      <c r="AD240" s="765"/>
      <c r="AE240" s="765"/>
      <c r="AF240" s="765"/>
      <c r="AG240" s="804" t="s">
        <v>530</v>
      </c>
      <c r="AH240" s="748" t="s">
        <v>2312</v>
      </c>
      <c r="AI240" s="748"/>
      <c r="AJ240" s="748"/>
      <c r="AR240" s="743"/>
      <c r="AW240" s="724"/>
      <c r="AZ240" s="747"/>
    </row>
    <row r="241" spans="1:56" ht="33.75" customHeight="1" thickBot="1">
      <c r="B241" s="765"/>
      <c r="C241" s="765"/>
      <c r="D241" s="766"/>
      <c r="E241" s="766" t="str">
        <f t="shared" si="89"/>
        <v/>
      </c>
      <c r="F241" s="765"/>
      <c r="G241" s="765"/>
      <c r="H241" s="765"/>
      <c r="I241" s="765"/>
      <c r="J241" s="771"/>
      <c r="K241" s="765" t="s">
        <v>1890</v>
      </c>
      <c r="L241" s="765"/>
      <c r="M241" s="765"/>
      <c r="N241" s="765"/>
      <c r="O241" s="765"/>
      <c r="P241" s="765"/>
      <c r="Q241" s="765"/>
      <c r="R241" s="765"/>
      <c r="S241" s="765"/>
      <c r="T241" s="765"/>
      <c r="U241" s="765"/>
      <c r="V241" s="765"/>
      <c r="W241" s="765"/>
      <c r="X241" s="765"/>
      <c r="Y241" s="765"/>
      <c r="Z241" s="765"/>
      <c r="AA241" s="765"/>
      <c r="AB241" s="765"/>
      <c r="AC241" s="765"/>
      <c r="AD241" s="765"/>
      <c r="AE241" s="765"/>
      <c r="AF241" s="765"/>
      <c r="AG241" s="765"/>
      <c r="AH241" s="765"/>
      <c r="AI241" s="765"/>
      <c r="AJ241" s="765"/>
      <c r="AR241" s="743"/>
      <c r="AW241" s="724"/>
      <c r="AZ241" s="747"/>
    </row>
    <row r="242" spans="1:56" ht="33.75" customHeight="1" thickBot="1">
      <c r="B242" s="765"/>
      <c r="C242" s="765"/>
      <c r="D242" s="766"/>
      <c r="E242" s="766" t="str">
        <f t="shared" si="89"/>
        <v/>
      </c>
      <c r="F242" s="765"/>
      <c r="G242" s="763" t="s">
        <v>530</v>
      </c>
      <c r="H242" s="765"/>
      <c r="I242" s="765"/>
      <c r="J242" s="805" t="s">
        <v>2310</v>
      </c>
      <c r="K242" s="765"/>
      <c r="L242" s="765"/>
      <c r="M242" s="765"/>
      <c r="N242" s="765"/>
      <c r="O242" s="765"/>
      <c r="P242" s="765"/>
      <c r="Q242" s="765"/>
      <c r="R242" s="765"/>
      <c r="S242" s="765"/>
      <c r="T242" s="765"/>
      <c r="U242" s="765"/>
      <c r="V242" s="765"/>
      <c r="W242" s="765"/>
      <c r="X242" s="765"/>
      <c r="Y242" s="765"/>
      <c r="Z242" s="765"/>
      <c r="AA242" s="765"/>
      <c r="AB242" s="765"/>
      <c r="AC242" s="765"/>
      <c r="AD242" s="765"/>
      <c r="AE242" s="765"/>
      <c r="AF242" s="765"/>
      <c r="AG242" s="804" t="s">
        <v>530</v>
      </c>
      <c r="AH242" s="748" t="s">
        <v>2312</v>
      </c>
      <c r="AI242" s="748"/>
      <c r="AJ242" s="748"/>
      <c r="AR242" s="743"/>
      <c r="AW242" s="724"/>
      <c r="AZ242" s="747"/>
    </row>
    <row r="243" spans="1:56" ht="33.75" customHeight="1" thickBot="1">
      <c r="B243" s="765"/>
      <c r="C243" s="765"/>
      <c r="D243" s="766"/>
      <c r="E243" s="766" t="str">
        <f t="shared" si="89"/>
        <v/>
      </c>
      <c r="F243" s="765"/>
      <c r="G243" s="763" t="s">
        <v>530</v>
      </c>
      <c r="H243" s="765"/>
      <c r="I243" s="762" t="str">
        <f>'自主点検表（処遇）'!$H$2359</f>
        <v>　</v>
      </c>
      <c r="J243" s="771" t="s">
        <v>1924</v>
      </c>
      <c r="K243" s="765"/>
      <c r="L243" s="765"/>
      <c r="M243" s="765"/>
      <c r="N243" s="765"/>
      <c r="O243" s="765"/>
      <c r="P243" s="765"/>
      <c r="Q243" s="765"/>
      <c r="R243" s="765"/>
      <c r="S243" s="765"/>
      <c r="T243" s="765"/>
      <c r="U243" s="765"/>
      <c r="V243" s="765"/>
      <c r="W243" s="765"/>
      <c r="X243" s="765"/>
      <c r="Y243" s="765"/>
      <c r="Z243" s="765"/>
      <c r="AA243" s="765"/>
      <c r="AB243" s="765"/>
      <c r="AC243" s="765"/>
      <c r="AD243" s="765"/>
      <c r="AE243" s="765"/>
      <c r="AF243" s="765"/>
      <c r="AG243" s="804" t="s">
        <v>530</v>
      </c>
      <c r="AH243" s="748" t="s">
        <v>2312</v>
      </c>
      <c r="AI243" s="748"/>
      <c r="AJ243" s="748"/>
      <c r="AR243" s="743"/>
      <c r="AW243" s="724"/>
      <c r="AZ243" s="747"/>
    </row>
    <row r="244" spans="1:56" ht="33.75" customHeight="1">
      <c r="B244" s="765"/>
      <c r="C244" s="765"/>
      <c r="D244" s="766"/>
      <c r="E244" s="766" t="str">
        <f t="shared" si="89"/>
        <v/>
      </c>
      <c r="F244" s="765"/>
      <c r="G244" s="765"/>
      <c r="H244" s="765"/>
      <c r="I244" s="765"/>
      <c r="J244" s="765"/>
      <c r="K244" s="805" t="s">
        <v>2309</v>
      </c>
      <c r="L244" s="765"/>
      <c r="M244" s="765"/>
      <c r="N244" s="765"/>
      <c r="O244" s="765"/>
      <c r="P244" s="765"/>
      <c r="Q244" s="765"/>
      <c r="R244" s="765"/>
      <c r="S244" s="765"/>
      <c r="T244" s="765"/>
      <c r="U244" s="765"/>
      <c r="V244" s="765"/>
      <c r="W244" s="765"/>
      <c r="X244" s="765"/>
      <c r="Y244" s="765"/>
      <c r="Z244" s="765"/>
      <c r="AA244" s="765"/>
      <c r="AB244" s="765"/>
      <c r="AC244" s="765"/>
      <c r="AD244" s="765"/>
      <c r="AE244" s="765"/>
      <c r="AF244" s="765"/>
      <c r="AG244" s="765"/>
      <c r="AH244" s="765"/>
      <c r="AI244" s="765"/>
      <c r="AJ244" s="765"/>
      <c r="AR244" s="743"/>
      <c r="AW244" s="724"/>
      <c r="AZ244" s="747"/>
    </row>
    <row r="245" spans="1:56" ht="33.75" customHeight="1" thickBot="1">
      <c r="A245" s="758"/>
      <c r="B245" s="772"/>
      <c r="C245" s="772"/>
      <c r="D245" s="773"/>
      <c r="E245" s="773" t="str">
        <f t="shared" si="89"/>
        <v/>
      </c>
      <c r="F245" s="772"/>
      <c r="G245" s="772"/>
      <c r="H245" s="772"/>
      <c r="I245" s="772"/>
      <c r="J245" s="772"/>
      <c r="K245" s="772"/>
      <c r="L245" s="772"/>
      <c r="M245" s="772"/>
      <c r="N245" s="772"/>
      <c r="O245" s="772"/>
      <c r="P245" s="772"/>
      <c r="Q245" s="772"/>
      <c r="R245" s="772"/>
      <c r="S245" s="772"/>
      <c r="T245" s="772"/>
      <c r="U245" s="772"/>
      <c r="V245" s="772"/>
      <c r="W245" s="772"/>
      <c r="X245" s="772"/>
      <c r="Y245" s="772"/>
      <c r="Z245" s="772"/>
      <c r="AA245" s="772"/>
      <c r="AB245" s="772"/>
      <c r="AC245" s="772"/>
      <c r="AD245" s="772"/>
      <c r="AE245" s="772"/>
      <c r="AF245" s="772"/>
      <c r="AG245" s="772"/>
      <c r="AH245" s="772"/>
      <c r="AI245" s="772"/>
      <c r="AJ245" s="772"/>
      <c r="AK245" s="758"/>
      <c r="AL245" s="758"/>
      <c r="AM245" s="758"/>
      <c r="AN245" s="760"/>
      <c r="AO245" s="758"/>
      <c r="AP245" s="758"/>
      <c r="AQ245" s="758"/>
      <c r="AR245" s="761"/>
      <c r="AS245" s="758"/>
      <c r="AT245" s="758"/>
      <c r="AU245" s="758"/>
      <c r="AV245" s="758"/>
      <c r="AW245" s="758"/>
      <c r="AX245" s="758"/>
      <c r="AZ245" s="747"/>
    </row>
    <row r="246" spans="1:56" ht="33.75" customHeight="1">
      <c r="E246" s="725" t="str">
        <f t="shared" si="89"/>
        <v/>
      </c>
      <c r="AR246" s="743"/>
      <c r="AT246" s="791" t="s">
        <v>2431</v>
      </c>
      <c r="AU246" s="792" t="s">
        <v>2046</v>
      </c>
      <c r="AW246" s="724"/>
    </row>
    <row r="247" spans="1:56" ht="33.75" customHeight="1">
      <c r="B247" s="724" t="s">
        <v>2182</v>
      </c>
      <c r="D247" s="742" t="s">
        <v>1658</v>
      </c>
      <c r="E247" s="725" t="str">
        <f t="shared" si="89"/>
        <v/>
      </c>
      <c r="F247" s="781">
        <v>25</v>
      </c>
      <c r="G247" s="747" t="s">
        <v>1680</v>
      </c>
      <c r="AR247" s="743"/>
      <c r="AW247" s="724"/>
      <c r="AZ247" s="747" t="s">
        <v>1680</v>
      </c>
      <c r="BD247" s="747" t="s">
        <v>1681</v>
      </c>
    </row>
    <row r="248" spans="1:56" ht="33.75" customHeight="1">
      <c r="E248" s="725" t="str">
        <f t="shared" si="89"/>
        <v/>
      </c>
      <c r="F248" s="756" t="s">
        <v>1709</v>
      </c>
      <c r="G248" s="747" t="s">
        <v>1683</v>
      </c>
      <c r="AL248" s="744" t="s">
        <v>668</v>
      </c>
      <c r="AN248" s="726" t="str">
        <f t="shared" ref="AN248:AN251" si="93">IF(AP248=AR248,"●","✖")</f>
        <v>✖</v>
      </c>
      <c r="AP248" s="745" t="str">
        <f t="shared" ref="AP248:AP251" si="94">IF(AL248="いる","適切","不適切")</f>
        <v>適切</v>
      </c>
      <c r="AR248" s="746" t="str">
        <f>_xlfn.IFS(AU248=AW248,"適切",AU248="非該当","要確認",AU248="いない","不適切",AU248="いる・いない","")</f>
        <v/>
      </c>
      <c r="AT248" s="724">
        <v>48</v>
      </c>
      <c r="AU248" s="749" t="str">
        <f>'自主点検表（処遇）'!$AH$501</f>
        <v>いる・いない</v>
      </c>
      <c r="AW248" s="728" t="s">
        <v>2048</v>
      </c>
      <c r="AZ248" s="747" t="s">
        <v>1684</v>
      </c>
    </row>
    <row r="249" spans="1:56" ht="33.75" customHeight="1">
      <c r="E249" s="725" t="str">
        <f t="shared" si="89"/>
        <v/>
      </c>
      <c r="F249" s="756" t="s">
        <v>1709</v>
      </c>
      <c r="G249" s="806" t="s">
        <v>2425</v>
      </c>
      <c r="AL249" s="744" t="s">
        <v>668</v>
      </c>
      <c r="AN249" s="726" t="str">
        <f t="shared" si="93"/>
        <v>✖</v>
      </c>
      <c r="AP249" s="745" t="str">
        <f t="shared" si="94"/>
        <v>適切</v>
      </c>
      <c r="AR249" s="746" t="str">
        <f>_xlfn.IFS(AU249=AW249,"適切",AU249="非該当","要確認",AU249="いない","不適切",AU249="いる・いない","")</f>
        <v/>
      </c>
      <c r="AT249" s="724">
        <v>49</v>
      </c>
      <c r="AU249" s="749" t="str">
        <f>'自主点検表（処遇）'!$AH$504</f>
        <v>いる・いない</v>
      </c>
      <c r="AW249" s="728" t="s">
        <v>2048</v>
      </c>
      <c r="AZ249" s="747" t="s">
        <v>1686</v>
      </c>
    </row>
    <row r="250" spans="1:56" ht="33.75" customHeight="1" thickBot="1">
      <c r="E250" s="725" t="str">
        <f t="shared" si="89"/>
        <v/>
      </c>
      <c r="F250" s="756" t="s">
        <v>2459</v>
      </c>
      <c r="G250" s="747" t="s">
        <v>1688</v>
      </c>
      <c r="AL250" s="744" t="s">
        <v>668</v>
      </c>
      <c r="AN250" s="726" t="str">
        <f t="shared" si="93"/>
        <v>✖</v>
      </c>
      <c r="AP250" s="745" t="str">
        <f t="shared" si="94"/>
        <v>適切</v>
      </c>
      <c r="AR250" s="746" t="str">
        <f>_xlfn.IFS(AU250=AW250,"適切",AU250="非該当","要確認",AU250="いない","不適切",AU250="いる・いない","")</f>
        <v/>
      </c>
      <c r="AT250" s="724">
        <v>50</v>
      </c>
      <c r="AU250" s="749" t="str">
        <f>'自主点検表（処遇）'!$AH$507</f>
        <v>いる・いない</v>
      </c>
      <c r="AW250" s="728" t="s">
        <v>2048</v>
      </c>
      <c r="AZ250" s="747" t="s">
        <v>1689</v>
      </c>
    </row>
    <row r="251" spans="1:56" ht="33.75" customHeight="1" thickBot="1">
      <c r="E251" s="725" t="str">
        <f t="shared" si="89"/>
        <v/>
      </c>
      <c r="F251" s="756" t="s">
        <v>2459</v>
      </c>
      <c r="G251" s="747" t="s">
        <v>1690</v>
      </c>
      <c r="AD251" s="763" t="s">
        <v>530</v>
      </c>
      <c r="AE251" s="748" t="s">
        <v>1823</v>
      </c>
      <c r="AF251" s="748"/>
      <c r="AL251" s="744" t="s">
        <v>668</v>
      </c>
      <c r="AN251" s="726" t="str">
        <f t="shared" si="93"/>
        <v>✖</v>
      </c>
      <c r="AP251" s="745" t="str">
        <f t="shared" si="94"/>
        <v>適切</v>
      </c>
      <c r="AR251" s="746" t="str">
        <f>_xlfn.IFS(AU251=AW251,"適切",AU251="非該当","要確認",AU251="いない","不適切",AU251="いる・いない","")</f>
        <v/>
      </c>
      <c r="AT251" s="724">
        <v>51</v>
      </c>
      <c r="AU251" s="749" t="str">
        <f>'自主点検表（処遇）'!$AH$510</f>
        <v>いる・いない</v>
      </c>
      <c r="AW251" s="728" t="s">
        <v>2048</v>
      </c>
    </row>
    <row r="252" spans="1:56" ht="33.75" customHeight="1">
      <c r="E252" s="725" t="str">
        <f t="shared" si="89"/>
        <v/>
      </c>
      <c r="F252" s="756"/>
      <c r="G252" s="747"/>
      <c r="H252" s="724" t="s">
        <v>1691</v>
      </c>
      <c r="AR252" s="743"/>
      <c r="AW252" s="724"/>
    </row>
    <row r="253" spans="1:56" ht="33.75" customHeight="1">
      <c r="E253" s="725" t="str">
        <f t="shared" si="89"/>
        <v/>
      </c>
      <c r="F253" s="756" t="s">
        <v>2448</v>
      </c>
      <c r="G253" s="747" t="s">
        <v>1692</v>
      </c>
      <c r="AL253" s="744" t="s">
        <v>668</v>
      </c>
      <c r="AN253" s="726" t="str">
        <f>IF(AP253=AR253,"●","✖")</f>
        <v>✖</v>
      </c>
      <c r="AP253" s="745" t="str">
        <f>IF(AL253="いる","適切","不適切")</f>
        <v>適切</v>
      </c>
      <c r="AR253" s="746" t="str">
        <f>_xlfn.IFS(AU253=AW253,"適切",AU253="非該当","要確認",AU253="いない","不適切",AU253="いる・いない","")</f>
        <v/>
      </c>
      <c r="AT253" s="724">
        <v>52</v>
      </c>
      <c r="AU253" s="749" t="str">
        <f>'自主点検表（処遇）'!$AH$515</f>
        <v>いる・いない</v>
      </c>
      <c r="AW253" s="728" t="s">
        <v>2048</v>
      </c>
    </row>
    <row r="254" spans="1:56" ht="33.75" customHeight="1" thickBot="1">
      <c r="E254" s="725" t="str">
        <f t="shared" si="89"/>
        <v/>
      </c>
      <c r="G254" s="747"/>
      <c r="H254" s="724" t="s">
        <v>1693</v>
      </c>
      <c r="AR254" s="743"/>
      <c r="AW254" s="724"/>
    </row>
    <row r="255" spans="1:56" ht="33.75" customHeight="1" thickBot="1">
      <c r="E255" s="725" t="str">
        <f t="shared" si="89"/>
        <v/>
      </c>
      <c r="G255" s="747"/>
      <c r="H255" s="724" t="s">
        <v>1694</v>
      </c>
      <c r="AD255" s="763" t="s">
        <v>530</v>
      </c>
      <c r="AE255" s="748" t="s">
        <v>1823</v>
      </c>
      <c r="AF255" s="748"/>
      <c r="AR255" s="743"/>
      <c r="AW255" s="724"/>
    </row>
    <row r="256" spans="1:56" ht="33.75" customHeight="1">
      <c r="E256" s="725" t="str">
        <f t="shared" si="89"/>
        <v/>
      </c>
      <c r="G256" s="747"/>
      <c r="H256" s="724" t="s">
        <v>1695</v>
      </c>
      <c r="AR256" s="743"/>
      <c r="AW256" s="724"/>
    </row>
    <row r="257" spans="1:55" ht="33.75" customHeight="1">
      <c r="E257" s="725" t="str">
        <f t="shared" si="89"/>
        <v/>
      </c>
      <c r="G257" s="747"/>
      <c r="H257" s="724" t="s">
        <v>1696</v>
      </c>
      <c r="AR257" s="743"/>
      <c r="AW257" s="724"/>
    </row>
    <row r="258" spans="1:55" ht="33.75" customHeight="1" thickBot="1">
      <c r="B258" s="758"/>
      <c r="C258" s="758"/>
      <c r="D258" s="759"/>
      <c r="E258" s="759" t="str">
        <f t="shared" si="89"/>
        <v/>
      </c>
      <c r="F258" s="758"/>
      <c r="G258" s="758"/>
      <c r="H258" s="758"/>
      <c r="I258" s="758"/>
      <c r="J258" s="758"/>
      <c r="K258" s="758"/>
      <c r="L258" s="758"/>
      <c r="M258" s="758"/>
      <c r="N258" s="758"/>
      <c r="O258" s="758"/>
      <c r="P258" s="758"/>
      <c r="Q258" s="758"/>
      <c r="R258" s="758"/>
      <c r="S258" s="758"/>
      <c r="T258" s="758"/>
      <c r="U258" s="758"/>
      <c r="V258" s="758"/>
      <c r="W258" s="758"/>
      <c r="X258" s="758"/>
      <c r="Y258" s="758"/>
      <c r="Z258" s="758"/>
      <c r="AA258" s="758"/>
      <c r="AB258" s="758"/>
      <c r="AC258" s="758"/>
      <c r="AD258" s="758"/>
      <c r="AE258" s="758"/>
      <c r="AF258" s="758"/>
      <c r="AG258" s="758"/>
      <c r="AH258" s="758"/>
      <c r="AI258" s="758"/>
      <c r="AJ258" s="758"/>
      <c r="AK258" s="758"/>
      <c r="AL258" s="758"/>
      <c r="AM258" s="758"/>
      <c r="AN258" s="760"/>
      <c r="AO258" s="758"/>
      <c r="AP258" s="758"/>
      <c r="AQ258" s="758"/>
      <c r="AR258" s="761"/>
      <c r="AS258" s="758"/>
      <c r="AT258" s="758"/>
      <c r="AU258" s="758"/>
      <c r="AV258" s="758"/>
      <c r="AW258" s="758"/>
      <c r="AX258" s="758"/>
    </row>
    <row r="259" spans="1:55" ht="33.75" customHeight="1">
      <c r="E259" s="725" t="str">
        <f t="shared" si="89"/>
        <v/>
      </c>
      <c r="F259" s="802"/>
      <c r="AR259" s="743"/>
      <c r="AT259" s="767" t="s">
        <v>2435</v>
      </c>
      <c r="AU259" s="768"/>
      <c r="AV259" s="769"/>
      <c r="AW259" s="724"/>
      <c r="AZ259" s="747"/>
    </row>
    <row r="260" spans="1:55" ht="33.75" customHeight="1" thickBot="1">
      <c r="B260" s="724" t="s">
        <v>2460</v>
      </c>
      <c r="D260" s="742" t="s">
        <v>1658</v>
      </c>
      <c r="E260" s="725" t="str">
        <f t="shared" si="89"/>
        <v/>
      </c>
      <c r="F260" s="781">
        <v>26</v>
      </c>
      <c r="G260" s="724" t="s">
        <v>1931</v>
      </c>
      <c r="AR260" s="743"/>
      <c r="AW260" s="724"/>
      <c r="AZ260" s="747" t="s">
        <v>1932</v>
      </c>
      <c r="BC260" s="747" t="s">
        <v>1933</v>
      </c>
    </row>
    <row r="261" spans="1:55" ht="33.75" customHeight="1" thickBot="1">
      <c r="E261" s="725" t="e">
        <f t="shared" si="89"/>
        <v>#N/A</v>
      </c>
      <c r="F261" s="802"/>
      <c r="G261" s="2057" t="s">
        <v>2461</v>
      </c>
      <c r="H261" s="2057"/>
      <c r="I261" s="2057"/>
      <c r="J261" s="2057"/>
      <c r="K261" s="2057"/>
      <c r="L261" s="2057"/>
      <c r="M261" s="2057"/>
      <c r="N261" s="2057"/>
      <c r="O261" s="2057"/>
      <c r="P261" s="2057"/>
      <c r="Q261" s="2057"/>
      <c r="R261" s="2057"/>
      <c r="S261" s="2057"/>
      <c r="T261" s="2057"/>
      <c r="U261" s="2057"/>
      <c r="V261" s="2057"/>
      <c r="W261" s="2057"/>
      <c r="X261" s="2057"/>
      <c r="Y261" s="2057"/>
      <c r="Z261" s="2057"/>
      <c r="AD261" s="763" t="s">
        <v>530</v>
      </c>
      <c r="AE261" s="748" t="s">
        <v>1716</v>
      </c>
      <c r="AL261" s="744" t="s">
        <v>667</v>
      </c>
      <c r="AN261" s="726" t="e">
        <f t="shared" ref="AN261" si="95">IF(AP261=AR261,"●","✖")</f>
        <v>#N/A</v>
      </c>
      <c r="AP261" s="745" t="str">
        <f>IF(AL261="いない","適切","不適切")</f>
        <v>適切</v>
      </c>
      <c r="AR261" s="746" t="e">
        <f>_xlfn.IFS(AU261=AW261,"適切",AU261="非該当","要確認",AU261="いる","不適切",AU261="いない・いる","")</f>
        <v>#N/A</v>
      </c>
      <c r="AU261" s="744"/>
      <c r="AW261" s="728" t="s">
        <v>2049</v>
      </c>
      <c r="AZ261" s="747" t="s">
        <v>1758</v>
      </c>
    </row>
    <row r="262" spans="1:55" ht="33.75" customHeight="1">
      <c r="E262" s="725" t="str">
        <f t="shared" si="89"/>
        <v/>
      </c>
      <c r="F262" s="802"/>
      <c r="G262" s="2057"/>
      <c r="H262" s="2057"/>
      <c r="I262" s="2057"/>
      <c r="J262" s="2057"/>
      <c r="K262" s="2057"/>
      <c r="L262" s="2057"/>
      <c r="M262" s="2057"/>
      <c r="N262" s="2057"/>
      <c r="O262" s="2057"/>
      <c r="P262" s="2057"/>
      <c r="Q262" s="2057"/>
      <c r="R262" s="2057"/>
      <c r="S262" s="2057"/>
      <c r="T262" s="2057"/>
      <c r="U262" s="2057"/>
      <c r="V262" s="2057"/>
      <c r="W262" s="2057"/>
      <c r="X262" s="2057"/>
      <c r="Y262" s="2057"/>
      <c r="Z262" s="2057"/>
      <c r="AR262" s="743"/>
      <c r="AW262" s="724"/>
      <c r="AZ262" s="747" t="s">
        <v>1935</v>
      </c>
    </row>
    <row r="263" spans="1:55" ht="33.75" customHeight="1" thickBot="1">
      <c r="A263" s="758"/>
      <c r="B263" s="758"/>
      <c r="C263" s="758"/>
      <c r="D263" s="759"/>
      <c r="E263" s="759" t="str">
        <f t="shared" si="89"/>
        <v/>
      </c>
      <c r="F263" s="758"/>
      <c r="G263" s="758"/>
      <c r="H263" s="758"/>
      <c r="I263" s="758"/>
      <c r="J263" s="758"/>
      <c r="K263" s="758"/>
      <c r="L263" s="758"/>
      <c r="M263" s="758"/>
      <c r="N263" s="758"/>
      <c r="O263" s="758"/>
      <c r="P263" s="758"/>
      <c r="Q263" s="758"/>
      <c r="R263" s="758"/>
      <c r="S263" s="758"/>
      <c r="T263" s="758"/>
      <c r="U263" s="758"/>
      <c r="V263" s="758"/>
      <c r="W263" s="758"/>
      <c r="X263" s="758"/>
      <c r="Y263" s="758"/>
      <c r="Z263" s="758"/>
      <c r="AA263" s="758"/>
      <c r="AB263" s="758"/>
      <c r="AC263" s="758"/>
      <c r="AD263" s="758"/>
      <c r="AE263" s="758"/>
      <c r="AF263" s="758"/>
      <c r="AG263" s="758"/>
      <c r="AH263" s="758"/>
      <c r="AI263" s="758"/>
      <c r="AJ263" s="758"/>
      <c r="AK263" s="758"/>
      <c r="AL263" s="758"/>
      <c r="AM263" s="758"/>
      <c r="AN263" s="760"/>
      <c r="AO263" s="758"/>
      <c r="AP263" s="758"/>
      <c r="AQ263" s="758"/>
      <c r="AR263" s="761"/>
      <c r="AS263" s="758"/>
      <c r="AT263" s="758"/>
      <c r="AU263" s="758"/>
      <c r="AV263" s="758"/>
      <c r="AW263" s="758"/>
      <c r="AX263" s="758"/>
    </row>
    <row r="264" spans="1:55" ht="33.75" customHeight="1">
      <c r="E264" s="725" t="str">
        <f t="shared" si="89"/>
        <v/>
      </c>
      <c r="AR264" s="743"/>
      <c r="AT264" s="791" t="s">
        <v>2431</v>
      </c>
      <c r="AU264" s="792" t="s">
        <v>2046</v>
      </c>
      <c r="AW264" s="724"/>
    </row>
    <row r="265" spans="1:55" ht="33.75" customHeight="1" thickBot="1">
      <c r="B265" s="724" t="s">
        <v>2460</v>
      </c>
      <c r="D265" s="742" t="s">
        <v>1658</v>
      </c>
      <c r="E265" s="725" t="str">
        <f t="shared" si="89"/>
        <v/>
      </c>
      <c r="F265" s="724">
        <v>28</v>
      </c>
      <c r="G265" s="724" t="s">
        <v>1936</v>
      </c>
      <c r="AH265" s="780" t="s">
        <v>2314</v>
      </c>
      <c r="AI265" s="780"/>
      <c r="AR265" s="743"/>
      <c r="AW265" s="724"/>
      <c r="AZ265" s="747" t="s">
        <v>1937</v>
      </c>
      <c r="BC265" s="724" t="s">
        <v>1938</v>
      </c>
    </row>
    <row r="266" spans="1:55" ht="33.75" customHeight="1" thickBot="1">
      <c r="E266" s="725" t="str">
        <f t="shared" si="89"/>
        <v/>
      </c>
      <c r="G266" s="747" t="s">
        <v>1939</v>
      </c>
      <c r="W266" s="2022" t="s">
        <v>310</v>
      </c>
      <c r="X266" s="2024"/>
      <c r="AD266" s="763" t="s">
        <v>530</v>
      </c>
      <c r="AE266" s="748" t="s">
        <v>1716</v>
      </c>
      <c r="AG266" s="804" t="s">
        <v>530</v>
      </c>
      <c r="AH266" s="748" t="s">
        <v>2312</v>
      </c>
      <c r="AI266" s="748"/>
      <c r="AJ266" s="748"/>
      <c r="AL266" s="744" t="s">
        <v>668</v>
      </c>
      <c r="AN266" s="726" t="str">
        <f t="shared" ref="AN266" si="96">IF(AP266=AR266,"●","✖")</f>
        <v>✖</v>
      </c>
      <c r="AP266" s="745" t="str">
        <f t="shared" ref="AP266" si="97">IF(AL266="いる","適切","不適切")</f>
        <v>適切</v>
      </c>
      <c r="AR266" s="746" t="str">
        <f t="shared" ref="AR266:AR299" si="98">_xlfn.IFS(AU266=AW266,"適切",AU266="非該当","要確認",AU266="いない","不適切",AU266="いる・いない","")</f>
        <v/>
      </c>
      <c r="AT266" s="724">
        <v>326</v>
      </c>
      <c r="AU266" s="749" t="str">
        <f>'自主点検表（処遇）'!$AH$2425</f>
        <v>いる・いない</v>
      </c>
      <c r="AW266" s="728" t="s">
        <v>2048</v>
      </c>
      <c r="AZ266" s="747" t="s">
        <v>1940</v>
      </c>
    </row>
    <row r="267" spans="1:55" ht="33.75" customHeight="1" thickBot="1">
      <c r="E267" s="725" t="str">
        <f t="shared" si="89"/>
        <v/>
      </c>
      <c r="G267" s="747" t="s">
        <v>1941</v>
      </c>
      <c r="W267" s="2022" t="s">
        <v>310</v>
      </c>
      <c r="X267" s="2024"/>
      <c r="AD267" s="763" t="s">
        <v>530</v>
      </c>
      <c r="AE267" s="748" t="s">
        <v>1716</v>
      </c>
      <c r="AG267" s="804" t="s">
        <v>530</v>
      </c>
      <c r="AH267" s="748" t="s">
        <v>2312</v>
      </c>
      <c r="AI267" s="748"/>
      <c r="AJ267" s="748"/>
      <c r="AR267" s="743"/>
      <c r="AW267" s="724"/>
      <c r="AZ267" s="747" t="s">
        <v>1915</v>
      </c>
    </row>
    <row r="268" spans="1:55" ht="33.75" customHeight="1" thickBot="1">
      <c r="E268" s="725" t="str">
        <f t="shared" si="89"/>
        <v/>
      </c>
      <c r="G268" s="747" t="s">
        <v>1942</v>
      </c>
      <c r="W268" s="2022" t="s">
        <v>310</v>
      </c>
      <c r="X268" s="2024"/>
      <c r="AD268" s="763" t="s">
        <v>530</v>
      </c>
      <c r="AE268" s="748" t="s">
        <v>1716</v>
      </c>
      <c r="AG268" s="804" t="s">
        <v>530</v>
      </c>
      <c r="AH268" s="748" t="s">
        <v>2316</v>
      </c>
      <c r="AI268" s="748"/>
      <c r="AJ268" s="748"/>
      <c r="AR268" s="743"/>
      <c r="AW268" s="724"/>
      <c r="AZ268" s="747" t="s">
        <v>1943</v>
      </c>
    </row>
    <row r="269" spans="1:55" ht="33.75" customHeight="1" thickBot="1">
      <c r="E269" s="725" t="str">
        <f t="shared" si="89"/>
        <v/>
      </c>
      <c r="G269" s="747" t="s">
        <v>1944</v>
      </c>
      <c r="W269" s="2022" t="s">
        <v>310</v>
      </c>
      <c r="X269" s="2024"/>
      <c r="AD269" s="763" t="s">
        <v>530</v>
      </c>
      <c r="AE269" s="748" t="s">
        <v>1716</v>
      </c>
      <c r="AG269" s="804" t="s">
        <v>530</v>
      </c>
      <c r="AH269" s="748" t="s">
        <v>2313</v>
      </c>
      <c r="AI269" s="748"/>
      <c r="AJ269" s="748"/>
      <c r="AR269" s="743"/>
      <c r="AW269" s="724"/>
      <c r="AZ269" s="747" t="s">
        <v>1945</v>
      </c>
    </row>
    <row r="270" spans="1:55" ht="33.75" customHeight="1" thickBot="1">
      <c r="E270" s="725" t="str">
        <f t="shared" si="89"/>
        <v/>
      </c>
      <c r="AR270" s="743"/>
      <c r="AW270" s="724"/>
      <c r="AZ270" s="747" t="s">
        <v>1946</v>
      </c>
    </row>
    <row r="271" spans="1:55" ht="33.75" customHeight="1" thickBot="1">
      <c r="E271" s="725" t="str">
        <f t="shared" si="89"/>
        <v/>
      </c>
      <c r="G271" s="724" t="s">
        <v>1947</v>
      </c>
      <c r="U271" s="2052" t="s">
        <v>303</v>
      </c>
      <c r="V271" s="2058"/>
      <c r="W271" s="2053"/>
      <c r="AD271" s="763" t="s">
        <v>530</v>
      </c>
      <c r="AE271" s="748" t="s">
        <v>1716</v>
      </c>
      <c r="AG271" s="807" t="s">
        <v>1948</v>
      </c>
      <c r="AH271" s="808"/>
      <c r="AI271" s="808"/>
      <c r="AJ271" s="809"/>
      <c r="AR271" s="743"/>
      <c r="AW271" s="724"/>
      <c r="AZ271" s="747" t="s">
        <v>1949</v>
      </c>
    </row>
    <row r="272" spans="1:55" ht="33.75" customHeight="1" thickBot="1">
      <c r="E272" s="725" t="str">
        <f t="shared" si="89"/>
        <v/>
      </c>
      <c r="H272" s="724" t="s">
        <v>1950</v>
      </c>
      <c r="U272" s="2022" t="s">
        <v>310</v>
      </c>
      <c r="V272" s="2024"/>
      <c r="X272" s="724" t="s">
        <v>2319</v>
      </c>
      <c r="Z272" s="2063">
        <v>44625</v>
      </c>
      <c r="AA272" s="2063"/>
      <c r="AB272" s="2063"/>
      <c r="AD272" s="763" t="s">
        <v>530</v>
      </c>
      <c r="AE272" s="748" t="s">
        <v>1716</v>
      </c>
      <c r="AG272" s="2061"/>
      <c r="AH272" s="2062"/>
      <c r="AI272" s="758" t="s">
        <v>1951</v>
      </c>
      <c r="AJ272" s="750"/>
      <c r="AR272" s="743"/>
      <c r="AW272" s="724"/>
    </row>
    <row r="273" spans="2:57" ht="33.75" customHeight="1" thickBot="1">
      <c r="E273" s="725" t="str">
        <f t="shared" si="89"/>
        <v/>
      </c>
      <c r="H273" s="724" t="s">
        <v>1952</v>
      </c>
      <c r="U273" s="2022" t="s">
        <v>310</v>
      </c>
      <c r="V273" s="2024"/>
      <c r="X273" s="724" t="s">
        <v>2320</v>
      </c>
      <c r="Z273" s="2063">
        <v>44630</v>
      </c>
      <c r="AA273" s="2063"/>
      <c r="AB273" s="2063"/>
      <c r="AD273" s="763" t="s">
        <v>530</v>
      </c>
      <c r="AE273" s="748" t="s">
        <v>1716</v>
      </c>
      <c r="AG273" s="810" t="s">
        <v>1850</v>
      </c>
      <c r="AH273" s="2064"/>
      <c r="AI273" s="2064"/>
      <c r="AJ273" s="811" t="s">
        <v>1951</v>
      </c>
      <c r="AR273" s="743"/>
      <c r="AW273" s="724"/>
    </row>
    <row r="274" spans="2:57" ht="33.75" customHeight="1" thickBot="1">
      <c r="E274" s="725" t="str">
        <f t="shared" si="89"/>
        <v/>
      </c>
      <c r="H274" s="724" t="s">
        <v>1953</v>
      </c>
      <c r="U274" s="2022" t="s">
        <v>310</v>
      </c>
      <c r="V274" s="2024"/>
      <c r="X274" s="724" t="s">
        <v>2306</v>
      </c>
      <c r="Z274" s="2063">
        <v>44832</v>
      </c>
      <c r="AA274" s="2063"/>
      <c r="AB274" s="2063"/>
      <c r="AD274" s="763" t="s">
        <v>530</v>
      </c>
      <c r="AE274" s="748" t="s">
        <v>1716</v>
      </c>
      <c r="AR274" s="743"/>
      <c r="AW274" s="724"/>
    </row>
    <row r="275" spans="2:57" ht="33.75" customHeight="1" thickBot="1">
      <c r="E275" s="725" t="str">
        <f t="shared" si="89"/>
        <v/>
      </c>
      <c r="H275" s="724" t="s">
        <v>2317</v>
      </c>
      <c r="U275" s="2022" t="s">
        <v>310</v>
      </c>
      <c r="V275" s="2024"/>
      <c r="X275" s="724" t="s">
        <v>2318</v>
      </c>
      <c r="Z275" s="2063"/>
      <c r="AA275" s="2063"/>
      <c r="AB275" s="2063"/>
      <c r="AD275" s="763" t="s">
        <v>530</v>
      </c>
      <c r="AE275" s="748" t="s">
        <v>1716</v>
      </c>
      <c r="AR275" s="743"/>
      <c r="AW275" s="724"/>
    </row>
    <row r="276" spans="2:57" ht="33.75" customHeight="1" thickBot="1">
      <c r="E276" s="725" t="str">
        <f t="shared" si="89"/>
        <v/>
      </c>
      <c r="H276" s="724" t="s">
        <v>1954</v>
      </c>
      <c r="U276" s="2022" t="s">
        <v>310</v>
      </c>
      <c r="V276" s="2024"/>
      <c r="AD276" s="763" t="s">
        <v>530</v>
      </c>
      <c r="AE276" s="748" t="s">
        <v>1716</v>
      </c>
      <c r="AR276" s="743"/>
      <c r="AW276" s="724"/>
    </row>
    <row r="277" spans="2:57" ht="33.75" customHeight="1" thickBot="1">
      <c r="E277" s="725" t="str">
        <f t="shared" si="89"/>
        <v/>
      </c>
      <c r="AR277" s="743"/>
      <c r="AW277" s="724"/>
    </row>
    <row r="278" spans="2:57" ht="33.75" customHeight="1" thickBot="1">
      <c r="E278" s="725" t="str">
        <f t="shared" si="89"/>
        <v/>
      </c>
      <c r="G278" s="724" t="s">
        <v>2315</v>
      </c>
      <c r="U278" s="763" t="s">
        <v>530</v>
      </c>
      <c r="V278" s="724" t="s">
        <v>1887</v>
      </c>
      <c r="X278" s="763" t="s">
        <v>530</v>
      </c>
      <c r="Y278" s="724" t="s">
        <v>1888</v>
      </c>
      <c r="AR278" s="743"/>
      <c r="AW278" s="724"/>
    </row>
    <row r="279" spans="2:57" ht="33.75" customHeight="1" thickBot="1">
      <c r="E279" s="725" t="str">
        <f t="shared" si="89"/>
        <v/>
      </c>
      <c r="H279" s="724" t="s">
        <v>2321</v>
      </c>
      <c r="M279" s="2022" t="s">
        <v>310</v>
      </c>
      <c r="N279" s="2024"/>
      <c r="R279" s="724" t="s">
        <v>1828</v>
      </c>
      <c r="U279" s="758" t="s">
        <v>1708</v>
      </c>
      <c r="V279" s="2063"/>
      <c r="W279" s="2063"/>
      <c r="X279" s="2063"/>
      <c r="Y279" s="758" t="s">
        <v>1709</v>
      </c>
      <c r="Z279" s="2063"/>
      <c r="AA279" s="2063"/>
      <c r="AB279" s="2063"/>
      <c r="AC279" s="758" t="s">
        <v>643</v>
      </c>
      <c r="AD279" s="2063"/>
      <c r="AE279" s="2063"/>
      <c r="AF279" s="2063"/>
      <c r="AG279" s="758" t="s">
        <v>644</v>
      </c>
      <c r="AH279" s="2063"/>
      <c r="AI279" s="2063"/>
      <c r="AJ279" s="2063"/>
      <c r="AR279" s="743"/>
      <c r="AW279" s="724"/>
    </row>
    <row r="280" spans="2:57" ht="33.75" customHeight="1" thickBot="1">
      <c r="E280" s="725" t="str">
        <f t="shared" si="89"/>
        <v/>
      </c>
      <c r="U280" s="724" t="s">
        <v>1955</v>
      </c>
      <c r="W280" s="763" t="s">
        <v>530</v>
      </c>
      <c r="AA280" s="763" t="s">
        <v>530</v>
      </c>
      <c r="AE280" s="763" t="s">
        <v>530</v>
      </c>
      <c r="AI280" s="763" t="s">
        <v>530</v>
      </c>
      <c r="AR280" s="743"/>
      <c r="AW280" s="724"/>
    </row>
    <row r="281" spans="2:57" ht="33.75" customHeight="1" thickBot="1">
      <c r="B281" s="758"/>
      <c r="C281" s="758"/>
      <c r="D281" s="759"/>
      <c r="E281" s="759" t="str">
        <f t="shared" si="89"/>
        <v/>
      </c>
      <c r="F281" s="758"/>
      <c r="G281" s="758"/>
      <c r="H281" s="758"/>
      <c r="I281" s="758"/>
      <c r="J281" s="758"/>
      <c r="K281" s="758"/>
      <c r="L281" s="758"/>
      <c r="M281" s="758"/>
      <c r="N281" s="758"/>
      <c r="O281" s="758"/>
      <c r="P281" s="758"/>
      <c r="Q281" s="758"/>
      <c r="R281" s="758"/>
      <c r="S281" s="758"/>
      <c r="T281" s="758"/>
      <c r="U281" s="758"/>
      <c r="V281" s="758"/>
      <c r="W281" s="812"/>
      <c r="X281" s="758"/>
      <c r="Y281" s="758"/>
      <c r="Z281" s="758"/>
      <c r="AA281" s="812"/>
      <c r="AB281" s="758"/>
      <c r="AC281" s="758"/>
      <c r="AD281" s="758"/>
      <c r="AE281" s="812"/>
      <c r="AF281" s="758"/>
      <c r="AG281" s="758"/>
      <c r="AH281" s="758"/>
      <c r="AI281" s="812"/>
      <c r="AJ281" s="758"/>
      <c r="AK281" s="758"/>
      <c r="AL281" s="758"/>
      <c r="AM281" s="758"/>
      <c r="AN281" s="760"/>
      <c r="AO281" s="758"/>
      <c r="AP281" s="758"/>
      <c r="AQ281" s="758"/>
      <c r="AR281" s="761"/>
      <c r="AS281" s="758"/>
      <c r="AT281" s="758"/>
      <c r="AU281" s="758"/>
      <c r="AV281" s="758"/>
      <c r="AW281" s="758"/>
      <c r="AX281" s="758"/>
    </row>
    <row r="282" spans="2:57" ht="33.75" customHeight="1">
      <c r="E282" s="725" t="str">
        <f t="shared" si="89"/>
        <v/>
      </c>
      <c r="AR282" s="743"/>
      <c r="AT282" s="791" t="s">
        <v>2431</v>
      </c>
      <c r="AU282" s="792" t="s">
        <v>2046</v>
      </c>
      <c r="AW282" s="724"/>
    </row>
    <row r="283" spans="2:57" ht="33.75" customHeight="1">
      <c r="B283" s="724" t="s">
        <v>2462</v>
      </c>
      <c r="D283" s="742" t="s">
        <v>1658</v>
      </c>
      <c r="E283" s="725" t="str">
        <f t="shared" si="89"/>
        <v/>
      </c>
      <c r="F283" s="794" t="s">
        <v>2463</v>
      </c>
      <c r="G283" s="747" t="s">
        <v>1698</v>
      </c>
      <c r="AR283" s="743"/>
      <c r="AW283" s="724"/>
      <c r="AZ283" s="747" t="s">
        <v>1698</v>
      </c>
      <c r="BE283" s="724" t="s">
        <v>1699</v>
      </c>
    </row>
    <row r="284" spans="2:57" ht="33.75" customHeight="1">
      <c r="E284" s="725" t="str">
        <f t="shared" si="89"/>
        <v/>
      </c>
      <c r="G284" s="747" t="s">
        <v>1700</v>
      </c>
      <c r="AL284" s="744" t="s">
        <v>667</v>
      </c>
      <c r="AN284" s="726" t="str">
        <f t="shared" ref="AN284:AN286" si="99">IF(AP284=AR284,"●","✖")</f>
        <v>✖</v>
      </c>
      <c r="AP284" s="745" t="str">
        <f t="shared" ref="AP284:AP286" si="100">IF(AL284="いる","適切","不適切")</f>
        <v>不適切</v>
      </c>
      <c r="AR284" s="746" t="str">
        <f>_xlfn.IFS(AU284=AW284,"適切",AU284="非該当","要確認",AU284="いない","不適切",AU284="いる・いない","")</f>
        <v/>
      </c>
      <c r="AT284" s="724">
        <v>53</v>
      </c>
      <c r="AU284" s="749" t="str">
        <f>'自主点検表（処遇）'!$AH$523</f>
        <v>いる・いない</v>
      </c>
      <c r="AW284" s="728" t="s">
        <v>2048</v>
      </c>
      <c r="AZ284" s="747" t="s">
        <v>1701</v>
      </c>
    </row>
    <row r="285" spans="2:57" ht="33.75" customHeight="1">
      <c r="E285" s="725" t="str">
        <f t="shared" si="89"/>
        <v/>
      </c>
      <c r="G285" s="747" t="s">
        <v>1702</v>
      </c>
      <c r="AL285" s="744" t="s">
        <v>667</v>
      </c>
      <c r="AN285" s="726" t="str">
        <f t="shared" si="99"/>
        <v>✖</v>
      </c>
      <c r="AP285" s="745" t="str">
        <f t="shared" si="100"/>
        <v>不適切</v>
      </c>
      <c r="AR285" s="746" t="str">
        <f>_xlfn.IFS(AU285=AW285,"適切",AU285="非該当","要確認",AU285="いない","不適切",AU285="いる・いない","")</f>
        <v/>
      </c>
      <c r="AT285" s="724">
        <v>54</v>
      </c>
      <c r="AU285" s="749" t="str">
        <f>'自主点検表（処遇）'!$AH$528</f>
        <v>いる・いない</v>
      </c>
      <c r="AW285" s="728" t="s">
        <v>2048</v>
      </c>
      <c r="AZ285" s="747" t="s">
        <v>1703</v>
      </c>
    </row>
    <row r="286" spans="2:57" ht="33.75" customHeight="1">
      <c r="E286" s="725" t="str">
        <f t="shared" si="89"/>
        <v/>
      </c>
      <c r="G286" s="747" t="s">
        <v>1704</v>
      </c>
      <c r="AL286" s="744" t="s">
        <v>667</v>
      </c>
      <c r="AN286" s="726" t="str">
        <f t="shared" si="99"/>
        <v>✖</v>
      </c>
      <c r="AP286" s="745" t="str">
        <f t="shared" si="100"/>
        <v>不適切</v>
      </c>
      <c r="AR286" s="746" t="str">
        <f>_xlfn.IFS(AU286=AW286,"適切",AU286="非該当","要確認",AU286="いない","不適切",AU286="いる・いない","")</f>
        <v/>
      </c>
      <c r="AT286" s="724">
        <v>55</v>
      </c>
      <c r="AU286" s="749" t="str">
        <f>'自主点検表（処遇）'!$AH$531</f>
        <v>いる・いない</v>
      </c>
      <c r="AW286" s="728" t="s">
        <v>2048</v>
      </c>
    </row>
    <row r="287" spans="2:57" ht="33.75" customHeight="1" thickBot="1">
      <c r="E287" s="725" t="str">
        <f t="shared" si="89"/>
        <v/>
      </c>
      <c r="AR287" s="743"/>
    </row>
    <row r="288" spans="2:57" ht="33.75" customHeight="1" thickBot="1">
      <c r="E288" s="725" t="str">
        <f t="shared" si="89"/>
        <v/>
      </c>
      <c r="G288" s="724" t="s">
        <v>1705</v>
      </c>
      <c r="AD288" s="763" t="s">
        <v>530</v>
      </c>
      <c r="AE288" s="748" t="s">
        <v>1716</v>
      </c>
      <c r="AL288" s="489" t="s">
        <v>2464</v>
      </c>
      <c r="AN288" s="726" t="str">
        <f t="shared" ref="AN288:AN293" si="101">IF(AP288=AR288,"●","✖")</f>
        <v>✖</v>
      </c>
      <c r="AP288" s="745" t="str">
        <f>IF(AL288="策定済","適切","不適切")</f>
        <v>不適切</v>
      </c>
      <c r="AR288" s="746" t="str">
        <f>_xlfn.IFS(AU288=AW288,"適切",AU288="非該当","要確認",AU288="未策定","不適切",AU288="策定済・未策定","")</f>
        <v/>
      </c>
      <c r="AT288" s="724">
        <v>56</v>
      </c>
      <c r="AU288" s="749" t="str">
        <f>'自主点検表（処遇）'!$AH$554</f>
        <v>策定済・未策定</v>
      </c>
      <c r="AW288" s="728" t="s">
        <v>344</v>
      </c>
    </row>
    <row r="289" spans="2:55" ht="33.75" customHeight="1" thickBot="1">
      <c r="E289" s="725" t="str">
        <f t="shared" si="89"/>
        <v/>
      </c>
      <c r="G289" s="724" t="s">
        <v>1706</v>
      </c>
      <c r="W289" s="724" t="s">
        <v>2281</v>
      </c>
      <c r="Z289" s="724" t="s">
        <v>2281</v>
      </c>
      <c r="AD289" s="763" t="s">
        <v>530</v>
      </c>
      <c r="AE289" s="748" t="s">
        <v>1716</v>
      </c>
      <c r="AL289" s="489" t="s">
        <v>2464</v>
      </c>
      <c r="AM289" s="747"/>
      <c r="AN289" s="726" t="str">
        <f t="shared" si="101"/>
        <v>✖</v>
      </c>
      <c r="AO289" s="747"/>
      <c r="AP289" s="745" t="str">
        <f>IF(AL289="策定済","適切","不適切")</f>
        <v>不適切</v>
      </c>
      <c r="AR289" s="746" t="str">
        <f>_xlfn.IFS(AU289=AW289,"適切",AU289="非該当","要確認",AU289="未策定","不適切",AU289="策定済・未策定","")</f>
        <v/>
      </c>
      <c r="AT289" s="724">
        <v>57</v>
      </c>
      <c r="AU289" s="749" t="str">
        <f>'自主点検表（処遇）'!$AH$562</f>
        <v>策定済・未策定</v>
      </c>
      <c r="AW289" s="728" t="s">
        <v>344</v>
      </c>
    </row>
    <row r="290" spans="2:55" ht="33.75" customHeight="1" thickBot="1">
      <c r="E290" s="725" t="str">
        <f t="shared" si="89"/>
        <v/>
      </c>
      <c r="G290" s="724" t="s">
        <v>1707</v>
      </c>
      <c r="Q290" s="813" t="s">
        <v>2239</v>
      </c>
      <c r="R290" s="813"/>
      <c r="S290" s="813"/>
      <c r="W290" s="814" t="s">
        <v>530</v>
      </c>
      <c r="X290" s="815" t="s">
        <v>37</v>
      </c>
      <c r="Y290" s="747"/>
      <c r="Z290" s="814" t="s">
        <v>530</v>
      </c>
      <c r="AA290" s="815" t="s">
        <v>37</v>
      </c>
      <c r="AB290" s="747"/>
      <c r="AC290" s="747"/>
      <c r="AD290" s="763" t="s">
        <v>530</v>
      </c>
      <c r="AE290" s="748" t="s">
        <v>1716</v>
      </c>
      <c r="AF290" s="747"/>
      <c r="AG290" s="747"/>
      <c r="AH290" s="747"/>
      <c r="AI290" s="747"/>
      <c r="AJ290" s="747"/>
      <c r="AK290" s="747"/>
      <c r="AL290" s="489" t="s">
        <v>2465</v>
      </c>
      <c r="AM290" s="747"/>
      <c r="AN290" s="726" t="str">
        <f t="shared" si="101"/>
        <v>✖</v>
      </c>
      <c r="AO290" s="747"/>
      <c r="AP290" s="745" t="str">
        <f>IF(AL290="実施済","適切","不適切")</f>
        <v>不適切</v>
      </c>
      <c r="AR290" s="746" t="str">
        <f>_xlfn.IFS(AU290=AW290,"適切",AU290="非該当","要確認",AU290="未実施","不適切",AU290="実施済・未実施","")</f>
        <v/>
      </c>
      <c r="AS290" s="747"/>
      <c r="AT290" s="781">
        <v>58</v>
      </c>
      <c r="AU290" s="749" t="str">
        <f>'自主点検表（処遇）'!$AH$572</f>
        <v>実施済・未実施</v>
      </c>
      <c r="AV290" s="747"/>
      <c r="AW290" s="816" t="s">
        <v>354</v>
      </c>
      <c r="AX290" s="747"/>
    </row>
    <row r="291" spans="2:55" ht="33.75" customHeight="1" thickBot="1">
      <c r="E291" s="725" t="str">
        <f t="shared" si="89"/>
        <v/>
      </c>
      <c r="Q291" s="813" t="s">
        <v>2240</v>
      </c>
      <c r="R291" s="813"/>
      <c r="S291" s="813"/>
      <c r="W291" s="814" t="s">
        <v>530</v>
      </c>
      <c r="X291" s="815" t="s">
        <v>37</v>
      </c>
      <c r="Y291" s="747"/>
      <c r="Z291" s="814" t="s">
        <v>530</v>
      </c>
      <c r="AA291" s="815" t="s">
        <v>37</v>
      </c>
      <c r="AB291" s="747"/>
      <c r="AC291" s="747"/>
      <c r="AD291" s="763" t="s">
        <v>530</v>
      </c>
      <c r="AE291" s="748" t="s">
        <v>1716</v>
      </c>
      <c r="AF291" s="747"/>
      <c r="AG291" s="747"/>
      <c r="AH291" s="747"/>
      <c r="AI291" s="747"/>
      <c r="AJ291" s="747"/>
      <c r="AK291" s="747"/>
      <c r="AL291" s="489" t="s">
        <v>2465</v>
      </c>
      <c r="AM291" s="747"/>
      <c r="AN291" s="726" t="str">
        <f t="shared" si="101"/>
        <v>✖</v>
      </c>
      <c r="AO291" s="747"/>
      <c r="AP291" s="745" t="str">
        <f>IF(AL291="実施済","適切","不適切")</f>
        <v>不適切</v>
      </c>
      <c r="AR291" s="746" t="str">
        <f t="shared" ref="AR291:AR293" si="102">_xlfn.IFS(AU291=AW291,"適切",AU291="非該当","要確認",AU291="未実施","不適切",AU291="実施済・未実施","")</f>
        <v/>
      </c>
      <c r="AS291" s="747"/>
      <c r="AT291" s="781">
        <v>60</v>
      </c>
      <c r="AU291" s="749" t="str">
        <f>'自主点検表（処遇）'!$AH$581</f>
        <v>実施済・未実施</v>
      </c>
      <c r="AV291" s="747"/>
      <c r="AW291" s="816" t="s">
        <v>354</v>
      </c>
      <c r="AX291" s="747"/>
    </row>
    <row r="292" spans="2:55" ht="33.75" customHeight="1" thickBot="1">
      <c r="E292" s="725" t="str">
        <f t="shared" si="89"/>
        <v/>
      </c>
      <c r="Q292" s="813" t="s">
        <v>2241</v>
      </c>
      <c r="R292" s="813"/>
      <c r="S292" s="813"/>
      <c r="W292" s="814" t="s">
        <v>530</v>
      </c>
      <c r="X292" s="815" t="s">
        <v>37</v>
      </c>
      <c r="Y292" s="802"/>
      <c r="Z292" s="814" t="s">
        <v>530</v>
      </c>
      <c r="AA292" s="815" t="s">
        <v>37</v>
      </c>
      <c r="AB292" s="802"/>
      <c r="AC292" s="802"/>
      <c r="AD292" s="763" t="s">
        <v>530</v>
      </c>
      <c r="AE292" s="748" t="s">
        <v>1716</v>
      </c>
      <c r="AF292" s="802"/>
      <c r="AG292" s="802"/>
      <c r="AH292" s="802"/>
      <c r="AI292" s="802"/>
      <c r="AJ292" s="802"/>
      <c r="AK292" s="802"/>
      <c r="AL292" s="489" t="s">
        <v>2465</v>
      </c>
      <c r="AM292" s="802"/>
      <c r="AN292" s="726" t="str">
        <f t="shared" si="101"/>
        <v>✖</v>
      </c>
      <c r="AO292" s="747"/>
      <c r="AP292" s="745" t="str">
        <f>IF(AL292="実施済","適切","不適切")</f>
        <v>不適切</v>
      </c>
      <c r="AR292" s="746" t="str">
        <f t="shared" si="102"/>
        <v/>
      </c>
      <c r="AS292" s="802"/>
      <c r="AT292" s="781">
        <v>59</v>
      </c>
      <c r="AU292" s="749" t="str">
        <f>'自主点検表（処遇）'!$AH$575</f>
        <v>実施済・未実施</v>
      </c>
      <c r="AV292" s="802"/>
      <c r="AW292" s="816" t="s">
        <v>354</v>
      </c>
      <c r="AX292" s="802"/>
    </row>
    <row r="293" spans="2:55" ht="33.75" customHeight="1" thickBot="1">
      <c r="E293" s="725" t="str">
        <f t="shared" si="89"/>
        <v/>
      </c>
      <c r="Q293" s="813" t="s">
        <v>2242</v>
      </c>
      <c r="R293" s="813"/>
      <c r="S293" s="813"/>
      <c r="W293" s="814" t="s">
        <v>530</v>
      </c>
      <c r="X293" s="815" t="s">
        <v>37</v>
      </c>
      <c r="Y293" s="802"/>
      <c r="Z293" s="814" t="s">
        <v>530</v>
      </c>
      <c r="AA293" s="815" t="s">
        <v>37</v>
      </c>
      <c r="AB293" s="802"/>
      <c r="AC293" s="802"/>
      <c r="AD293" s="763" t="s">
        <v>530</v>
      </c>
      <c r="AE293" s="748" t="s">
        <v>1716</v>
      </c>
      <c r="AF293" s="802"/>
      <c r="AG293" s="802"/>
      <c r="AH293" s="802"/>
      <c r="AI293" s="802"/>
      <c r="AJ293" s="802"/>
      <c r="AK293" s="802"/>
      <c r="AL293" s="489" t="s">
        <v>2465</v>
      </c>
      <c r="AM293" s="802"/>
      <c r="AN293" s="726" t="str">
        <f t="shared" si="101"/>
        <v>✖</v>
      </c>
      <c r="AO293" s="747"/>
      <c r="AP293" s="745" t="str">
        <f>IF(AL293="実施済","適切","不適切")</f>
        <v>不適切</v>
      </c>
      <c r="AR293" s="746" t="str">
        <f t="shared" si="102"/>
        <v/>
      </c>
      <c r="AS293" s="802"/>
      <c r="AT293" s="781">
        <v>61</v>
      </c>
      <c r="AU293" s="749" t="str">
        <f>'自主点検表（処遇）'!$AH$585</f>
        <v>実施済・未実施</v>
      </c>
      <c r="AV293" s="802"/>
      <c r="AW293" s="816" t="s">
        <v>354</v>
      </c>
      <c r="AX293" s="802"/>
    </row>
    <row r="294" spans="2:55" ht="33.75" customHeight="1" thickBot="1">
      <c r="B294" s="758"/>
      <c r="C294" s="758"/>
      <c r="D294" s="759"/>
      <c r="E294" s="759" t="str">
        <f t="shared" si="89"/>
        <v/>
      </c>
      <c r="F294" s="758"/>
      <c r="G294" s="758"/>
      <c r="H294" s="758"/>
      <c r="I294" s="758"/>
      <c r="J294" s="758"/>
      <c r="K294" s="758"/>
      <c r="L294" s="758"/>
      <c r="M294" s="758"/>
      <c r="N294" s="758"/>
      <c r="O294" s="758"/>
      <c r="P294" s="758"/>
      <c r="Q294" s="758"/>
      <c r="R294" s="758"/>
      <c r="S294" s="758"/>
      <c r="T294" s="758"/>
      <c r="U294" s="758"/>
      <c r="V294" s="758"/>
      <c r="W294" s="758"/>
      <c r="X294" s="758"/>
      <c r="Y294" s="758"/>
      <c r="Z294" s="758"/>
      <c r="AA294" s="758"/>
      <c r="AB294" s="758"/>
      <c r="AC294" s="758"/>
      <c r="AD294" s="758"/>
      <c r="AE294" s="758"/>
      <c r="AF294" s="758"/>
      <c r="AG294" s="758"/>
      <c r="AH294" s="758"/>
      <c r="AI294" s="758"/>
      <c r="AJ294" s="758"/>
      <c r="AK294" s="758"/>
      <c r="AL294" s="758"/>
      <c r="AM294" s="758"/>
      <c r="AN294" s="760"/>
      <c r="AO294" s="758"/>
      <c r="AP294" s="758"/>
      <c r="AQ294" s="758"/>
      <c r="AR294" s="761"/>
      <c r="AS294" s="758"/>
      <c r="AT294" s="758"/>
      <c r="AU294" s="758"/>
      <c r="AV294" s="758"/>
      <c r="AW294" s="758"/>
      <c r="AX294" s="758"/>
    </row>
    <row r="295" spans="2:55" ht="33.75" customHeight="1">
      <c r="E295" s="725" t="str">
        <f t="shared" si="89"/>
        <v/>
      </c>
      <c r="W295" s="817"/>
      <c r="AA295" s="817"/>
      <c r="AE295" s="817"/>
      <c r="AI295" s="817"/>
      <c r="AR295" s="743"/>
      <c r="AT295" s="791" t="s">
        <v>2431</v>
      </c>
      <c r="AU295" s="792" t="s">
        <v>2046</v>
      </c>
      <c r="AW295" s="724"/>
    </row>
    <row r="296" spans="2:55" ht="33.75" customHeight="1" thickBot="1">
      <c r="B296" s="724" t="s">
        <v>2466</v>
      </c>
      <c r="D296" s="742" t="s">
        <v>1658</v>
      </c>
      <c r="E296" s="725" t="str">
        <f t="shared" si="89"/>
        <v/>
      </c>
      <c r="F296" s="724">
        <v>30</v>
      </c>
      <c r="G296" s="724" t="s">
        <v>1956</v>
      </c>
      <c r="AR296" s="743"/>
      <c r="AW296" s="724"/>
      <c r="AZ296" s="747" t="s">
        <v>1957</v>
      </c>
      <c r="BC296" s="747" t="s">
        <v>1958</v>
      </c>
    </row>
    <row r="297" spans="2:55" ht="33.75" customHeight="1" thickBot="1">
      <c r="E297" s="725" t="str">
        <f t="shared" si="89"/>
        <v/>
      </c>
      <c r="G297" s="747" t="s">
        <v>1959</v>
      </c>
      <c r="AD297" s="763" t="s">
        <v>530</v>
      </c>
      <c r="AE297" s="748" t="s">
        <v>1716</v>
      </c>
      <c r="AL297" s="744" t="s">
        <v>668</v>
      </c>
      <c r="AN297" s="726" t="str">
        <f t="shared" ref="AN297" si="103">IF(AP297=AR297,"●","✖")</f>
        <v>✖</v>
      </c>
      <c r="AP297" s="745" t="str">
        <f t="shared" ref="AP297" si="104">IF(AL297="いる","適切","不適切")</f>
        <v>適切</v>
      </c>
      <c r="AR297" s="746" t="str">
        <f t="shared" si="98"/>
        <v/>
      </c>
      <c r="AT297" s="724">
        <v>345</v>
      </c>
      <c r="AU297" s="749" t="str">
        <f>'自主点検表（処遇）'!$AH$2544</f>
        <v>いる・いない</v>
      </c>
      <c r="AW297" s="728" t="s">
        <v>2048</v>
      </c>
      <c r="AZ297" s="747" t="s">
        <v>1960</v>
      </c>
    </row>
    <row r="298" spans="2:55" ht="33.75" customHeight="1" thickBot="1">
      <c r="E298" s="725" t="str">
        <f t="shared" si="89"/>
        <v/>
      </c>
      <c r="G298" s="747" t="s">
        <v>1961</v>
      </c>
      <c r="AD298" s="763" t="s">
        <v>530</v>
      </c>
      <c r="AE298" s="748" t="s">
        <v>1716</v>
      </c>
      <c r="AR298" s="743"/>
      <c r="AW298" s="724"/>
      <c r="AZ298" s="747" t="s">
        <v>1962</v>
      </c>
    </row>
    <row r="299" spans="2:55" ht="33.75" customHeight="1" thickBot="1">
      <c r="E299" s="725" t="str">
        <f t="shared" si="89"/>
        <v/>
      </c>
      <c r="G299" s="747" t="s">
        <v>1963</v>
      </c>
      <c r="AD299" s="763" t="s">
        <v>530</v>
      </c>
      <c r="AE299" s="748" t="s">
        <v>1716</v>
      </c>
      <c r="AL299" s="744" t="s">
        <v>668</v>
      </c>
      <c r="AN299" s="726" t="str">
        <f t="shared" ref="AN299" si="105">IF(AP299=AR299,"●","✖")</f>
        <v>✖</v>
      </c>
      <c r="AP299" s="745" t="str">
        <f t="shared" ref="AP299" si="106">IF(AL299="いる","適切","不適切")</f>
        <v>適切</v>
      </c>
      <c r="AR299" s="746" t="str">
        <f t="shared" si="98"/>
        <v/>
      </c>
      <c r="AT299" s="724">
        <v>335</v>
      </c>
      <c r="AU299" s="749" t="str">
        <f>'自主点検表（処遇）'!$AH$2460</f>
        <v>いる・いない</v>
      </c>
      <c r="AW299" s="728" t="s">
        <v>2048</v>
      </c>
      <c r="AZ299" s="747" t="s">
        <v>1964</v>
      </c>
    </row>
    <row r="300" spans="2:55" ht="33.75" customHeight="1">
      <c r="E300" s="725" t="str">
        <f t="shared" si="89"/>
        <v/>
      </c>
      <c r="AR300" s="743"/>
      <c r="AW300" s="724"/>
      <c r="AZ300" s="747" t="s">
        <v>1965</v>
      </c>
    </row>
    <row r="301" spans="2:55" ht="33.75" customHeight="1">
      <c r="B301" s="765"/>
      <c r="C301" s="765"/>
      <c r="D301" s="766"/>
      <c r="E301" s="766" t="str">
        <f t="shared" si="89"/>
        <v/>
      </c>
      <c r="F301" s="765"/>
      <c r="G301" s="765" t="s">
        <v>1966</v>
      </c>
      <c r="H301" s="765"/>
      <c r="I301" s="765"/>
      <c r="J301" s="765"/>
      <c r="K301" s="765"/>
      <c r="L301" s="765"/>
      <c r="M301" s="765"/>
      <c r="N301" s="765"/>
      <c r="O301" s="765"/>
      <c r="P301" s="765"/>
      <c r="Q301" s="765"/>
      <c r="R301" s="765"/>
      <c r="S301" s="765"/>
      <c r="T301" s="765"/>
      <c r="U301" s="765"/>
      <c r="V301" s="765"/>
      <c r="W301" s="765"/>
      <c r="X301" s="765"/>
      <c r="Y301" s="765"/>
      <c r="Z301" s="765"/>
      <c r="AA301" s="765"/>
      <c r="AB301" s="765"/>
      <c r="AC301" s="765"/>
      <c r="AD301" s="765"/>
      <c r="AE301" s="765"/>
      <c r="AF301" s="765"/>
      <c r="AG301" s="765"/>
      <c r="AH301" s="765"/>
      <c r="AI301" s="765"/>
      <c r="AJ301" s="765"/>
      <c r="AR301" s="743"/>
      <c r="AW301" s="724"/>
      <c r="AZ301" s="747" t="s">
        <v>1967</v>
      </c>
    </row>
    <row r="302" spans="2:55" ht="33.75" customHeight="1">
      <c r="B302" s="765"/>
      <c r="C302" s="765"/>
      <c r="D302" s="766"/>
      <c r="E302" s="766" t="str">
        <f t="shared" si="89"/>
        <v/>
      </c>
      <c r="F302" s="765"/>
      <c r="G302" s="765"/>
      <c r="H302" s="765" t="s">
        <v>2467</v>
      </c>
      <c r="I302" s="765"/>
      <c r="J302" s="765"/>
      <c r="K302" s="765"/>
      <c r="L302" s="765"/>
      <c r="M302" s="765"/>
      <c r="N302" s="765"/>
      <c r="O302" s="765"/>
      <c r="P302" s="765"/>
      <c r="Q302" s="765"/>
      <c r="R302" s="765"/>
      <c r="S302" s="2051"/>
      <c r="T302" s="2051"/>
      <c r="U302" s="2051"/>
      <c r="V302" s="2051"/>
      <c r="W302" s="2051"/>
      <c r="X302" s="2051"/>
      <c r="Y302" s="2051"/>
      <c r="Z302" s="2051"/>
      <c r="AA302" s="2051"/>
      <c r="AB302" s="2051"/>
      <c r="AC302" s="2051"/>
      <c r="AD302" s="2051"/>
      <c r="AE302" s="2051"/>
      <c r="AF302" s="2051"/>
      <c r="AG302" s="2051"/>
      <c r="AH302" s="2051"/>
      <c r="AI302" s="2051"/>
      <c r="AJ302" s="765"/>
      <c r="AR302" s="743"/>
      <c r="AW302" s="724"/>
    </row>
    <row r="303" spans="2:55" ht="33.75" customHeight="1">
      <c r="B303" s="765"/>
      <c r="C303" s="765"/>
      <c r="D303" s="766"/>
      <c r="E303" s="766" t="str">
        <f t="shared" ref="E303:E360" si="107">_xlfn.IFS(AR303="不適切","★",AR303="要確認","▲",AR303="適切","",AR303="","")</f>
        <v/>
      </c>
      <c r="F303" s="765"/>
      <c r="G303" s="765"/>
      <c r="H303" s="765"/>
      <c r="I303" s="765"/>
      <c r="J303" s="765"/>
      <c r="K303" s="765"/>
      <c r="L303" s="765"/>
      <c r="M303" s="765"/>
      <c r="N303" s="765"/>
      <c r="O303" s="765"/>
      <c r="P303" s="765"/>
      <c r="Q303" s="765"/>
      <c r="R303" s="765"/>
      <c r="S303" s="765"/>
      <c r="T303" s="765"/>
      <c r="U303" s="765"/>
      <c r="V303" s="765"/>
      <c r="W303" s="765"/>
      <c r="X303" s="765"/>
      <c r="Y303" s="765"/>
      <c r="Z303" s="765"/>
      <c r="AA303" s="765"/>
      <c r="AB303" s="765"/>
      <c r="AC303" s="765"/>
      <c r="AD303" s="765"/>
      <c r="AE303" s="765"/>
      <c r="AF303" s="765"/>
      <c r="AG303" s="765"/>
      <c r="AH303" s="765"/>
      <c r="AI303" s="765"/>
      <c r="AJ303" s="765"/>
      <c r="AR303" s="743"/>
      <c r="AW303" s="724"/>
    </row>
    <row r="304" spans="2:55" ht="33.75" customHeight="1" thickBot="1">
      <c r="B304" s="765"/>
      <c r="C304" s="765"/>
      <c r="D304" s="766"/>
      <c r="E304" s="766" t="str">
        <f t="shared" si="107"/>
        <v/>
      </c>
      <c r="F304" s="765"/>
      <c r="G304" s="765"/>
      <c r="H304" s="765" t="s">
        <v>1969</v>
      </c>
      <c r="I304" s="765"/>
      <c r="J304" s="765"/>
      <c r="K304" s="765"/>
      <c r="L304" s="765"/>
      <c r="M304" s="765"/>
      <c r="N304" s="765"/>
      <c r="O304" s="765" t="s">
        <v>1672</v>
      </c>
      <c r="P304" s="765"/>
      <c r="Q304" s="765"/>
      <c r="R304" s="765" t="s">
        <v>1673</v>
      </c>
      <c r="S304" s="765"/>
      <c r="T304" s="765"/>
      <c r="U304" s="765"/>
      <c r="V304" s="765"/>
      <c r="W304" s="765"/>
      <c r="X304" s="765"/>
      <c r="Y304" s="765"/>
      <c r="Z304" s="765"/>
      <c r="AA304" s="765"/>
      <c r="AB304" s="765"/>
      <c r="AC304" s="765"/>
      <c r="AD304" s="765"/>
      <c r="AE304" s="765"/>
      <c r="AF304" s="765"/>
      <c r="AG304" s="765"/>
      <c r="AH304" s="765"/>
      <c r="AI304" s="765"/>
      <c r="AJ304" s="765"/>
      <c r="AR304" s="743"/>
      <c r="AW304" s="724"/>
    </row>
    <row r="305" spans="2:55" ht="33.75" customHeight="1" thickBot="1">
      <c r="B305" s="765"/>
      <c r="C305" s="765"/>
      <c r="D305" s="766"/>
      <c r="E305" s="766" t="str">
        <f t="shared" si="107"/>
        <v/>
      </c>
      <c r="F305" s="765"/>
      <c r="G305" s="765"/>
      <c r="H305" s="765"/>
      <c r="I305" s="765"/>
      <c r="J305" s="765"/>
      <c r="K305" s="765"/>
      <c r="L305" s="765" t="s">
        <v>1970</v>
      </c>
      <c r="M305" s="765"/>
      <c r="N305" s="765"/>
      <c r="O305" s="2051"/>
      <c r="P305" s="2051"/>
      <c r="Q305" s="765" t="s">
        <v>1674</v>
      </c>
      <c r="R305" s="2051"/>
      <c r="S305" s="2051"/>
      <c r="T305" s="765" t="s">
        <v>1674</v>
      </c>
      <c r="U305" s="765"/>
      <c r="V305" s="765"/>
      <c r="W305" s="765"/>
      <c r="X305" s="765"/>
      <c r="Y305" s="765"/>
      <c r="Z305" s="765"/>
      <c r="AA305" s="765"/>
      <c r="AB305" s="765"/>
      <c r="AC305" s="765"/>
      <c r="AD305" s="763" t="s">
        <v>530</v>
      </c>
      <c r="AE305" s="748" t="s">
        <v>1716</v>
      </c>
      <c r="AF305" s="765"/>
      <c r="AG305" s="763" t="s">
        <v>530</v>
      </c>
      <c r="AH305" s="748" t="s">
        <v>1823</v>
      </c>
      <c r="AI305" s="765"/>
      <c r="AJ305" s="765"/>
      <c r="AR305" s="743"/>
      <c r="AW305" s="724"/>
    </row>
    <row r="306" spans="2:55" ht="33.75" customHeight="1" thickBot="1">
      <c r="B306" s="765"/>
      <c r="C306" s="765"/>
      <c r="D306" s="766"/>
      <c r="E306" s="766" t="str">
        <f t="shared" si="107"/>
        <v/>
      </c>
      <c r="F306" s="765"/>
      <c r="G306" s="765"/>
      <c r="H306" s="765"/>
      <c r="I306" s="765"/>
      <c r="J306" s="765"/>
      <c r="K306" s="765"/>
      <c r="L306" s="765" t="s">
        <v>1971</v>
      </c>
      <c r="M306" s="765"/>
      <c r="N306" s="765"/>
      <c r="O306" s="2023"/>
      <c r="P306" s="2023"/>
      <c r="Q306" s="765" t="s">
        <v>1674</v>
      </c>
      <c r="R306" s="2023"/>
      <c r="S306" s="2023"/>
      <c r="T306" s="765" t="s">
        <v>1674</v>
      </c>
      <c r="U306" s="765"/>
      <c r="V306" s="765"/>
      <c r="W306" s="765"/>
      <c r="X306" s="765"/>
      <c r="Y306" s="765"/>
      <c r="Z306" s="765"/>
      <c r="AA306" s="765"/>
      <c r="AB306" s="765"/>
      <c r="AC306" s="765"/>
      <c r="AD306" s="763" t="s">
        <v>530</v>
      </c>
      <c r="AE306" s="748" t="s">
        <v>1716</v>
      </c>
      <c r="AF306" s="765"/>
      <c r="AG306" s="763" t="s">
        <v>530</v>
      </c>
      <c r="AH306" s="748" t="s">
        <v>1823</v>
      </c>
      <c r="AI306" s="765"/>
      <c r="AJ306" s="765"/>
      <c r="AR306" s="743"/>
      <c r="AW306" s="724"/>
    </row>
    <row r="307" spans="2:55" ht="33.75" customHeight="1" thickBot="1">
      <c r="B307" s="765"/>
      <c r="C307" s="765"/>
      <c r="D307" s="766"/>
      <c r="E307" s="766" t="str">
        <f t="shared" si="107"/>
        <v/>
      </c>
      <c r="F307" s="765"/>
      <c r="G307" s="765"/>
      <c r="H307" s="765"/>
      <c r="I307" s="765"/>
      <c r="J307" s="765"/>
      <c r="K307" s="765"/>
      <c r="L307" s="765" t="s">
        <v>1972</v>
      </c>
      <c r="M307" s="765"/>
      <c r="N307" s="765"/>
      <c r="O307" s="2023"/>
      <c r="P307" s="2023"/>
      <c r="Q307" s="765" t="s">
        <v>1674</v>
      </c>
      <c r="R307" s="2023"/>
      <c r="S307" s="2023"/>
      <c r="T307" s="765" t="s">
        <v>1674</v>
      </c>
      <c r="U307" s="765"/>
      <c r="V307" s="765" t="s">
        <v>2329</v>
      </c>
      <c r="W307" s="765"/>
      <c r="X307" s="765"/>
      <c r="Y307" s="765"/>
      <c r="Z307" s="765"/>
      <c r="AA307" s="765"/>
      <c r="AB307" s="765"/>
      <c r="AC307" s="765"/>
      <c r="AD307" s="763" t="s">
        <v>530</v>
      </c>
      <c r="AE307" s="748" t="s">
        <v>1716</v>
      </c>
      <c r="AF307" s="765"/>
      <c r="AG307" s="763" t="s">
        <v>530</v>
      </c>
      <c r="AH307" s="748" t="s">
        <v>1823</v>
      </c>
      <c r="AI307" s="765"/>
      <c r="AJ307" s="765"/>
      <c r="AR307" s="743"/>
      <c r="AW307" s="724"/>
    </row>
    <row r="308" spans="2:55" ht="33.75" customHeight="1">
      <c r="B308" s="765"/>
      <c r="C308" s="765"/>
      <c r="D308" s="766"/>
      <c r="E308" s="766" t="str">
        <f t="shared" si="107"/>
        <v/>
      </c>
      <c r="F308" s="765"/>
      <c r="G308" s="765"/>
      <c r="H308" s="765"/>
      <c r="I308" s="765"/>
      <c r="J308" s="765"/>
      <c r="K308" s="765"/>
      <c r="L308" s="765"/>
      <c r="M308" s="765"/>
      <c r="N308" s="765"/>
      <c r="O308" s="765"/>
      <c r="P308" s="765"/>
      <c r="Q308" s="765"/>
      <c r="R308" s="765"/>
      <c r="S308" s="765"/>
      <c r="T308" s="765"/>
      <c r="U308" s="765"/>
      <c r="V308" s="765"/>
      <c r="W308" s="765"/>
      <c r="X308" s="765"/>
      <c r="Y308" s="765"/>
      <c r="Z308" s="765"/>
      <c r="AA308" s="765"/>
      <c r="AB308" s="765"/>
      <c r="AC308" s="765"/>
      <c r="AD308" s="765"/>
      <c r="AE308" s="765"/>
      <c r="AF308" s="765"/>
      <c r="AG308" s="765"/>
      <c r="AH308" s="765"/>
      <c r="AI308" s="765"/>
      <c r="AJ308" s="765"/>
      <c r="AR308" s="743"/>
      <c r="AW308" s="724"/>
    </row>
    <row r="309" spans="2:55" ht="33.75" customHeight="1">
      <c r="E309" s="725" t="str">
        <f t="shared" si="107"/>
        <v/>
      </c>
      <c r="G309" s="724" t="s">
        <v>1973</v>
      </c>
      <c r="AR309" s="743"/>
      <c r="AW309" s="724"/>
    </row>
    <row r="310" spans="2:55" ht="33.75" customHeight="1">
      <c r="E310" s="725" t="str">
        <f t="shared" si="107"/>
        <v/>
      </c>
      <c r="H310" s="724" t="s">
        <v>1974</v>
      </c>
      <c r="X310" s="724" t="s">
        <v>1769</v>
      </c>
      <c r="AR310" s="743"/>
      <c r="AW310" s="724"/>
    </row>
    <row r="311" spans="2:55" ht="33.75" customHeight="1">
      <c r="E311" s="725" t="str">
        <f t="shared" si="107"/>
        <v/>
      </c>
      <c r="AR311" s="743"/>
      <c r="AW311" s="724"/>
    </row>
    <row r="312" spans="2:55" ht="33.75" customHeight="1" thickBot="1">
      <c r="E312" s="725" t="str">
        <f t="shared" si="107"/>
        <v/>
      </c>
      <c r="G312" s="724" t="s">
        <v>2389</v>
      </c>
      <c r="I312" s="724" t="s">
        <v>2391</v>
      </c>
      <c r="J312" s="724" t="s">
        <v>2392</v>
      </c>
      <c r="AR312" s="743"/>
      <c r="AW312" s="724"/>
    </row>
    <row r="313" spans="2:55" ht="33.75" customHeight="1" thickBot="1">
      <c r="E313" s="725" t="str">
        <f t="shared" si="107"/>
        <v/>
      </c>
      <c r="G313" s="763" t="s">
        <v>530</v>
      </c>
      <c r="I313" s="762" t="str">
        <f>'自主点検表（処遇）'!$H$2491</f>
        <v>　</v>
      </c>
      <c r="J313" s="2065" t="s">
        <v>2394</v>
      </c>
      <c r="K313" s="2065"/>
      <c r="L313" s="2065"/>
      <c r="M313" s="2065"/>
      <c r="N313" s="2065"/>
      <c r="O313" s="2065"/>
      <c r="P313" s="2065"/>
      <c r="Q313" s="2065"/>
      <c r="R313" s="2065"/>
      <c r="S313" s="2065"/>
      <c r="T313" s="2065"/>
      <c r="U313" s="2065"/>
      <c r="V313" s="2065"/>
      <c r="W313" s="2065"/>
      <c r="X313" s="2065"/>
      <c r="Y313" s="2065"/>
      <c r="Z313" s="2065"/>
      <c r="AA313" s="2065"/>
      <c r="AB313" s="2065"/>
      <c r="AC313" s="2065"/>
      <c r="AD313" s="2065"/>
      <c r="AE313" s="2065"/>
      <c r="AF313" s="2065"/>
      <c r="AG313" s="2065"/>
      <c r="AH313" s="2065"/>
      <c r="AI313" s="2065"/>
      <c r="AJ313" s="2065"/>
      <c r="AR313" s="743"/>
      <c r="AW313" s="724"/>
    </row>
    <row r="314" spans="2:55" ht="33.75" customHeight="1" thickBot="1">
      <c r="E314" s="725" t="str">
        <f t="shared" si="107"/>
        <v/>
      </c>
      <c r="J314" s="2065"/>
      <c r="K314" s="2065"/>
      <c r="L314" s="2065"/>
      <c r="M314" s="2065"/>
      <c r="N314" s="2065"/>
      <c r="O314" s="2065"/>
      <c r="P314" s="2065"/>
      <c r="Q314" s="2065"/>
      <c r="R314" s="2065"/>
      <c r="S314" s="2065"/>
      <c r="T314" s="2065"/>
      <c r="U314" s="2065"/>
      <c r="V314" s="2065"/>
      <c r="W314" s="2065"/>
      <c r="X314" s="2065"/>
      <c r="Y314" s="2065"/>
      <c r="Z314" s="2065"/>
      <c r="AA314" s="2065"/>
      <c r="AB314" s="2065"/>
      <c r="AC314" s="2065"/>
      <c r="AD314" s="2065"/>
      <c r="AE314" s="2065"/>
      <c r="AF314" s="2065"/>
      <c r="AG314" s="2065"/>
      <c r="AH314" s="2065"/>
      <c r="AI314" s="2065"/>
      <c r="AJ314" s="2065"/>
      <c r="AR314" s="743"/>
      <c r="AW314" s="724"/>
    </row>
    <row r="315" spans="2:55" ht="33.75" customHeight="1" thickBot="1">
      <c r="E315" s="725" t="str">
        <f t="shared" si="107"/>
        <v/>
      </c>
      <c r="G315" s="763" t="s">
        <v>530</v>
      </c>
      <c r="I315" s="762" t="str">
        <f>'自主点検表（処遇）'!$H$2494</f>
        <v>　</v>
      </c>
      <c r="J315" s="2057" t="s">
        <v>2393</v>
      </c>
      <c r="K315" s="2057"/>
      <c r="L315" s="2057"/>
      <c r="M315" s="2057"/>
      <c r="N315" s="2057"/>
      <c r="O315" s="2057"/>
      <c r="P315" s="2057"/>
      <c r="Q315" s="2057"/>
      <c r="R315" s="2057"/>
      <c r="S315" s="2057"/>
      <c r="T315" s="2057"/>
      <c r="U315" s="2057"/>
      <c r="V315" s="2057"/>
      <c r="W315" s="2057"/>
      <c r="X315" s="2057"/>
      <c r="Y315" s="2057"/>
      <c r="Z315" s="2057"/>
      <c r="AA315" s="2057"/>
      <c r="AB315" s="2057"/>
      <c r="AC315" s="2057"/>
      <c r="AD315" s="2057"/>
      <c r="AE315" s="2057"/>
      <c r="AF315" s="2057"/>
      <c r="AG315" s="2057"/>
      <c r="AH315" s="2057"/>
      <c r="AI315" s="2057"/>
      <c r="AJ315" s="2057"/>
      <c r="AR315" s="743"/>
      <c r="AW315" s="724"/>
    </row>
    <row r="316" spans="2:55" ht="33.75" customHeight="1">
      <c r="E316" s="725" t="str">
        <f t="shared" si="107"/>
        <v/>
      </c>
      <c r="J316" s="2057"/>
      <c r="K316" s="2057"/>
      <c r="L316" s="2057"/>
      <c r="M316" s="2057"/>
      <c r="N316" s="2057"/>
      <c r="O316" s="2057"/>
      <c r="P316" s="2057"/>
      <c r="Q316" s="2057"/>
      <c r="R316" s="2057"/>
      <c r="S316" s="2057"/>
      <c r="T316" s="2057"/>
      <c r="U316" s="2057"/>
      <c r="V316" s="2057"/>
      <c r="W316" s="2057"/>
      <c r="X316" s="2057"/>
      <c r="Y316" s="2057"/>
      <c r="Z316" s="2057"/>
      <c r="AA316" s="2057"/>
      <c r="AB316" s="2057"/>
      <c r="AC316" s="2057"/>
      <c r="AD316" s="2057"/>
      <c r="AE316" s="2057"/>
      <c r="AF316" s="2057"/>
      <c r="AG316" s="2057"/>
      <c r="AH316" s="2057"/>
      <c r="AI316" s="2057"/>
      <c r="AJ316" s="2057"/>
      <c r="AR316" s="743"/>
      <c r="AW316" s="724"/>
    </row>
    <row r="317" spans="2:55" ht="33.75" customHeight="1">
      <c r="E317" s="725" t="str">
        <f t="shared" si="107"/>
        <v/>
      </c>
      <c r="J317" s="818"/>
      <c r="K317" s="818"/>
      <c r="L317" s="818"/>
      <c r="M317" s="818"/>
      <c r="N317" s="818"/>
      <c r="O317" s="818"/>
      <c r="P317" s="818"/>
      <c r="Q317" s="818"/>
      <c r="R317" s="818"/>
      <c r="S317" s="818"/>
      <c r="T317" s="818"/>
      <c r="U317" s="818"/>
      <c r="V317" s="818"/>
      <c r="W317" s="818"/>
      <c r="X317" s="818"/>
      <c r="Y317" s="818"/>
      <c r="Z317" s="818"/>
      <c r="AA317" s="818"/>
      <c r="AB317" s="818"/>
      <c r="AC317" s="818"/>
      <c r="AD317" s="818"/>
      <c r="AE317" s="818"/>
      <c r="AF317" s="818"/>
      <c r="AG317" s="818"/>
      <c r="AH317" s="818"/>
      <c r="AI317" s="818"/>
      <c r="AJ317" s="818"/>
      <c r="AR317" s="743"/>
      <c r="AW317" s="724"/>
    </row>
    <row r="318" spans="2:55" ht="33.75" customHeight="1" thickBot="1">
      <c r="B318" s="758"/>
      <c r="C318" s="758"/>
      <c r="D318" s="759"/>
      <c r="E318" s="759" t="str">
        <f t="shared" si="107"/>
        <v/>
      </c>
      <c r="F318" s="758"/>
      <c r="G318" s="758"/>
      <c r="H318" s="758"/>
      <c r="I318" s="758"/>
      <c r="J318" s="758"/>
      <c r="K318" s="758"/>
      <c r="L318" s="758"/>
      <c r="M318" s="758"/>
      <c r="N318" s="758"/>
      <c r="O318" s="758"/>
      <c r="P318" s="758"/>
      <c r="Q318" s="758"/>
      <c r="R318" s="758"/>
      <c r="S318" s="758"/>
      <c r="T318" s="758"/>
      <c r="U318" s="758"/>
      <c r="V318" s="758"/>
      <c r="W318" s="758"/>
      <c r="X318" s="758"/>
      <c r="Y318" s="758"/>
      <c r="Z318" s="758"/>
      <c r="AA318" s="758"/>
      <c r="AB318" s="758"/>
      <c r="AC318" s="758"/>
      <c r="AD318" s="758"/>
      <c r="AE318" s="758"/>
      <c r="AF318" s="758"/>
      <c r="AG318" s="758"/>
      <c r="AH318" s="758"/>
      <c r="AI318" s="758"/>
      <c r="AJ318" s="758"/>
      <c r="AK318" s="758"/>
      <c r="AL318" s="758"/>
      <c r="AM318" s="758"/>
      <c r="AN318" s="760"/>
      <c r="AO318" s="758"/>
      <c r="AP318" s="758"/>
      <c r="AQ318" s="758"/>
      <c r="AR318" s="761"/>
      <c r="AS318" s="758"/>
      <c r="AT318" s="758"/>
      <c r="AU318" s="758"/>
      <c r="AV318" s="758"/>
      <c r="AW318" s="758"/>
      <c r="AX318" s="758"/>
    </row>
    <row r="319" spans="2:55" ht="33.75" customHeight="1">
      <c r="E319" s="725" t="str">
        <f t="shared" si="107"/>
        <v/>
      </c>
      <c r="AR319" s="743"/>
      <c r="AT319" s="791" t="s">
        <v>2431</v>
      </c>
      <c r="AU319" s="792" t="s">
        <v>2046</v>
      </c>
      <c r="AW319" s="724"/>
    </row>
    <row r="320" spans="2:55" ht="33.75" customHeight="1" thickBot="1">
      <c r="B320" s="724" t="s">
        <v>2468</v>
      </c>
      <c r="D320" s="742" t="s">
        <v>1658</v>
      </c>
      <c r="E320" s="725" t="str">
        <f t="shared" si="107"/>
        <v/>
      </c>
      <c r="F320" s="724">
        <v>32</v>
      </c>
      <c r="G320" s="724" t="s">
        <v>1976</v>
      </c>
      <c r="AR320" s="743"/>
      <c r="AW320" s="724"/>
      <c r="AZ320" s="747" t="s">
        <v>1977</v>
      </c>
      <c r="BC320" s="747" t="s">
        <v>1978</v>
      </c>
    </row>
    <row r="321" spans="2:54" ht="33.75" customHeight="1" thickBot="1">
      <c r="E321" s="725" t="str">
        <f t="shared" si="107"/>
        <v/>
      </c>
      <c r="F321" s="787" t="s">
        <v>2459</v>
      </c>
      <c r="G321" s="747" t="s">
        <v>1979</v>
      </c>
      <c r="AD321" s="763" t="s">
        <v>530</v>
      </c>
      <c r="AE321" s="748" t="s">
        <v>1716</v>
      </c>
      <c r="AG321" s="763" t="s">
        <v>530</v>
      </c>
      <c r="AH321" s="748" t="s">
        <v>1823</v>
      </c>
      <c r="AL321" s="744" t="s">
        <v>668</v>
      </c>
      <c r="AN321" s="726" t="str">
        <f t="shared" ref="AN321:AN322" si="108">IF(AP321=AR321,"●","✖")</f>
        <v>✖</v>
      </c>
      <c r="AP321" s="745" t="str">
        <f t="shared" ref="AP321:AP322" si="109">IF(AL321="いる","適切","不適切")</f>
        <v>適切</v>
      </c>
      <c r="AR321" s="746" t="str">
        <f t="shared" ref="AR321:AR345" si="110">_xlfn.IFS(AU321=AW321,"適切",AU321="非該当","要確認",AU321="いない","不適切",AU321="いる・いない","")</f>
        <v/>
      </c>
      <c r="AT321" s="724">
        <v>354</v>
      </c>
      <c r="AU321" s="749" t="str">
        <f>'自主点検表（処遇）'!$AH$2718</f>
        <v>いる・いない</v>
      </c>
      <c r="AW321" s="728" t="s">
        <v>2048</v>
      </c>
      <c r="AZ321" s="747" t="s">
        <v>1980</v>
      </c>
    </row>
    <row r="322" spans="2:54" ht="33.75" customHeight="1" thickBot="1">
      <c r="E322" s="725" t="str">
        <f t="shared" si="107"/>
        <v/>
      </c>
      <c r="F322" s="787" t="s">
        <v>1709</v>
      </c>
      <c r="G322" s="747" t="s">
        <v>1982</v>
      </c>
      <c r="AD322" s="763" t="s">
        <v>530</v>
      </c>
      <c r="AE322" s="748" t="s">
        <v>1716</v>
      </c>
      <c r="AG322" s="763" t="s">
        <v>530</v>
      </c>
      <c r="AH322" s="748" t="s">
        <v>1823</v>
      </c>
      <c r="AL322" s="744" t="s">
        <v>668</v>
      </c>
      <c r="AN322" s="726" t="str">
        <f t="shared" si="108"/>
        <v>✖</v>
      </c>
      <c r="AP322" s="745" t="str">
        <f t="shared" si="109"/>
        <v>適切</v>
      </c>
      <c r="AR322" s="746" t="str">
        <f t="shared" si="110"/>
        <v/>
      </c>
      <c r="AT322" s="724">
        <v>353</v>
      </c>
      <c r="AU322" s="749" t="str">
        <f>'自主点検表（処遇）'!$AH$2714</f>
        <v>いる・いない</v>
      </c>
      <c r="AW322" s="728" t="s">
        <v>2048</v>
      </c>
      <c r="AZ322" s="747" t="s">
        <v>1983</v>
      </c>
    </row>
    <row r="323" spans="2:54" ht="33.75" customHeight="1">
      <c r="E323" s="725" t="str">
        <f t="shared" si="107"/>
        <v/>
      </c>
      <c r="AR323" s="743"/>
      <c r="AW323" s="724"/>
      <c r="AZ323" s="747"/>
    </row>
    <row r="324" spans="2:54" ht="33.75" customHeight="1" thickBot="1">
      <c r="B324" s="758"/>
      <c r="C324" s="758"/>
      <c r="D324" s="759"/>
      <c r="E324" s="759" t="str">
        <f t="shared" si="107"/>
        <v/>
      </c>
      <c r="F324" s="758"/>
      <c r="G324" s="758"/>
      <c r="H324" s="758"/>
      <c r="I324" s="758"/>
      <c r="J324" s="758"/>
      <c r="K324" s="758"/>
      <c r="L324" s="758"/>
      <c r="M324" s="758"/>
      <c r="N324" s="758"/>
      <c r="O324" s="758"/>
      <c r="P324" s="758"/>
      <c r="Q324" s="758"/>
      <c r="R324" s="758"/>
      <c r="S324" s="758"/>
      <c r="T324" s="758"/>
      <c r="U324" s="758"/>
      <c r="V324" s="758"/>
      <c r="W324" s="758"/>
      <c r="X324" s="758"/>
      <c r="Y324" s="758"/>
      <c r="Z324" s="758"/>
      <c r="AA324" s="758"/>
      <c r="AB324" s="758"/>
      <c r="AC324" s="758"/>
      <c r="AD324" s="758"/>
      <c r="AE324" s="758"/>
      <c r="AF324" s="758"/>
      <c r="AG324" s="758"/>
      <c r="AH324" s="758"/>
      <c r="AI324" s="758"/>
      <c r="AJ324" s="758"/>
      <c r="AK324" s="758"/>
      <c r="AL324" s="758"/>
      <c r="AM324" s="758"/>
      <c r="AN324" s="760"/>
      <c r="AO324" s="758"/>
      <c r="AP324" s="758"/>
      <c r="AQ324" s="758"/>
      <c r="AR324" s="761"/>
      <c r="AS324" s="758"/>
      <c r="AT324" s="758"/>
      <c r="AU324" s="758"/>
      <c r="AV324" s="758"/>
      <c r="AW324" s="758"/>
      <c r="AX324" s="758"/>
    </row>
    <row r="325" spans="2:54" ht="33.75" customHeight="1">
      <c r="E325" s="725" t="str">
        <f t="shared" si="107"/>
        <v/>
      </c>
      <c r="AR325" s="743"/>
      <c r="AT325" s="791" t="s">
        <v>2431</v>
      </c>
      <c r="AU325" s="792" t="s">
        <v>2046</v>
      </c>
      <c r="AW325" s="724"/>
    </row>
    <row r="326" spans="2:54" ht="33.75" customHeight="1" thickBot="1">
      <c r="B326" s="724" t="s">
        <v>2469</v>
      </c>
      <c r="D326" s="742" t="s">
        <v>1658</v>
      </c>
      <c r="E326" s="725" t="str">
        <f t="shared" si="107"/>
        <v/>
      </c>
      <c r="F326" s="724">
        <v>33</v>
      </c>
      <c r="G326" s="724" t="s">
        <v>1984</v>
      </c>
      <c r="AR326" s="743"/>
      <c r="AW326" s="724"/>
      <c r="AZ326" s="747" t="s">
        <v>1985</v>
      </c>
      <c r="BA326" s="747" t="s">
        <v>1986</v>
      </c>
    </row>
    <row r="327" spans="2:54" ht="33.75" customHeight="1" thickBot="1">
      <c r="E327" s="725" t="str">
        <f t="shared" si="107"/>
        <v/>
      </c>
      <c r="G327" s="724" t="s">
        <v>1987</v>
      </c>
      <c r="AD327" s="763" t="s">
        <v>530</v>
      </c>
      <c r="AE327" s="748" t="s">
        <v>1716</v>
      </c>
      <c r="AG327" s="763" t="s">
        <v>530</v>
      </c>
      <c r="AH327" s="748" t="s">
        <v>1823</v>
      </c>
      <c r="AL327" s="744" t="s">
        <v>667</v>
      </c>
      <c r="AN327" s="726" t="str">
        <f t="shared" ref="AN327" si="111">IF(AP327=AR327,"●","✖")</f>
        <v>✖</v>
      </c>
      <c r="AP327" s="745" t="str">
        <f>IF(AL327="いない","適切","不適切")</f>
        <v>適切</v>
      </c>
      <c r="AR327" s="746" t="str">
        <f>_xlfn.IFS(AU327=AW327,"適切",AU327="非該当","要確認",AU327="いる","不適切",AU327="いない・いる","")</f>
        <v/>
      </c>
      <c r="AT327" s="724">
        <v>356</v>
      </c>
      <c r="AU327" s="749" t="str">
        <f>'自主点検表（処遇）'!$AH$2755</f>
        <v>いない・いる</v>
      </c>
      <c r="AW327" s="728" t="s">
        <v>2049</v>
      </c>
      <c r="AZ327" s="747" t="s">
        <v>1988</v>
      </c>
    </row>
    <row r="328" spans="2:54" ht="33.75" customHeight="1" thickBot="1">
      <c r="B328" s="758"/>
      <c r="C328" s="758"/>
      <c r="D328" s="759"/>
      <c r="E328" s="759" t="str">
        <f t="shared" si="107"/>
        <v/>
      </c>
      <c r="F328" s="758"/>
      <c r="G328" s="758"/>
      <c r="H328" s="758"/>
      <c r="I328" s="758"/>
      <c r="J328" s="758"/>
      <c r="K328" s="758"/>
      <c r="L328" s="758"/>
      <c r="M328" s="758"/>
      <c r="N328" s="758"/>
      <c r="O328" s="758"/>
      <c r="P328" s="758"/>
      <c r="Q328" s="758"/>
      <c r="R328" s="758"/>
      <c r="S328" s="758"/>
      <c r="T328" s="758"/>
      <c r="U328" s="758"/>
      <c r="V328" s="758"/>
      <c r="W328" s="758"/>
      <c r="X328" s="758"/>
      <c r="Y328" s="758"/>
      <c r="Z328" s="758"/>
      <c r="AA328" s="758"/>
      <c r="AB328" s="758"/>
      <c r="AC328" s="758"/>
      <c r="AD328" s="758"/>
      <c r="AE328" s="758"/>
      <c r="AF328" s="758"/>
      <c r="AG328" s="758"/>
      <c r="AH328" s="758"/>
      <c r="AI328" s="758"/>
      <c r="AJ328" s="758"/>
      <c r="AK328" s="758"/>
      <c r="AL328" s="758"/>
      <c r="AM328" s="758"/>
      <c r="AN328" s="760"/>
      <c r="AO328" s="758"/>
      <c r="AP328" s="758"/>
      <c r="AQ328" s="758"/>
      <c r="AR328" s="761"/>
      <c r="AS328" s="758"/>
      <c r="AT328" s="758"/>
      <c r="AU328" s="758"/>
      <c r="AV328" s="758"/>
      <c r="AW328" s="758"/>
      <c r="AX328" s="758"/>
    </row>
    <row r="329" spans="2:54" ht="33.75" customHeight="1">
      <c r="B329" s="765"/>
      <c r="C329" s="765"/>
      <c r="D329" s="766"/>
      <c r="E329" s="766" t="str">
        <f t="shared" si="107"/>
        <v/>
      </c>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c r="AE329" s="765"/>
      <c r="AF329" s="765"/>
      <c r="AG329" s="765"/>
      <c r="AH329" s="765"/>
      <c r="AI329" s="765"/>
      <c r="AJ329" s="765"/>
      <c r="AR329" s="743"/>
      <c r="AT329" s="767" t="s">
        <v>2435</v>
      </c>
      <c r="AU329" s="768"/>
      <c r="AV329" s="769"/>
      <c r="AW329" s="724"/>
    </row>
    <row r="330" spans="2:54" ht="33.75" customHeight="1" thickBot="1">
      <c r="B330" s="765" t="s">
        <v>2469</v>
      </c>
      <c r="C330" s="765"/>
      <c r="D330" s="770" t="s">
        <v>1658</v>
      </c>
      <c r="E330" s="766" t="str">
        <f t="shared" si="107"/>
        <v/>
      </c>
      <c r="F330" s="765">
        <v>35</v>
      </c>
      <c r="G330" s="765" t="s">
        <v>1989</v>
      </c>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c r="AE330" s="765"/>
      <c r="AF330" s="765"/>
      <c r="AG330" s="765"/>
      <c r="AH330" s="765"/>
      <c r="AI330" s="765"/>
      <c r="AJ330" s="765"/>
      <c r="AR330" s="743"/>
      <c r="AW330" s="724"/>
      <c r="AZ330" s="747" t="s">
        <v>1990</v>
      </c>
      <c r="BB330" s="747" t="s">
        <v>1991</v>
      </c>
    </row>
    <row r="331" spans="2:54" ht="33.75" customHeight="1" thickBot="1">
      <c r="B331" s="765"/>
      <c r="C331" s="765"/>
      <c r="D331" s="766"/>
      <c r="E331" s="766" t="e">
        <f t="shared" si="107"/>
        <v>#N/A</v>
      </c>
      <c r="F331" s="783" t="s">
        <v>1708</v>
      </c>
      <c r="G331" s="771" t="s">
        <v>1992</v>
      </c>
      <c r="H331" s="765"/>
      <c r="I331" s="765"/>
      <c r="J331" s="765"/>
      <c r="K331" s="765"/>
      <c r="L331" s="765"/>
      <c r="M331" s="765"/>
      <c r="N331" s="765"/>
      <c r="O331" s="765"/>
      <c r="P331" s="765"/>
      <c r="Q331" s="765"/>
      <c r="R331" s="765"/>
      <c r="S331" s="765"/>
      <c r="T331" s="765"/>
      <c r="U331" s="765"/>
      <c r="V331" s="765"/>
      <c r="W331" s="765"/>
      <c r="X331" s="765"/>
      <c r="Y331" s="765"/>
      <c r="Z331" s="765"/>
      <c r="AA331" s="765"/>
      <c r="AB331" s="765"/>
      <c r="AC331" s="765"/>
      <c r="AD331" s="763" t="s">
        <v>530</v>
      </c>
      <c r="AE331" s="748" t="s">
        <v>1716</v>
      </c>
      <c r="AF331" s="765"/>
      <c r="AG331" s="763" t="s">
        <v>530</v>
      </c>
      <c r="AH331" s="748" t="s">
        <v>1823</v>
      </c>
      <c r="AI331" s="765"/>
      <c r="AJ331" s="765"/>
      <c r="AL331" s="744" t="s">
        <v>668</v>
      </c>
      <c r="AN331" s="726" t="e">
        <f t="shared" ref="AN331:AN333" si="112">IF(AP331=AR331,"●","✖")</f>
        <v>#N/A</v>
      </c>
      <c r="AP331" s="745" t="str">
        <f t="shared" ref="AP331:AP333" si="113">IF(AL331="いる","適切","不適切")</f>
        <v>適切</v>
      </c>
      <c r="AR331" s="746" t="e">
        <f t="shared" ref="AR331:AR333" si="114">_xlfn.IFS(AU331=AW331,"適切",AU331="非該当","要確認",AU331="いない","不適切",AU331="いる・いない","")</f>
        <v>#N/A</v>
      </c>
      <c r="AU331" s="744"/>
      <c r="AW331" s="728" t="s">
        <v>2048</v>
      </c>
      <c r="AZ331" s="747" t="s">
        <v>1993</v>
      </c>
    </row>
    <row r="332" spans="2:54" ht="33.75" customHeight="1" thickBot="1">
      <c r="B332" s="765"/>
      <c r="C332" s="765"/>
      <c r="D332" s="766"/>
      <c r="E332" s="766" t="e">
        <f t="shared" si="107"/>
        <v>#N/A</v>
      </c>
      <c r="F332" s="783" t="s">
        <v>1709</v>
      </c>
      <c r="G332" s="771" t="s">
        <v>1994</v>
      </c>
      <c r="H332" s="765"/>
      <c r="I332" s="765"/>
      <c r="J332" s="765"/>
      <c r="K332" s="765"/>
      <c r="L332" s="765"/>
      <c r="M332" s="765"/>
      <c r="N332" s="765"/>
      <c r="O332" s="765"/>
      <c r="P332" s="765"/>
      <c r="Q332" s="765"/>
      <c r="R332" s="765"/>
      <c r="S332" s="765"/>
      <c r="T332" s="765"/>
      <c r="U332" s="765"/>
      <c r="V332" s="765"/>
      <c r="W332" s="765"/>
      <c r="X332" s="765"/>
      <c r="Y332" s="765"/>
      <c r="Z332" s="765"/>
      <c r="AA332" s="765"/>
      <c r="AB332" s="765"/>
      <c r="AC332" s="765"/>
      <c r="AD332" s="763" t="s">
        <v>530</v>
      </c>
      <c r="AE332" s="748" t="s">
        <v>1716</v>
      </c>
      <c r="AF332" s="765"/>
      <c r="AG332" s="763" t="s">
        <v>530</v>
      </c>
      <c r="AH332" s="748" t="s">
        <v>1823</v>
      </c>
      <c r="AI332" s="765"/>
      <c r="AJ332" s="765"/>
      <c r="AL332" s="744" t="s">
        <v>668</v>
      </c>
      <c r="AN332" s="726" t="e">
        <f t="shared" si="112"/>
        <v>#N/A</v>
      </c>
      <c r="AP332" s="745" t="str">
        <f t="shared" si="113"/>
        <v>適切</v>
      </c>
      <c r="AR332" s="746" t="e">
        <f t="shared" si="114"/>
        <v>#N/A</v>
      </c>
      <c r="AU332" s="744"/>
      <c r="AW332" s="728" t="s">
        <v>2048</v>
      </c>
      <c r="AZ332" s="747" t="s">
        <v>1995</v>
      </c>
    </row>
    <row r="333" spans="2:54" ht="33.75" customHeight="1" thickBot="1">
      <c r="B333" s="765"/>
      <c r="C333" s="765"/>
      <c r="D333" s="766"/>
      <c r="E333" s="766" t="e">
        <f t="shared" si="107"/>
        <v>#N/A</v>
      </c>
      <c r="F333" s="783" t="s">
        <v>2459</v>
      </c>
      <c r="G333" s="771" t="s">
        <v>1996</v>
      </c>
      <c r="H333" s="765"/>
      <c r="I333" s="765"/>
      <c r="J333" s="765"/>
      <c r="K333" s="765"/>
      <c r="L333" s="765"/>
      <c r="M333" s="765"/>
      <c r="N333" s="765"/>
      <c r="O333" s="765"/>
      <c r="P333" s="765"/>
      <c r="Q333" s="765"/>
      <c r="R333" s="765"/>
      <c r="S333" s="765"/>
      <c r="T333" s="765"/>
      <c r="U333" s="765"/>
      <c r="V333" s="765"/>
      <c r="W333" s="765"/>
      <c r="X333" s="765"/>
      <c r="Y333" s="765"/>
      <c r="Z333" s="765"/>
      <c r="AA333" s="765"/>
      <c r="AB333" s="765"/>
      <c r="AC333" s="765"/>
      <c r="AD333" s="763" t="s">
        <v>530</v>
      </c>
      <c r="AE333" s="748" t="s">
        <v>1716</v>
      </c>
      <c r="AF333" s="765"/>
      <c r="AG333" s="763" t="s">
        <v>530</v>
      </c>
      <c r="AH333" s="748" t="s">
        <v>1823</v>
      </c>
      <c r="AI333" s="765"/>
      <c r="AJ333" s="765"/>
      <c r="AL333" s="744" t="s">
        <v>668</v>
      </c>
      <c r="AN333" s="726" t="e">
        <f t="shared" si="112"/>
        <v>#N/A</v>
      </c>
      <c r="AP333" s="745" t="str">
        <f t="shared" si="113"/>
        <v>適切</v>
      </c>
      <c r="AR333" s="746" t="e">
        <f t="shared" si="114"/>
        <v>#N/A</v>
      </c>
      <c r="AU333" s="744"/>
      <c r="AW333" s="728" t="s">
        <v>2048</v>
      </c>
      <c r="AZ333" s="747" t="s">
        <v>1997</v>
      </c>
    </row>
    <row r="334" spans="2:54" ht="33.75" customHeight="1">
      <c r="B334" s="765"/>
      <c r="C334" s="765"/>
      <c r="D334" s="766"/>
      <c r="E334" s="766" t="str">
        <f t="shared" si="107"/>
        <v/>
      </c>
      <c r="F334" s="783"/>
      <c r="G334" s="771"/>
      <c r="H334" s="765"/>
      <c r="I334" s="765"/>
      <c r="J334" s="765"/>
      <c r="K334" s="765"/>
      <c r="L334" s="765"/>
      <c r="M334" s="765"/>
      <c r="N334" s="765"/>
      <c r="O334" s="765"/>
      <c r="P334" s="765"/>
      <c r="Q334" s="765"/>
      <c r="R334" s="765"/>
      <c r="S334" s="765"/>
      <c r="T334" s="765"/>
      <c r="U334" s="765"/>
      <c r="V334" s="765"/>
      <c r="W334" s="765"/>
      <c r="X334" s="765"/>
      <c r="Y334" s="765"/>
      <c r="Z334" s="765"/>
      <c r="AA334" s="765"/>
      <c r="AB334" s="765"/>
      <c r="AC334" s="765"/>
      <c r="AD334" s="765"/>
      <c r="AE334" s="765"/>
      <c r="AF334" s="765"/>
      <c r="AG334" s="765"/>
      <c r="AH334" s="765"/>
      <c r="AI334" s="765"/>
      <c r="AJ334" s="765"/>
      <c r="AR334" s="743"/>
      <c r="AW334" s="724"/>
    </row>
    <row r="335" spans="2:54" ht="33.75" customHeight="1">
      <c r="B335" s="765"/>
      <c r="C335" s="765"/>
      <c r="D335" s="766"/>
      <c r="E335" s="766" t="str">
        <f t="shared" si="107"/>
        <v/>
      </c>
      <c r="F335" s="765"/>
      <c r="G335" s="765"/>
      <c r="H335" s="819" t="s">
        <v>1998</v>
      </c>
      <c r="I335" s="819"/>
      <c r="J335" s="819"/>
      <c r="K335" s="819"/>
      <c r="L335" s="2066"/>
      <c r="M335" s="2066"/>
      <c r="N335" s="2066"/>
      <c r="O335" s="2066"/>
      <c r="P335" s="2066"/>
      <c r="Q335" s="2066"/>
      <c r="R335" s="2066"/>
      <c r="S335" s="2066"/>
      <c r="T335" s="2066"/>
      <c r="U335" s="2066"/>
      <c r="V335" s="2066"/>
      <c r="W335" s="2066"/>
      <c r="X335" s="2066"/>
      <c r="Y335" s="2066"/>
      <c r="Z335" s="2066"/>
      <c r="AA335" s="2066"/>
      <c r="AB335" s="2066"/>
      <c r="AC335" s="2066"/>
      <c r="AD335" s="2066"/>
      <c r="AE335" s="2066"/>
      <c r="AF335" s="2066"/>
      <c r="AG335" s="2066"/>
      <c r="AH335" s="2066"/>
      <c r="AI335" s="765"/>
      <c r="AJ335" s="765"/>
      <c r="AR335" s="743"/>
      <c r="AW335" s="724"/>
    </row>
    <row r="336" spans="2:54" ht="33.75" customHeight="1">
      <c r="B336" s="765"/>
      <c r="C336" s="765"/>
      <c r="D336" s="766"/>
      <c r="E336" s="766" t="str">
        <f t="shared" si="107"/>
        <v/>
      </c>
      <c r="F336" s="765"/>
      <c r="G336" s="765"/>
      <c r="H336" s="820"/>
      <c r="I336" s="820"/>
      <c r="J336" s="820"/>
      <c r="K336" s="820"/>
      <c r="L336" s="2067"/>
      <c r="M336" s="2067"/>
      <c r="N336" s="2067"/>
      <c r="O336" s="2067"/>
      <c r="P336" s="2067"/>
      <c r="Q336" s="2067"/>
      <c r="R336" s="2067"/>
      <c r="S336" s="2067"/>
      <c r="T336" s="2067"/>
      <c r="U336" s="2067"/>
      <c r="V336" s="2067"/>
      <c r="W336" s="2067"/>
      <c r="X336" s="2067"/>
      <c r="Y336" s="2067"/>
      <c r="Z336" s="2067"/>
      <c r="AA336" s="2067"/>
      <c r="AB336" s="2067"/>
      <c r="AC336" s="2067"/>
      <c r="AD336" s="2067"/>
      <c r="AE336" s="2067"/>
      <c r="AF336" s="2067"/>
      <c r="AG336" s="2067"/>
      <c r="AH336" s="2067"/>
      <c r="AI336" s="765"/>
      <c r="AJ336" s="765"/>
      <c r="AR336" s="743"/>
      <c r="AW336" s="724"/>
    </row>
    <row r="337" spans="2:59" ht="33.75" customHeight="1" thickBot="1">
      <c r="B337" s="772"/>
      <c r="C337" s="772"/>
      <c r="D337" s="773"/>
      <c r="E337" s="773" t="str">
        <f t="shared" si="107"/>
        <v/>
      </c>
      <c r="F337" s="772"/>
      <c r="G337" s="772"/>
      <c r="H337" s="772"/>
      <c r="I337" s="772"/>
      <c r="J337" s="772"/>
      <c r="K337" s="772"/>
      <c r="L337" s="772"/>
      <c r="M337" s="772"/>
      <c r="N337" s="772"/>
      <c r="O337" s="772"/>
      <c r="P337" s="772"/>
      <c r="Q337" s="772"/>
      <c r="R337" s="772"/>
      <c r="S337" s="772"/>
      <c r="T337" s="772"/>
      <c r="U337" s="772"/>
      <c r="V337" s="772"/>
      <c r="W337" s="772"/>
      <c r="X337" s="772"/>
      <c r="Y337" s="772"/>
      <c r="Z337" s="772"/>
      <c r="AA337" s="772"/>
      <c r="AB337" s="772"/>
      <c r="AC337" s="772"/>
      <c r="AD337" s="772"/>
      <c r="AE337" s="772"/>
      <c r="AF337" s="772"/>
      <c r="AG337" s="772"/>
      <c r="AH337" s="772"/>
      <c r="AI337" s="772"/>
      <c r="AJ337" s="772"/>
      <c r="AK337" s="758"/>
      <c r="AL337" s="758"/>
      <c r="AM337" s="758"/>
      <c r="AN337" s="760"/>
      <c r="AO337" s="758"/>
      <c r="AP337" s="758"/>
      <c r="AQ337" s="758"/>
      <c r="AR337" s="761"/>
      <c r="AS337" s="758"/>
      <c r="AT337" s="758"/>
      <c r="AU337" s="758"/>
      <c r="AV337" s="758"/>
      <c r="AW337" s="758"/>
      <c r="AX337" s="758"/>
    </row>
    <row r="338" spans="2:59" ht="33.75" customHeight="1">
      <c r="B338" s="765"/>
      <c r="C338" s="765"/>
      <c r="D338" s="766"/>
      <c r="E338" s="766" t="str">
        <f t="shared" si="107"/>
        <v/>
      </c>
      <c r="F338" s="765"/>
      <c r="G338" s="765"/>
      <c r="H338" s="765"/>
      <c r="I338" s="765"/>
      <c r="J338" s="765"/>
      <c r="K338" s="765"/>
      <c r="L338" s="765"/>
      <c r="M338" s="765"/>
      <c r="N338" s="765"/>
      <c r="O338" s="765"/>
      <c r="P338" s="765"/>
      <c r="Q338" s="765"/>
      <c r="R338" s="765"/>
      <c r="S338" s="765"/>
      <c r="T338" s="765"/>
      <c r="U338" s="765"/>
      <c r="V338" s="765"/>
      <c r="W338" s="765"/>
      <c r="X338" s="765"/>
      <c r="Y338" s="765"/>
      <c r="Z338" s="765"/>
      <c r="AA338" s="765"/>
      <c r="AB338" s="765"/>
      <c r="AC338" s="765"/>
      <c r="AD338" s="765"/>
      <c r="AE338" s="765"/>
      <c r="AF338" s="765"/>
      <c r="AG338" s="765"/>
      <c r="AH338" s="765"/>
      <c r="AI338" s="765"/>
      <c r="AJ338" s="765"/>
      <c r="AR338" s="743"/>
      <c r="AT338" s="767" t="s">
        <v>2435</v>
      </c>
      <c r="AU338" s="768"/>
      <c r="AV338" s="769"/>
      <c r="AW338" s="724"/>
    </row>
    <row r="339" spans="2:59" ht="33.75" customHeight="1">
      <c r="B339" s="765" t="s">
        <v>2470</v>
      </c>
      <c r="C339" s="765"/>
      <c r="D339" s="770" t="s">
        <v>1658</v>
      </c>
      <c r="E339" s="766" t="str">
        <f t="shared" si="107"/>
        <v/>
      </c>
      <c r="F339" s="765">
        <v>37</v>
      </c>
      <c r="G339" s="765" t="s">
        <v>1999</v>
      </c>
      <c r="H339" s="765"/>
      <c r="I339" s="765"/>
      <c r="J339" s="765"/>
      <c r="K339" s="765"/>
      <c r="L339" s="765"/>
      <c r="M339" s="765"/>
      <c r="N339" s="765"/>
      <c r="O339" s="765"/>
      <c r="P339" s="765"/>
      <c r="Q339" s="765"/>
      <c r="R339" s="765"/>
      <c r="S339" s="765"/>
      <c r="T339" s="765"/>
      <c r="U339" s="765"/>
      <c r="V339" s="765"/>
      <c r="W339" s="765"/>
      <c r="X339" s="765" t="s">
        <v>1769</v>
      </c>
      <c r="Y339" s="765"/>
      <c r="Z339" s="765"/>
      <c r="AA339" s="765"/>
      <c r="AB339" s="765"/>
      <c r="AC339" s="765"/>
      <c r="AD339" s="765"/>
      <c r="AE339" s="765"/>
      <c r="AF339" s="765"/>
      <c r="AG339" s="765"/>
      <c r="AH339" s="765"/>
      <c r="AI339" s="765"/>
      <c r="AJ339" s="765"/>
      <c r="AR339" s="743"/>
      <c r="AW339" s="724"/>
      <c r="AZ339" s="747" t="s">
        <v>2000</v>
      </c>
      <c r="BG339" s="747" t="s">
        <v>2001</v>
      </c>
    </row>
    <row r="340" spans="2:59" ht="33.75" customHeight="1" thickBot="1">
      <c r="B340" s="765"/>
      <c r="C340" s="765"/>
      <c r="D340" s="766"/>
      <c r="E340" s="766" t="str">
        <f t="shared" si="107"/>
        <v/>
      </c>
      <c r="F340" s="783"/>
      <c r="G340" s="771" t="s">
        <v>2002</v>
      </c>
      <c r="H340" s="765"/>
      <c r="I340" s="765"/>
      <c r="J340" s="765"/>
      <c r="K340" s="765"/>
      <c r="L340" s="765"/>
      <c r="M340" s="765"/>
      <c r="N340" s="765"/>
      <c r="O340" s="765"/>
      <c r="P340" s="765"/>
      <c r="Q340" s="765"/>
      <c r="R340" s="765"/>
      <c r="S340" s="765"/>
      <c r="T340" s="765"/>
      <c r="U340" s="765"/>
      <c r="V340" s="765"/>
      <c r="W340" s="765"/>
      <c r="X340" s="765"/>
      <c r="Y340" s="765"/>
      <c r="Z340" s="765"/>
      <c r="AA340" s="765"/>
      <c r="AB340" s="765"/>
      <c r="AC340" s="765"/>
      <c r="AD340" s="765"/>
      <c r="AE340" s="765"/>
      <c r="AF340" s="765"/>
      <c r="AG340" s="765"/>
      <c r="AH340" s="765"/>
      <c r="AI340" s="765"/>
      <c r="AJ340" s="765"/>
      <c r="AR340" s="743"/>
      <c r="AW340" s="724"/>
      <c r="AZ340" s="747" t="s">
        <v>2003</v>
      </c>
    </row>
    <row r="341" spans="2:59" ht="33.75" customHeight="1" thickBot="1">
      <c r="B341" s="765"/>
      <c r="C341" s="765"/>
      <c r="D341" s="766"/>
      <c r="E341" s="766" t="e">
        <f t="shared" si="107"/>
        <v>#N/A</v>
      </c>
      <c r="F341" s="783" t="s">
        <v>1708</v>
      </c>
      <c r="G341" s="771" t="s">
        <v>2004</v>
      </c>
      <c r="H341" s="765"/>
      <c r="I341" s="765"/>
      <c r="J341" s="765"/>
      <c r="K341" s="765"/>
      <c r="L341" s="765"/>
      <c r="M341" s="765"/>
      <c r="N341" s="765"/>
      <c r="O341" s="765"/>
      <c r="P341" s="765"/>
      <c r="Q341" s="765"/>
      <c r="R341" s="765"/>
      <c r="S341" s="765"/>
      <c r="T341" s="765"/>
      <c r="U341" s="765"/>
      <c r="V341" s="765"/>
      <c r="W341" s="765"/>
      <c r="X341" s="765"/>
      <c r="Y341" s="765"/>
      <c r="Z341" s="765"/>
      <c r="AA341" s="765"/>
      <c r="AB341" s="765"/>
      <c r="AC341" s="765"/>
      <c r="AD341" s="765"/>
      <c r="AE341" s="765"/>
      <c r="AF341" s="765"/>
      <c r="AG341" s="804" t="s">
        <v>530</v>
      </c>
      <c r="AH341" s="748" t="s">
        <v>1716</v>
      </c>
      <c r="AI341" s="765"/>
      <c r="AJ341" s="765"/>
      <c r="AL341" s="744" t="s">
        <v>668</v>
      </c>
      <c r="AN341" s="726" t="e">
        <f t="shared" ref="AN341:AN345" si="115">IF(AP341=AR341,"●","✖")</f>
        <v>#N/A</v>
      </c>
      <c r="AP341" s="745" t="str">
        <f t="shared" ref="AP341:AP345" si="116">IF(AL341="いる","適切","不適切")</f>
        <v>適切</v>
      </c>
      <c r="AR341" s="746" t="e">
        <f t="shared" ref="AR341:AR343" si="117">_xlfn.IFS(AU341=AW341,"適切",AU341="非該当","要確認",AU341="いない","不適切",AU341="いる・いない","")</f>
        <v>#N/A</v>
      </c>
      <c r="AU341" s="744"/>
      <c r="AW341" s="728" t="s">
        <v>2048</v>
      </c>
      <c r="AZ341" s="747" t="s">
        <v>2005</v>
      </c>
    </row>
    <row r="342" spans="2:59" ht="33.75" customHeight="1" thickBot="1">
      <c r="B342" s="765"/>
      <c r="C342" s="765"/>
      <c r="D342" s="766"/>
      <c r="E342" s="766" t="e">
        <f t="shared" si="107"/>
        <v>#N/A</v>
      </c>
      <c r="F342" s="783" t="s">
        <v>1709</v>
      </c>
      <c r="G342" s="771" t="s">
        <v>2006</v>
      </c>
      <c r="H342" s="765"/>
      <c r="I342" s="765"/>
      <c r="J342" s="765"/>
      <c r="K342" s="765"/>
      <c r="L342" s="765"/>
      <c r="M342" s="765"/>
      <c r="N342" s="765"/>
      <c r="O342" s="765"/>
      <c r="P342" s="765"/>
      <c r="Q342" s="765"/>
      <c r="R342" s="765"/>
      <c r="S342" s="765"/>
      <c r="T342" s="765"/>
      <c r="U342" s="765"/>
      <c r="V342" s="765"/>
      <c r="W342" s="765"/>
      <c r="X342" s="765"/>
      <c r="Y342" s="765"/>
      <c r="Z342" s="765"/>
      <c r="AA342" s="765"/>
      <c r="AB342" s="765"/>
      <c r="AC342" s="765"/>
      <c r="AD342" s="765"/>
      <c r="AE342" s="765"/>
      <c r="AF342" s="765"/>
      <c r="AG342" s="804" t="s">
        <v>530</v>
      </c>
      <c r="AH342" s="748" t="s">
        <v>1716</v>
      </c>
      <c r="AI342" s="765"/>
      <c r="AJ342" s="765"/>
      <c r="AL342" s="744" t="s">
        <v>668</v>
      </c>
      <c r="AN342" s="726" t="e">
        <f t="shared" si="115"/>
        <v>#N/A</v>
      </c>
      <c r="AP342" s="745" t="str">
        <f t="shared" si="116"/>
        <v>適切</v>
      </c>
      <c r="AR342" s="746" t="e">
        <f t="shared" si="117"/>
        <v>#N/A</v>
      </c>
      <c r="AU342" s="744"/>
      <c r="AW342" s="728" t="s">
        <v>2048</v>
      </c>
      <c r="AZ342" s="747" t="s">
        <v>2007</v>
      </c>
    </row>
    <row r="343" spans="2:59" ht="33.75" customHeight="1" thickBot="1">
      <c r="B343" s="765"/>
      <c r="C343" s="765"/>
      <c r="D343" s="766"/>
      <c r="E343" s="766" t="e">
        <f t="shared" si="107"/>
        <v>#N/A</v>
      </c>
      <c r="F343" s="783" t="s">
        <v>2459</v>
      </c>
      <c r="G343" s="771" t="s">
        <v>2008</v>
      </c>
      <c r="H343" s="765"/>
      <c r="I343" s="765"/>
      <c r="J343" s="765"/>
      <c r="K343" s="765"/>
      <c r="L343" s="765"/>
      <c r="M343" s="765"/>
      <c r="N343" s="765"/>
      <c r="O343" s="765"/>
      <c r="P343" s="765"/>
      <c r="Q343" s="765"/>
      <c r="R343" s="765"/>
      <c r="S343" s="765"/>
      <c r="T343" s="765"/>
      <c r="U343" s="765"/>
      <c r="V343" s="765"/>
      <c r="W343" s="765"/>
      <c r="X343" s="765"/>
      <c r="Y343" s="765"/>
      <c r="Z343" s="765"/>
      <c r="AA343" s="765"/>
      <c r="AB343" s="765"/>
      <c r="AC343" s="765"/>
      <c r="AD343" s="765"/>
      <c r="AE343" s="765"/>
      <c r="AF343" s="765"/>
      <c r="AG343" s="804" t="s">
        <v>530</v>
      </c>
      <c r="AH343" s="748" t="s">
        <v>1716</v>
      </c>
      <c r="AI343" s="765"/>
      <c r="AJ343" s="765"/>
      <c r="AL343" s="744" t="s">
        <v>668</v>
      </c>
      <c r="AN343" s="726" t="e">
        <f t="shared" si="115"/>
        <v>#N/A</v>
      </c>
      <c r="AP343" s="745" t="str">
        <f t="shared" si="116"/>
        <v>適切</v>
      </c>
      <c r="AR343" s="746" t="e">
        <f t="shared" si="117"/>
        <v>#N/A</v>
      </c>
      <c r="AU343" s="744"/>
      <c r="AW343" s="728" t="s">
        <v>2048</v>
      </c>
      <c r="AZ343" s="747" t="s">
        <v>2009</v>
      </c>
    </row>
    <row r="344" spans="2:59" ht="33.75" customHeight="1" thickBot="1">
      <c r="B344" s="765"/>
      <c r="C344" s="765"/>
      <c r="D344" s="766"/>
      <c r="E344" s="766" t="e">
        <f t="shared" si="107"/>
        <v>#N/A</v>
      </c>
      <c r="F344" s="783" t="s">
        <v>2448</v>
      </c>
      <c r="G344" s="771" t="s">
        <v>2010</v>
      </c>
      <c r="H344" s="765"/>
      <c r="I344" s="765"/>
      <c r="J344" s="765"/>
      <c r="K344" s="765"/>
      <c r="L344" s="765"/>
      <c r="M344" s="765"/>
      <c r="N344" s="765"/>
      <c r="O344" s="765"/>
      <c r="P344" s="765"/>
      <c r="Q344" s="765"/>
      <c r="R344" s="765"/>
      <c r="S344" s="765"/>
      <c r="T344" s="765"/>
      <c r="U344" s="765"/>
      <c r="V344" s="765"/>
      <c r="W344" s="765"/>
      <c r="X344" s="765"/>
      <c r="Y344" s="765"/>
      <c r="Z344" s="765"/>
      <c r="AA344" s="765"/>
      <c r="AB344" s="765"/>
      <c r="AC344" s="765"/>
      <c r="AD344" s="765"/>
      <c r="AE344" s="765"/>
      <c r="AF344" s="765"/>
      <c r="AG344" s="804" t="s">
        <v>530</v>
      </c>
      <c r="AH344" s="748" t="s">
        <v>1716</v>
      </c>
      <c r="AI344" s="765"/>
      <c r="AJ344" s="765"/>
      <c r="AL344" s="744" t="s">
        <v>668</v>
      </c>
      <c r="AN344" s="726" t="e">
        <f t="shared" si="115"/>
        <v>#N/A</v>
      </c>
      <c r="AP344" s="745" t="str">
        <f t="shared" si="116"/>
        <v>適切</v>
      </c>
      <c r="AR344" s="746" t="e">
        <f t="shared" si="110"/>
        <v>#N/A</v>
      </c>
      <c r="AU344" s="744"/>
      <c r="AW344" s="728" t="s">
        <v>2048</v>
      </c>
      <c r="AZ344" s="747" t="s">
        <v>2011</v>
      </c>
    </row>
    <row r="345" spans="2:59" ht="33.75" customHeight="1" thickBot="1">
      <c r="B345" s="765"/>
      <c r="C345" s="765"/>
      <c r="D345" s="766"/>
      <c r="E345" s="766" t="e">
        <f t="shared" si="107"/>
        <v>#N/A</v>
      </c>
      <c r="F345" s="783"/>
      <c r="G345" s="771" t="s">
        <v>2012</v>
      </c>
      <c r="H345" s="765"/>
      <c r="I345" s="765"/>
      <c r="J345" s="765"/>
      <c r="K345" s="765"/>
      <c r="L345" s="765"/>
      <c r="M345" s="765"/>
      <c r="N345" s="765"/>
      <c r="O345" s="765"/>
      <c r="P345" s="765"/>
      <c r="Q345" s="765"/>
      <c r="R345" s="765"/>
      <c r="S345" s="765"/>
      <c r="T345" s="765"/>
      <c r="U345" s="765"/>
      <c r="V345" s="765"/>
      <c r="W345" s="765"/>
      <c r="X345" s="765" t="s">
        <v>1769</v>
      </c>
      <c r="Y345" s="765"/>
      <c r="Z345" s="765"/>
      <c r="AA345" s="765"/>
      <c r="AB345" s="765"/>
      <c r="AC345" s="765"/>
      <c r="AD345" s="765"/>
      <c r="AE345" s="765"/>
      <c r="AF345" s="765"/>
      <c r="AG345" s="804" t="s">
        <v>530</v>
      </c>
      <c r="AH345" s="748" t="s">
        <v>1716</v>
      </c>
      <c r="AI345" s="765"/>
      <c r="AJ345" s="765"/>
      <c r="AL345" s="744" t="s">
        <v>668</v>
      </c>
      <c r="AN345" s="726" t="e">
        <f t="shared" si="115"/>
        <v>#N/A</v>
      </c>
      <c r="AP345" s="745" t="str">
        <f t="shared" si="116"/>
        <v>適切</v>
      </c>
      <c r="AR345" s="746" t="e">
        <f t="shared" si="110"/>
        <v>#N/A</v>
      </c>
      <c r="AU345" s="744"/>
      <c r="AW345" s="728" t="s">
        <v>2048</v>
      </c>
      <c r="AZ345" s="747" t="s">
        <v>2013</v>
      </c>
    </row>
    <row r="346" spans="2:59" ht="33.75" customHeight="1" thickBot="1">
      <c r="B346" s="765"/>
      <c r="C346" s="765"/>
      <c r="D346" s="766"/>
      <c r="E346" s="766" t="str">
        <f t="shared" si="107"/>
        <v/>
      </c>
      <c r="F346" s="783"/>
      <c r="G346" s="771"/>
      <c r="H346" s="765"/>
      <c r="I346" s="765"/>
      <c r="J346" s="765"/>
      <c r="K346" s="765"/>
      <c r="L346" s="765"/>
      <c r="M346" s="765"/>
      <c r="N346" s="765"/>
      <c r="O346" s="765"/>
      <c r="P346" s="765"/>
      <c r="Q346" s="765"/>
      <c r="R346" s="765"/>
      <c r="S346" s="765"/>
      <c r="T346" s="765"/>
      <c r="U346" s="765"/>
      <c r="V346" s="765"/>
      <c r="W346" s="765"/>
      <c r="X346" s="765"/>
      <c r="Y346" s="765"/>
      <c r="Z346" s="765"/>
      <c r="AA346" s="765"/>
      <c r="AB346" s="765"/>
      <c r="AC346" s="765"/>
      <c r="AD346" s="765"/>
      <c r="AE346" s="765"/>
      <c r="AF346" s="765"/>
      <c r="AG346" s="765"/>
      <c r="AH346" s="765"/>
      <c r="AI346" s="765"/>
      <c r="AJ346" s="765"/>
      <c r="AR346" s="743"/>
      <c r="AW346" s="724"/>
      <c r="AZ346" s="747"/>
    </row>
    <row r="347" spans="2:59" ht="33.75" customHeight="1" thickBot="1">
      <c r="B347" s="765"/>
      <c r="C347" s="765"/>
      <c r="D347" s="766"/>
      <c r="E347" s="766" t="e">
        <f t="shared" si="107"/>
        <v>#N/A</v>
      </c>
      <c r="F347" s="783"/>
      <c r="G347" s="771" t="s">
        <v>1791</v>
      </c>
      <c r="H347" s="765"/>
      <c r="I347" s="765"/>
      <c r="J347" s="765"/>
      <c r="K347" s="765"/>
      <c r="L347" s="765"/>
      <c r="M347" s="765"/>
      <c r="N347" s="765"/>
      <c r="O347" s="765"/>
      <c r="P347" s="765"/>
      <c r="Q347" s="765"/>
      <c r="R347" s="765"/>
      <c r="S347" s="765"/>
      <c r="T347" s="765"/>
      <c r="U347" s="765"/>
      <c r="V347" s="765"/>
      <c r="W347" s="765"/>
      <c r="X347" s="765" t="s">
        <v>1769</v>
      </c>
      <c r="Y347" s="765"/>
      <c r="Z347" s="765"/>
      <c r="AA347" s="765"/>
      <c r="AB347" s="765"/>
      <c r="AC347" s="765"/>
      <c r="AD347" s="765"/>
      <c r="AE347" s="765"/>
      <c r="AF347" s="765"/>
      <c r="AG347" s="763" t="s">
        <v>530</v>
      </c>
      <c r="AH347" s="748" t="s">
        <v>1823</v>
      </c>
      <c r="AI347" s="765"/>
      <c r="AJ347" s="765"/>
      <c r="AL347" s="744" t="s">
        <v>668</v>
      </c>
      <c r="AN347" s="726" t="e">
        <f t="shared" ref="AN347" si="118">IF(AP347=AR347,"●","✖")</f>
        <v>#N/A</v>
      </c>
      <c r="AP347" s="745" t="str">
        <f t="shared" ref="AP347" si="119">IF(AL347="いる","適切","不適切")</f>
        <v>適切</v>
      </c>
      <c r="AR347" s="746" t="e">
        <f t="shared" ref="AR347" si="120">_xlfn.IFS(AU347=AW347,"適切",AU347="非該当","要確認",AU347="いない","不適切",AU347="いる・いない","")</f>
        <v>#N/A</v>
      </c>
      <c r="AU347" s="744"/>
      <c r="AW347" s="728" t="s">
        <v>2048</v>
      </c>
      <c r="AZ347" s="747" t="s">
        <v>2014</v>
      </c>
    </row>
    <row r="348" spans="2:59" ht="33.75" customHeight="1">
      <c r="B348" s="765"/>
      <c r="C348" s="765"/>
      <c r="D348" s="766"/>
      <c r="E348" s="766" t="str">
        <f t="shared" si="107"/>
        <v/>
      </c>
      <c r="F348" s="765"/>
      <c r="G348" s="765"/>
      <c r="H348" s="765"/>
      <c r="I348" s="765"/>
      <c r="J348" s="765"/>
      <c r="K348" s="765"/>
      <c r="L348" s="765"/>
      <c r="M348" s="765"/>
      <c r="N348" s="765"/>
      <c r="O348" s="765"/>
      <c r="P348" s="765"/>
      <c r="Q348" s="765"/>
      <c r="R348" s="765"/>
      <c r="S348" s="765"/>
      <c r="T348" s="765"/>
      <c r="U348" s="765"/>
      <c r="V348" s="765"/>
      <c r="W348" s="765"/>
      <c r="X348" s="765"/>
      <c r="Y348" s="765"/>
      <c r="Z348" s="765"/>
      <c r="AA348" s="765"/>
      <c r="AB348" s="765"/>
      <c r="AC348" s="765"/>
      <c r="AD348" s="765"/>
      <c r="AE348" s="765"/>
      <c r="AF348" s="765"/>
      <c r="AG348" s="765"/>
      <c r="AH348" s="765"/>
      <c r="AI348" s="765"/>
      <c r="AJ348" s="765"/>
      <c r="AR348" s="743"/>
      <c r="AW348" s="724"/>
      <c r="AZ348" s="747" t="s">
        <v>1790</v>
      </c>
    </row>
    <row r="349" spans="2:59" ht="33.75" customHeight="1">
      <c r="B349" s="765"/>
      <c r="C349" s="765"/>
      <c r="D349" s="766"/>
      <c r="E349" s="766" t="str">
        <f t="shared" si="107"/>
        <v/>
      </c>
      <c r="F349" s="765"/>
      <c r="G349" s="765"/>
      <c r="H349" s="819" t="s">
        <v>2015</v>
      </c>
      <c r="I349" s="819"/>
      <c r="J349" s="819"/>
      <c r="K349" s="819"/>
      <c r="L349" s="2066"/>
      <c r="M349" s="2066"/>
      <c r="N349" s="2066"/>
      <c r="O349" s="2066"/>
      <c r="P349" s="2066"/>
      <c r="Q349" s="2066"/>
      <c r="R349" s="2066"/>
      <c r="S349" s="2066"/>
      <c r="T349" s="2066"/>
      <c r="U349" s="2066"/>
      <c r="V349" s="2066"/>
      <c r="W349" s="2066"/>
      <c r="X349" s="2066"/>
      <c r="Y349" s="2066"/>
      <c r="Z349" s="2066"/>
      <c r="AA349" s="2066"/>
      <c r="AB349" s="2066"/>
      <c r="AC349" s="2066"/>
      <c r="AD349" s="2066"/>
      <c r="AE349" s="2066"/>
      <c r="AF349" s="2066"/>
      <c r="AG349" s="2066"/>
      <c r="AH349" s="2066"/>
      <c r="AI349" s="819"/>
      <c r="AJ349" s="765"/>
      <c r="AR349" s="743"/>
      <c r="AW349" s="724"/>
    </row>
    <row r="350" spans="2:59" ht="33.75" customHeight="1">
      <c r="B350" s="765"/>
      <c r="C350" s="765"/>
      <c r="D350" s="766"/>
      <c r="E350" s="766" t="str">
        <f t="shared" si="107"/>
        <v/>
      </c>
      <c r="F350" s="765"/>
      <c r="G350" s="765"/>
      <c r="H350" s="820"/>
      <c r="I350" s="820"/>
      <c r="J350" s="820"/>
      <c r="K350" s="820"/>
      <c r="L350" s="2067"/>
      <c r="M350" s="2067"/>
      <c r="N350" s="2067"/>
      <c r="O350" s="2067"/>
      <c r="P350" s="2067"/>
      <c r="Q350" s="2067"/>
      <c r="R350" s="2067"/>
      <c r="S350" s="2067"/>
      <c r="T350" s="2067"/>
      <c r="U350" s="2067"/>
      <c r="V350" s="2067"/>
      <c r="W350" s="2067"/>
      <c r="X350" s="2067"/>
      <c r="Y350" s="2067"/>
      <c r="Z350" s="2067"/>
      <c r="AA350" s="2067"/>
      <c r="AB350" s="2067"/>
      <c r="AC350" s="2067"/>
      <c r="AD350" s="2067"/>
      <c r="AE350" s="2067"/>
      <c r="AF350" s="2067"/>
      <c r="AG350" s="2067"/>
      <c r="AH350" s="2067"/>
      <c r="AI350" s="820"/>
      <c r="AJ350" s="765"/>
      <c r="AR350" s="743"/>
      <c r="AW350" s="724"/>
    </row>
    <row r="351" spans="2:59" ht="33.75" customHeight="1">
      <c r="B351" s="765"/>
      <c r="C351" s="765"/>
      <c r="D351" s="766"/>
      <c r="E351" s="766" t="str">
        <f t="shared" si="107"/>
        <v/>
      </c>
      <c r="F351" s="765"/>
      <c r="G351" s="765"/>
      <c r="H351" s="765"/>
      <c r="I351" s="765"/>
      <c r="J351" s="765"/>
      <c r="K351" s="765"/>
      <c r="L351" s="771"/>
      <c r="M351" s="771"/>
      <c r="N351" s="771"/>
      <c r="O351" s="771"/>
      <c r="P351" s="771"/>
      <c r="Q351" s="771"/>
      <c r="R351" s="771"/>
      <c r="S351" s="771"/>
      <c r="T351" s="771"/>
      <c r="U351" s="771"/>
      <c r="V351" s="771"/>
      <c r="W351" s="771"/>
      <c r="X351" s="771"/>
      <c r="Y351" s="771"/>
      <c r="Z351" s="771"/>
      <c r="AA351" s="771"/>
      <c r="AB351" s="771"/>
      <c r="AC351" s="771"/>
      <c r="AD351" s="771"/>
      <c r="AE351" s="771"/>
      <c r="AF351" s="771"/>
      <c r="AG351" s="771"/>
      <c r="AH351" s="771"/>
      <c r="AI351" s="765"/>
      <c r="AJ351" s="765"/>
      <c r="AR351" s="743"/>
      <c r="AW351" s="724"/>
    </row>
    <row r="352" spans="2:59" ht="33.75" customHeight="1" thickBot="1">
      <c r="E352" s="725" t="str">
        <f t="shared" si="107"/>
        <v/>
      </c>
      <c r="G352" s="724" t="s">
        <v>2389</v>
      </c>
      <c r="I352" s="724" t="s">
        <v>2391</v>
      </c>
      <c r="K352" s="724" t="s">
        <v>2402</v>
      </c>
      <c r="L352" s="747"/>
      <c r="M352" s="747"/>
      <c r="N352" s="747"/>
      <c r="O352" s="747"/>
      <c r="P352" s="747"/>
      <c r="Q352" s="747"/>
      <c r="R352" s="747"/>
      <c r="S352" s="747"/>
      <c r="T352" s="747"/>
      <c r="U352" s="747"/>
      <c r="V352" s="747"/>
      <c r="W352" s="747"/>
      <c r="X352" s="747"/>
      <c r="Y352" s="747"/>
      <c r="Z352" s="747"/>
      <c r="AA352" s="747"/>
      <c r="AB352" s="747"/>
      <c r="AC352" s="747"/>
      <c r="AD352" s="747"/>
      <c r="AE352" s="747"/>
      <c r="AF352" s="747"/>
      <c r="AG352" s="747"/>
      <c r="AH352" s="747"/>
      <c r="AR352" s="743"/>
      <c r="AW352" s="724"/>
    </row>
    <row r="353" spans="2:55" ht="33.75" customHeight="1" thickBot="1">
      <c r="E353" s="725" t="str">
        <f t="shared" si="107"/>
        <v/>
      </c>
      <c r="G353" s="763"/>
      <c r="I353" s="762" t="str">
        <f>'自主点検表（処遇）'!$H$2824</f>
        <v>　</v>
      </c>
      <c r="J353" s="724" t="s">
        <v>1515</v>
      </c>
      <c r="K353" s="724" t="s">
        <v>2395</v>
      </c>
      <c r="L353" s="747"/>
      <c r="M353" s="747"/>
      <c r="N353" s="747"/>
      <c r="O353" s="747"/>
      <c r="P353" s="747"/>
      <c r="Q353" s="747"/>
      <c r="R353" s="747"/>
      <c r="S353" s="747"/>
      <c r="T353" s="747"/>
      <c r="U353" s="747"/>
      <c r="V353" s="747"/>
      <c r="W353" s="747"/>
      <c r="X353" s="747"/>
      <c r="Y353" s="747"/>
      <c r="Z353" s="747"/>
      <c r="AA353" s="747"/>
      <c r="AB353" s="747"/>
      <c r="AC353" s="747"/>
      <c r="AD353" s="747"/>
      <c r="AE353" s="747"/>
      <c r="AF353" s="747"/>
      <c r="AG353" s="747"/>
      <c r="AH353" s="747"/>
      <c r="AR353" s="743"/>
      <c r="AW353" s="724"/>
    </row>
    <row r="354" spans="2:55" ht="33.75" customHeight="1" thickBot="1">
      <c r="E354" s="725" t="str">
        <f t="shared" si="107"/>
        <v/>
      </c>
      <c r="G354" s="763"/>
      <c r="I354" s="762" t="str">
        <f>'自主点検表（処遇）'!$H$2825</f>
        <v>　</v>
      </c>
      <c r="J354" s="724" t="s">
        <v>1516</v>
      </c>
      <c r="K354" s="724" t="s">
        <v>2396</v>
      </c>
      <c r="L354" s="747"/>
      <c r="M354" s="747"/>
      <c r="N354" s="747"/>
      <c r="O354" s="747"/>
      <c r="P354" s="747"/>
      <c r="Q354" s="747"/>
      <c r="R354" s="747"/>
      <c r="S354" s="747"/>
      <c r="T354" s="747"/>
      <c r="U354" s="747"/>
      <c r="V354" s="747"/>
      <c r="W354" s="747"/>
      <c r="X354" s="747"/>
      <c r="Y354" s="747"/>
      <c r="Z354" s="747"/>
      <c r="AA354" s="747"/>
      <c r="AB354" s="747"/>
      <c r="AC354" s="747"/>
      <c r="AD354" s="747"/>
      <c r="AE354" s="747"/>
      <c r="AF354" s="747"/>
      <c r="AG354" s="747"/>
      <c r="AH354" s="747"/>
      <c r="AR354" s="743"/>
      <c r="AW354" s="724"/>
    </row>
    <row r="355" spans="2:55" ht="33.75" customHeight="1" thickBot="1">
      <c r="E355" s="725" t="str">
        <f t="shared" si="107"/>
        <v/>
      </c>
      <c r="G355" s="763"/>
      <c r="I355" s="762" t="str">
        <f>'自主点検表（処遇）'!$H$2826</f>
        <v>　</v>
      </c>
      <c r="J355" s="724" t="s">
        <v>1517</v>
      </c>
      <c r="K355" s="724" t="s">
        <v>2397</v>
      </c>
      <c r="L355" s="747"/>
      <c r="M355" s="747"/>
      <c r="N355" s="747"/>
      <c r="O355" s="747"/>
      <c r="P355" s="747"/>
      <c r="Q355" s="747"/>
      <c r="R355" s="747"/>
      <c r="S355" s="747"/>
      <c r="T355" s="747"/>
      <c r="U355" s="747"/>
      <c r="V355" s="747"/>
      <c r="W355" s="747"/>
      <c r="X355" s="747"/>
      <c r="Y355" s="747"/>
      <c r="Z355" s="747"/>
      <c r="AA355" s="747"/>
      <c r="AB355" s="747"/>
      <c r="AC355" s="747"/>
      <c r="AD355" s="747"/>
      <c r="AE355" s="747"/>
      <c r="AF355" s="747"/>
      <c r="AG355" s="747"/>
      <c r="AH355" s="747"/>
      <c r="AR355" s="743"/>
      <c r="AW355" s="724"/>
    </row>
    <row r="356" spans="2:55" ht="33.75" customHeight="1" thickBot="1">
      <c r="E356" s="725" t="str">
        <f t="shared" si="107"/>
        <v/>
      </c>
      <c r="G356" s="763"/>
      <c r="I356" s="762" t="str">
        <f>'自主点検表（処遇）'!$H$2827</f>
        <v>　</v>
      </c>
      <c r="J356" s="724" t="s">
        <v>1518</v>
      </c>
      <c r="K356" s="2059" t="s">
        <v>2398</v>
      </c>
      <c r="L356" s="2059"/>
      <c r="M356" s="2059"/>
      <c r="N356" s="2059"/>
      <c r="O356" s="2059"/>
      <c r="P356" s="2059"/>
      <c r="Q356" s="2059"/>
      <c r="R356" s="2059"/>
      <c r="S356" s="2059"/>
      <c r="T356" s="2059"/>
      <c r="U356" s="2059"/>
      <c r="V356" s="2059"/>
      <c r="W356" s="2059"/>
      <c r="X356" s="2059"/>
      <c r="Y356" s="2059"/>
      <c r="Z356" s="2059"/>
      <c r="AA356" s="2059"/>
      <c r="AB356" s="2059"/>
      <c r="AC356" s="2059"/>
      <c r="AD356" s="2059"/>
      <c r="AE356" s="2059"/>
      <c r="AF356" s="2059"/>
      <c r="AG356" s="2059"/>
      <c r="AH356" s="2059"/>
      <c r="AI356" s="2059"/>
      <c r="AR356" s="743"/>
      <c r="AW356" s="724"/>
    </row>
    <row r="357" spans="2:55" ht="42" customHeight="1" thickBot="1">
      <c r="E357" s="725" t="str">
        <f t="shared" si="107"/>
        <v/>
      </c>
      <c r="K357" s="2059"/>
      <c r="L357" s="2059"/>
      <c r="M357" s="2059"/>
      <c r="N357" s="2059"/>
      <c r="O357" s="2059"/>
      <c r="P357" s="2059"/>
      <c r="Q357" s="2059"/>
      <c r="R357" s="2059"/>
      <c r="S357" s="2059"/>
      <c r="T357" s="2059"/>
      <c r="U357" s="2059"/>
      <c r="V357" s="2059"/>
      <c r="W357" s="2059"/>
      <c r="X357" s="2059"/>
      <c r="Y357" s="2059"/>
      <c r="Z357" s="2059"/>
      <c r="AA357" s="2059"/>
      <c r="AB357" s="2059"/>
      <c r="AC357" s="2059"/>
      <c r="AD357" s="2059"/>
      <c r="AE357" s="2059"/>
      <c r="AF357" s="2059"/>
      <c r="AG357" s="2059"/>
      <c r="AH357" s="2059"/>
      <c r="AI357" s="2059"/>
      <c r="AR357" s="743"/>
      <c r="AW357" s="724"/>
    </row>
    <row r="358" spans="2:55" ht="33.75" customHeight="1" thickBot="1">
      <c r="E358" s="725" t="str">
        <f t="shared" si="107"/>
        <v/>
      </c>
      <c r="G358" s="763"/>
      <c r="I358" s="762" t="str">
        <f>'自主点検表（処遇）'!$H$2831</f>
        <v>　</v>
      </c>
      <c r="J358" s="724" t="s">
        <v>1519</v>
      </c>
      <c r="K358" s="724" t="s">
        <v>2399</v>
      </c>
      <c r="AR358" s="743"/>
      <c r="AW358" s="724"/>
    </row>
    <row r="359" spans="2:55" ht="33.75" customHeight="1" thickBot="1">
      <c r="E359" s="725" t="str">
        <f t="shared" si="107"/>
        <v/>
      </c>
      <c r="G359" s="763"/>
      <c r="I359" s="762" t="str">
        <f>'自主点検表（処遇）'!$H$2832</f>
        <v>　</v>
      </c>
      <c r="J359" s="724" t="s">
        <v>1520</v>
      </c>
      <c r="K359" s="724" t="s">
        <v>2400</v>
      </c>
      <c r="AR359" s="743"/>
      <c r="AW359" s="724"/>
    </row>
    <row r="360" spans="2:55" ht="33.75" customHeight="1" thickBot="1">
      <c r="E360" s="725" t="str">
        <f t="shared" si="107"/>
        <v/>
      </c>
      <c r="G360" s="763"/>
      <c r="I360" s="762" t="str">
        <f>'自主点検表（処遇）'!$H$2833</f>
        <v>　</v>
      </c>
      <c r="J360" s="724" t="s">
        <v>2117</v>
      </c>
      <c r="K360" s="724" t="s">
        <v>2401</v>
      </c>
      <c r="M360" s="724" t="s">
        <v>2395</v>
      </c>
      <c r="AR360" s="743"/>
      <c r="AW360" s="724"/>
    </row>
    <row r="361" spans="2:55" ht="33.75" customHeight="1" thickBot="1">
      <c r="B361" s="758"/>
      <c r="C361" s="758"/>
      <c r="D361" s="759"/>
      <c r="E361" s="759"/>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60"/>
      <c r="AO361" s="758"/>
      <c r="AP361" s="758"/>
      <c r="AQ361" s="758"/>
      <c r="AR361" s="761"/>
      <c r="AS361" s="758"/>
      <c r="AT361" s="758"/>
      <c r="AU361" s="758"/>
      <c r="AV361" s="758"/>
      <c r="AW361" s="758"/>
      <c r="AX361" s="758"/>
    </row>
    <row r="362" spans="2:55" ht="33.75" customHeight="1">
      <c r="E362" s="725" t="str">
        <f t="shared" ref="E362:E379" si="121">_xlfn.IFS(AR362="不適切","★",AR362="要確認","▲",AR362="適切","",AR362="","")</f>
        <v/>
      </c>
      <c r="AR362" s="743"/>
      <c r="AT362" s="791" t="s">
        <v>2431</v>
      </c>
      <c r="AU362" s="792" t="s">
        <v>2046</v>
      </c>
      <c r="AW362" s="724"/>
    </row>
    <row r="363" spans="2:55" ht="33.75" customHeight="1">
      <c r="D363" s="742" t="s">
        <v>1658</v>
      </c>
      <c r="E363" s="725" t="str">
        <f t="shared" si="121"/>
        <v/>
      </c>
      <c r="F363" s="724">
        <v>38</v>
      </c>
      <c r="G363" s="724" t="s">
        <v>1781</v>
      </c>
      <c r="L363" s="724" t="s">
        <v>1769</v>
      </c>
      <c r="AN363" s="10"/>
      <c r="AR363" s="743"/>
      <c r="AT363" s="10"/>
      <c r="AW363" s="724"/>
      <c r="AX363" s="10"/>
      <c r="AZ363" s="747" t="s">
        <v>1782</v>
      </c>
      <c r="BC363" s="724" t="s">
        <v>1783</v>
      </c>
    </row>
    <row r="364" spans="2:55" ht="33.75" customHeight="1">
      <c r="E364" s="725" t="str">
        <f t="shared" si="121"/>
        <v/>
      </c>
      <c r="G364" s="747" t="s">
        <v>1784</v>
      </c>
      <c r="AL364" s="744" t="s">
        <v>668</v>
      </c>
      <c r="AN364" s="726" t="str">
        <f t="shared" ref="AN364" si="122">IF(AP364=AR364,"●","✖")</f>
        <v>✖</v>
      </c>
      <c r="AP364" s="745" t="str">
        <f t="shared" ref="AP364" si="123">IF(AL364="いる","適切","不適切")</f>
        <v>適切</v>
      </c>
      <c r="AR364" s="746" t="str">
        <f>_xlfn.IFS(AU364=AW364,"適切",AU364="非該当","要確認",AU364="いない","不適切",AU364="いる・いない","")</f>
        <v/>
      </c>
      <c r="AT364" s="724">
        <v>218</v>
      </c>
      <c r="AU364" s="749" t="str">
        <f>'自主点検表（処遇）'!$AH$1471</f>
        <v>いる・いない</v>
      </c>
      <c r="AW364" s="728" t="s">
        <v>2048</v>
      </c>
      <c r="AZ364" s="747" t="s">
        <v>1785</v>
      </c>
    </row>
    <row r="365" spans="2:55" ht="33.75" customHeight="1">
      <c r="E365" s="725" t="str">
        <f t="shared" si="121"/>
        <v/>
      </c>
      <c r="G365" s="724" t="s">
        <v>1786</v>
      </c>
      <c r="AR365" s="743"/>
      <c r="AT365" s="10"/>
      <c r="AW365" s="724"/>
      <c r="AZ365" s="747" t="s">
        <v>1787</v>
      </c>
    </row>
    <row r="366" spans="2:55" ht="33.75" customHeight="1">
      <c r="E366" s="725" t="str">
        <f t="shared" si="121"/>
        <v/>
      </c>
      <c r="G366" s="747" t="s">
        <v>1788</v>
      </c>
      <c r="AL366" s="744" t="s">
        <v>668</v>
      </c>
      <c r="AN366" s="726" t="str">
        <f t="shared" ref="AN366:AN368" si="124">IF(AP366=AR366,"●","✖")</f>
        <v>✖</v>
      </c>
      <c r="AP366" s="745" t="str">
        <f t="shared" ref="AP366:AP368" si="125">IF(AL366="いる","適切","不適切")</f>
        <v>適切</v>
      </c>
      <c r="AR366" s="746" t="str">
        <f>_xlfn.IFS(AU366=AW366,"適切",AU366="非該当","要確認",AU366="いない","不適切",AU366="いる・いない","")</f>
        <v/>
      </c>
      <c r="AT366" s="724">
        <v>220</v>
      </c>
      <c r="AU366" s="749" t="str">
        <f>'自主点検表（処遇）'!$AH$1514</f>
        <v>いる・いない</v>
      </c>
      <c r="AW366" s="728" t="s">
        <v>2048</v>
      </c>
      <c r="AZ366" s="747" t="s">
        <v>1703</v>
      </c>
    </row>
    <row r="367" spans="2:55" ht="33.75" customHeight="1">
      <c r="E367" s="725" t="str">
        <f t="shared" si="121"/>
        <v/>
      </c>
      <c r="G367" s="747" t="s">
        <v>1789</v>
      </c>
      <c r="AL367" s="744" t="s">
        <v>668</v>
      </c>
      <c r="AN367" s="726" t="str">
        <f t="shared" si="124"/>
        <v>✖</v>
      </c>
      <c r="AP367" s="745" t="str">
        <f t="shared" si="125"/>
        <v>適切</v>
      </c>
      <c r="AR367" s="746" t="str">
        <f>_xlfn.IFS(AU367=AW367,"適切",AU367="非該当","要確認",AU367="いない","不適切",AU367="いる・いない","")</f>
        <v/>
      </c>
      <c r="AT367" s="724">
        <v>221</v>
      </c>
      <c r="AU367" s="749" t="str">
        <f>'自主点検表（処遇）'!$AH$1528</f>
        <v>いる・いない</v>
      </c>
      <c r="AW367" s="728" t="s">
        <v>2048</v>
      </c>
      <c r="AZ367" s="747" t="s">
        <v>1790</v>
      </c>
    </row>
    <row r="368" spans="2:55" ht="33.75" customHeight="1">
      <c r="E368" s="725" t="str">
        <f t="shared" si="121"/>
        <v/>
      </c>
      <c r="G368" s="747" t="s">
        <v>1791</v>
      </c>
      <c r="AL368" s="744" t="s">
        <v>668</v>
      </c>
      <c r="AN368" s="726" t="str">
        <f t="shared" si="124"/>
        <v>✖</v>
      </c>
      <c r="AP368" s="745" t="str">
        <f t="shared" si="125"/>
        <v>適切</v>
      </c>
      <c r="AR368" s="746" t="str">
        <f>_xlfn.IFS(AU368=AW368,"適切",AU368="非該当","要確認",AU368="いない","不適切",AU368="いる・いない","")</f>
        <v/>
      </c>
      <c r="AT368" s="724">
        <v>222</v>
      </c>
      <c r="AU368" s="749" t="str">
        <f>'自主点検表（処遇）'!$AH$1532</f>
        <v>いる・いない</v>
      </c>
      <c r="AW368" s="728" t="s">
        <v>2048</v>
      </c>
      <c r="AZ368" s="747"/>
    </row>
    <row r="369" spans="2:52" ht="33.75" customHeight="1">
      <c r="E369" s="725" t="str">
        <f t="shared" si="121"/>
        <v/>
      </c>
      <c r="G369" s="747"/>
      <c r="AR369" s="743"/>
      <c r="AW369" s="724"/>
      <c r="AZ369" s="747"/>
    </row>
    <row r="370" spans="2:52" ht="33.75" customHeight="1" thickBot="1">
      <c r="E370" s="725" t="str">
        <f t="shared" si="121"/>
        <v/>
      </c>
      <c r="G370" s="747" t="s">
        <v>2389</v>
      </c>
      <c r="I370" s="782" t="s">
        <v>2390</v>
      </c>
      <c r="K370" s="1087" t="s">
        <v>2384</v>
      </c>
      <c r="L370" s="1087"/>
      <c r="M370" s="1087"/>
      <c r="N370" s="1087"/>
      <c r="O370" s="1087"/>
      <c r="P370" s="1087"/>
      <c r="Q370" s="1087"/>
      <c r="R370" s="1087"/>
      <c r="S370" s="1087"/>
      <c r="T370" s="1087"/>
      <c r="U370" s="1087"/>
      <c r="V370" s="19"/>
      <c r="W370" s="2068" t="s">
        <v>2471</v>
      </c>
      <c r="X370" s="2068"/>
      <c r="Y370" s="2068"/>
      <c r="Z370" s="2068"/>
      <c r="AA370" s="2068"/>
      <c r="AB370" s="2068"/>
      <c r="AR370" s="743"/>
      <c r="AW370" s="724"/>
      <c r="AZ370" s="747"/>
    </row>
    <row r="371" spans="2:52" ht="33.75" customHeight="1" thickBot="1">
      <c r="E371" s="725" t="str">
        <f t="shared" si="121"/>
        <v/>
      </c>
      <c r="G371" s="763"/>
      <c r="I371" s="762" t="str">
        <f>'自主点検表（処遇）'!$H$1518</f>
        <v>　</v>
      </c>
      <c r="J371" s="17" t="s">
        <v>919</v>
      </c>
      <c r="K371" s="1087" t="s">
        <v>961</v>
      </c>
      <c r="L371" s="1087"/>
      <c r="M371" s="1087"/>
      <c r="N371" s="1087"/>
      <c r="O371" s="1087"/>
      <c r="P371" s="1087"/>
      <c r="Q371" s="1087"/>
      <c r="R371" s="1087"/>
      <c r="S371" s="1087"/>
      <c r="T371" s="1087"/>
      <c r="U371" s="1087"/>
      <c r="V371" s="1087"/>
      <c r="W371" s="1087"/>
      <c r="X371" s="1087"/>
      <c r="Y371" s="1087"/>
      <c r="Z371" s="1087"/>
      <c r="AA371" s="1087"/>
      <c r="AB371" s="1087"/>
      <c r="AC371" s="1087"/>
      <c r="AD371" s="1087"/>
      <c r="AE371" s="1087"/>
      <c r="AR371" s="743"/>
      <c r="AW371" s="724"/>
      <c r="AZ371" s="747"/>
    </row>
    <row r="372" spans="2:52" ht="33.75" customHeight="1" thickBot="1">
      <c r="E372" s="725" t="str">
        <f t="shared" si="121"/>
        <v/>
      </c>
      <c r="G372" s="763"/>
      <c r="I372" s="762" t="str">
        <f>'自主点検表（処遇）'!$H$1519</f>
        <v>　</v>
      </c>
      <c r="J372" s="17" t="s">
        <v>920</v>
      </c>
      <c r="K372" s="1087" t="s">
        <v>962</v>
      </c>
      <c r="L372" s="1087"/>
      <c r="M372" s="1087"/>
      <c r="N372" s="1087"/>
      <c r="O372" s="1087"/>
      <c r="P372" s="1087"/>
      <c r="Q372" s="1087"/>
      <c r="R372" s="1087"/>
      <c r="S372" s="1087"/>
      <c r="T372" s="1087"/>
      <c r="U372" s="1087"/>
      <c r="V372" s="1087"/>
      <c r="W372" s="1087"/>
      <c r="X372" s="1087"/>
      <c r="Y372" s="1087"/>
      <c r="Z372" s="1087"/>
      <c r="AA372" s="1087"/>
      <c r="AB372" s="1087"/>
      <c r="AC372" s="1087"/>
      <c r="AD372" s="1087"/>
      <c r="AE372" s="1087"/>
      <c r="AR372" s="743"/>
      <c r="AW372" s="724"/>
      <c r="AZ372" s="747"/>
    </row>
    <row r="373" spans="2:52" ht="33.75" customHeight="1" thickBot="1">
      <c r="E373" s="725" t="str">
        <f t="shared" si="121"/>
        <v/>
      </c>
      <c r="G373" s="763"/>
      <c r="I373" s="762" t="str">
        <f>'自主点検表（処遇）'!$H$1520</f>
        <v>　</v>
      </c>
      <c r="J373" s="17" t="s">
        <v>921</v>
      </c>
      <c r="K373" s="1087" t="s">
        <v>963</v>
      </c>
      <c r="L373" s="1087"/>
      <c r="M373" s="1087"/>
      <c r="N373" s="1087"/>
      <c r="O373" s="1087"/>
      <c r="P373" s="1087"/>
      <c r="Q373" s="1087"/>
      <c r="R373" s="1087"/>
      <c r="S373" s="1087"/>
      <c r="T373" s="1087"/>
      <c r="U373" s="1087"/>
      <c r="V373" s="1087"/>
      <c r="W373" s="1087"/>
      <c r="X373" s="1087"/>
      <c r="Y373" s="1087"/>
      <c r="Z373" s="1087"/>
      <c r="AA373" s="1087"/>
      <c r="AB373" s="1087"/>
      <c r="AC373" s="1087"/>
      <c r="AD373" s="1087"/>
      <c r="AE373" s="1087"/>
      <c r="AR373" s="743"/>
      <c r="AW373" s="724"/>
      <c r="AZ373" s="747"/>
    </row>
    <row r="374" spans="2:52" ht="33.75" customHeight="1" thickBot="1">
      <c r="E374" s="725" t="str">
        <f t="shared" si="121"/>
        <v/>
      </c>
      <c r="G374" s="763"/>
      <c r="I374" s="762" t="str">
        <f>'自主点検表（処遇）'!$H$1521</f>
        <v>　</v>
      </c>
      <c r="J374" s="17" t="s">
        <v>922</v>
      </c>
      <c r="K374" s="1087" t="s">
        <v>964</v>
      </c>
      <c r="L374" s="1087"/>
      <c r="M374" s="1087"/>
      <c r="N374" s="1087"/>
      <c r="O374" s="1087"/>
      <c r="P374" s="1087"/>
      <c r="Q374" s="1087"/>
      <c r="R374" s="1087"/>
      <c r="S374" s="1087"/>
      <c r="T374" s="1087"/>
      <c r="U374" s="1087"/>
      <c r="V374" s="1087"/>
      <c r="W374" s="1087"/>
      <c r="X374" s="1087"/>
      <c r="Y374" s="1087"/>
      <c r="Z374" s="1087"/>
      <c r="AA374" s="1087"/>
      <c r="AB374" s="1087"/>
      <c r="AC374" s="1087"/>
      <c r="AD374" s="1087"/>
      <c r="AE374" s="1087"/>
      <c r="AR374" s="743"/>
      <c r="AW374" s="724"/>
      <c r="AZ374" s="747"/>
    </row>
    <row r="375" spans="2:52" ht="33.75" customHeight="1" thickBot="1">
      <c r="E375" s="725" t="str">
        <f t="shared" si="121"/>
        <v/>
      </c>
      <c r="G375" s="763"/>
      <c r="I375" s="762" t="str">
        <f>'自主点検表（処遇）'!$H$1522</f>
        <v>　</v>
      </c>
      <c r="J375" s="17" t="s">
        <v>923</v>
      </c>
      <c r="K375" s="1087" t="s">
        <v>965</v>
      </c>
      <c r="L375" s="1087"/>
      <c r="M375" s="1087"/>
      <c r="N375" s="1087"/>
      <c r="O375" s="1087"/>
      <c r="P375" s="1087"/>
      <c r="Q375" s="1087"/>
      <c r="R375" s="1087"/>
      <c r="S375" s="1087"/>
      <c r="T375" s="1087"/>
      <c r="U375" s="1087"/>
      <c r="V375" s="1087"/>
      <c r="W375" s="1087"/>
      <c r="X375" s="1087"/>
      <c r="Y375" s="1087"/>
      <c r="Z375" s="1087"/>
      <c r="AA375" s="1087"/>
      <c r="AB375" s="1087"/>
      <c r="AC375" s="1087"/>
      <c r="AD375" s="1087"/>
      <c r="AE375" s="1087"/>
      <c r="AR375" s="743"/>
      <c r="AW375" s="724"/>
      <c r="AZ375" s="747"/>
    </row>
    <row r="376" spans="2:52" ht="33.75" customHeight="1" thickBot="1">
      <c r="E376" s="725" t="str">
        <f t="shared" si="121"/>
        <v/>
      </c>
      <c r="G376" s="763"/>
      <c r="I376" s="762" t="str">
        <f>'自主点検表（処遇）'!$H$1523</f>
        <v>　</v>
      </c>
      <c r="J376" s="17" t="s">
        <v>944</v>
      </c>
      <c r="K376" s="1087" t="s">
        <v>966</v>
      </c>
      <c r="L376" s="1087"/>
      <c r="M376" s="1087"/>
      <c r="N376" s="1087"/>
      <c r="O376" s="1087"/>
      <c r="P376" s="1087"/>
      <c r="Q376" s="1087"/>
      <c r="R376" s="1087"/>
      <c r="S376" s="1087"/>
      <c r="T376" s="1087"/>
      <c r="U376" s="1087"/>
      <c r="V376" s="1087"/>
      <c r="W376" s="1087"/>
      <c r="X376" s="1087"/>
      <c r="Y376" s="1087"/>
      <c r="Z376" s="1087"/>
      <c r="AA376" s="1087"/>
      <c r="AB376" s="1087"/>
      <c r="AC376" s="1087"/>
      <c r="AD376" s="1087"/>
      <c r="AE376" s="1087"/>
      <c r="AR376" s="743"/>
      <c r="AW376" s="724"/>
      <c r="AZ376" s="747"/>
    </row>
    <row r="377" spans="2:52" ht="33.75" customHeight="1" thickBot="1">
      <c r="E377" s="725" t="str">
        <f t="shared" si="121"/>
        <v/>
      </c>
      <c r="G377" s="763"/>
      <c r="I377" s="762" t="str">
        <f>'自主点検表（処遇）'!$H$1524</f>
        <v>　</v>
      </c>
      <c r="J377" s="17" t="s">
        <v>945</v>
      </c>
      <c r="K377" s="1087" t="s">
        <v>967</v>
      </c>
      <c r="L377" s="1087"/>
      <c r="M377" s="1087"/>
      <c r="N377" s="1087"/>
      <c r="O377" s="1087"/>
      <c r="P377" s="1087"/>
      <c r="Q377" s="1087"/>
      <c r="R377" s="1087"/>
      <c r="S377" s="1087"/>
      <c r="T377" s="1087"/>
      <c r="U377" s="1087"/>
      <c r="V377" s="1087"/>
      <c r="W377" s="1087"/>
      <c r="X377" s="1087"/>
      <c r="Y377" s="1087"/>
      <c r="Z377" s="1087"/>
      <c r="AA377" s="1087"/>
      <c r="AB377" s="1087"/>
      <c r="AC377" s="1087"/>
      <c r="AD377" s="1087"/>
      <c r="AE377" s="1087"/>
      <c r="AR377" s="743"/>
      <c r="AW377" s="724"/>
      <c r="AZ377" s="747"/>
    </row>
    <row r="378" spans="2:52" ht="33.75" customHeight="1" thickBot="1">
      <c r="E378" s="725" t="str">
        <f t="shared" si="121"/>
        <v/>
      </c>
      <c r="G378" s="763"/>
      <c r="I378" s="762" t="str">
        <f>'自主点検表（処遇）'!$H$1525</f>
        <v>　</v>
      </c>
      <c r="J378" s="17" t="s">
        <v>959</v>
      </c>
      <c r="K378" s="1087" t="s">
        <v>968</v>
      </c>
      <c r="L378" s="1087"/>
      <c r="M378" s="1087"/>
      <c r="N378" s="1087"/>
      <c r="O378" s="1087"/>
      <c r="P378" s="1087"/>
      <c r="Q378" s="1087"/>
      <c r="R378" s="1087"/>
      <c r="S378" s="1087"/>
      <c r="T378" s="1087"/>
      <c r="U378" s="1087"/>
      <c r="V378" s="1087"/>
      <c r="W378" s="1087"/>
      <c r="X378" s="1087"/>
      <c r="Y378" s="1087"/>
      <c r="Z378" s="1087"/>
      <c r="AA378" s="1087"/>
      <c r="AB378" s="1087"/>
      <c r="AC378" s="1087"/>
      <c r="AD378" s="1087"/>
      <c r="AE378" s="1087"/>
      <c r="AR378" s="743"/>
      <c r="AW378" s="724"/>
      <c r="AZ378" s="747"/>
    </row>
    <row r="379" spans="2:52" ht="33.75" customHeight="1" thickBot="1">
      <c r="E379" s="725" t="str">
        <f t="shared" si="121"/>
        <v/>
      </c>
      <c r="G379" s="763"/>
      <c r="I379" s="762" t="str">
        <f>'自主点検表（処遇）'!$H$1526</f>
        <v>　</v>
      </c>
      <c r="J379" s="17" t="s">
        <v>960</v>
      </c>
      <c r="K379" s="1087" t="s">
        <v>969</v>
      </c>
      <c r="L379" s="1087"/>
      <c r="M379" s="1087"/>
      <c r="N379" s="1087"/>
      <c r="O379" s="1087"/>
      <c r="P379" s="1087"/>
      <c r="Q379" s="1087"/>
      <c r="R379" s="1087"/>
      <c r="S379" s="1087"/>
      <c r="T379" s="1087"/>
      <c r="U379" s="1087"/>
      <c r="V379" s="1087"/>
      <c r="W379" s="1087"/>
      <c r="X379" s="1087"/>
      <c r="Y379" s="1087"/>
      <c r="Z379" s="1087"/>
      <c r="AA379" s="1087"/>
      <c r="AB379" s="1087"/>
      <c r="AC379" s="1087"/>
      <c r="AD379" s="1087"/>
      <c r="AE379" s="1087"/>
      <c r="AR379" s="743"/>
      <c r="AW379" s="724"/>
      <c r="AZ379" s="747"/>
    </row>
    <row r="380" spans="2:52" ht="33.75" customHeight="1">
      <c r="G380" s="747"/>
      <c r="K380" s="314"/>
      <c r="L380" s="314"/>
      <c r="M380" s="314"/>
      <c r="N380" s="314"/>
      <c r="O380" s="314"/>
      <c r="P380" s="314"/>
      <c r="Q380" s="314"/>
      <c r="R380" s="314"/>
      <c r="S380" s="314"/>
      <c r="T380" s="314"/>
      <c r="U380" s="314"/>
      <c r="V380" s="314"/>
      <c r="W380" s="314"/>
      <c r="X380" s="314"/>
      <c r="Y380" s="314"/>
      <c r="Z380" s="314"/>
      <c r="AA380" s="314"/>
      <c r="AB380" s="314"/>
      <c r="AC380" s="314"/>
      <c r="AD380" s="407"/>
      <c r="AE380" s="314"/>
      <c r="AR380" s="743"/>
      <c r="AW380" s="724"/>
      <c r="AZ380" s="747"/>
    </row>
    <row r="381" spans="2:52" ht="33.75" customHeight="1" thickBot="1">
      <c r="B381" s="758"/>
      <c r="C381" s="758"/>
      <c r="D381" s="759"/>
      <c r="E381" s="759" t="str">
        <f>_xlfn.IFS(AR381="不適切","★",AR381="要確認","▲",AR381="適切","",AR381="","")</f>
        <v/>
      </c>
      <c r="F381" s="758"/>
      <c r="G381" s="758"/>
      <c r="H381" s="758"/>
      <c r="I381" s="758"/>
      <c r="J381" s="758"/>
      <c r="K381" s="758"/>
      <c r="L381" s="758"/>
      <c r="M381" s="758"/>
      <c r="N381" s="758"/>
      <c r="O381" s="758"/>
      <c r="P381" s="758"/>
      <c r="Q381" s="758"/>
      <c r="R381" s="758"/>
      <c r="S381" s="758"/>
      <c r="T381" s="758"/>
      <c r="U381" s="758"/>
      <c r="V381" s="758"/>
      <c r="W381" s="758"/>
      <c r="X381" s="758"/>
      <c r="Y381" s="758"/>
      <c r="Z381" s="758"/>
      <c r="AA381" s="758"/>
      <c r="AB381" s="758"/>
      <c r="AC381" s="758"/>
      <c r="AD381" s="758"/>
      <c r="AE381" s="758"/>
      <c r="AF381" s="758"/>
      <c r="AG381" s="758"/>
      <c r="AH381" s="758"/>
      <c r="AI381" s="758"/>
      <c r="AJ381" s="758"/>
      <c r="AK381" s="758"/>
      <c r="AL381" s="758"/>
      <c r="AM381" s="758"/>
      <c r="AN381" s="760"/>
      <c r="AO381" s="758"/>
      <c r="AP381" s="758"/>
      <c r="AQ381" s="758"/>
      <c r="AR381" s="761"/>
      <c r="AS381" s="758"/>
      <c r="AT381" s="758"/>
      <c r="AU381" s="760"/>
      <c r="AV381" s="758"/>
      <c r="AW381" s="758"/>
      <c r="AX381" s="758"/>
    </row>
  </sheetData>
  <mergeCells count="168">
    <mergeCell ref="K378:AE378"/>
    <mergeCell ref="K379:AE379"/>
    <mergeCell ref="K372:AE372"/>
    <mergeCell ref="K373:AE373"/>
    <mergeCell ref="K374:AE374"/>
    <mergeCell ref="K375:AE375"/>
    <mergeCell ref="K376:AE376"/>
    <mergeCell ref="K377:AE377"/>
    <mergeCell ref="L349:AH349"/>
    <mergeCell ref="L350:AH350"/>
    <mergeCell ref="K356:AI357"/>
    <mergeCell ref="K370:U370"/>
    <mergeCell ref="W370:AB370"/>
    <mergeCell ref="K371:AE371"/>
    <mergeCell ref="O307:P307"/>
    <mergeCell ref="R307:S307"/>
    <mergeCell ref="J313:AJ314"/>
    <mergeCell ref="J315:AJ316"/>
    <mergeCell ref="L335:AH335"/>
    <mergeCell ref="L336:AH336"/>
    <mergeCell ref="AD279:AF279"/>
    <mergeCell ref="AH279:AJ279"/>
    <mergeCell ref="S302:AI302"/>
    <mergeCell ref="O305:P305"/>
    <mergeCell ref="R305:S305"/>
    <mergeCell ref="O306:P306"/>
    <mergeCell ref="R306:S306"/>
    <mergeCell ref="U274:V274"/>
    <mergeCell ref="Z274:AB274"/>
    <mergeCell ref="U275:V275"/>
    <mergeCell ref="Z275:AB275"/>
    <mergeCell ref="U276:V276"/>
    <mergeCell ref="M279:N279"/>
    <mergeCell ref="V279:X279"/>
    <mergeCell ref="Z279:AB279"/>
    <mergeCell ref="U272:V272"/>
    <mergeCell ref="Z272:AB272"/>
    <mergeCell ref="AG272:AH272"/>
    <mergeCell ref="U273:V273"/>
    <mergeCell ref="Z273:AB273"/>
    <mergeCell ref="AH273:AI273"/>
    <mergeCell ref="G261:Z262"/>
    <mergeCell ref="W266:X266"/>
    <mergeCell ref="W267:X267"/>
    <mergeCell ref="W268:X268"/>
    <mergeCell ref="W269:X269"/>
    <mergeCell ref="U271:W271"/>
    <mergeCell ref="I184:AC185"/>
    <mergeCell ref="I188:AC189"/>
    <mergeCell ref="V197:X197"/>
    <mergeCell ref="G206:Z207"/>
    <mergeCell ref="G212:Z213"/>
    <mergeCell ref="G221:Z222"/>
    <mergeCell ref="N169:O169"/>
    <mergeCell ref="Q169:R169"/>
    <mergeCell ref="T169:U169"/>
    <mergeCell ref="W169:X169"/>
    <mergeCell ref="P178:Q178"/>
    <mergeCell ref="I182:AC183"/>
    <mergeCell ref="N167:O167"/>
    <mergeCell ref="Q167:R167"/>
    <mergeCell ref="T167:U167"/>
    <mergeCell ref="W167:X167"/>
    <mergeCell ref="N168:O168"/>
    <mergeCell ref="Q168:R168"/>
    <mergeCell ref="T168:U168"/>
    <mergeCell ref="W168:X168"/>
    <mergeCell ref="AD162:AE162"/>
    <mergeCell ref="N163:O163"/>
    <mergeCell ref="Z163:AA163"/>
    <mergeCell ref="AB163:AC163"/>
    <mergeCell ref="AD163:AE163"/>
    <mergeCell ref="N164:O164"/>
    <mergeCell ref="Z164:AA164"/>
    <mergeCell ref="AB164:AC164"/>
    <mergeCell ref="AD164:AE164"/>
    <mergeCell ref="Q157:S157"/>
    <mergeCell ref="Q158:S158"/>
    <mergeCell ref="Q159:S159"/>
    <mergeCell ref="N162:O162"/>
    <mergeCell ref="Z162:AA162"/>
    <mergeCell ref="AB162:AC162"/>
    <mergeCell ref="G140:Z141"/>
    <mergeCell ref="G142:Z143"/>
    <mergeCell ref="G144:Z145"/>
    <mergeCell ref="Q153:S153"/>
    <mergeCell ref="P155:AC155"/>
    <mergeCell ref="Q156:S156"/>
    <mergeCell ref="K121:AE121"/>
    <mergeCell ref="K122:AE122"/>
    <mergeCell ref="G130:Z133"/>
    <mergeCell ref="G135:Z136"/>
    <mergeCell ref="G137:Z138"/>
    <mergeCell ref="G96:Z98"/>
    <mergeCell ref="K115:AB115"/>
    <mergeCell ref="K116:AE116"/>
    <mergeCell ref="K117:AE117"/>
    <mergeCell ref="K118:AE118"/>
    <mergeCell ref="K119:AE119"/>
    <mergeCell ref="AE52:AG52"/>
    <mergeCell ref="G93:Z94"/>
    <mergeCell ref="H51:M51"/>
    <mergeCell ref="N51:P51"/>
    <mergeCell ref="R51:U51"/>
    <mergeCell ref="W51:Y51"/>
    <mergeCell ref="Z51:AA51"/>
    <mergeCell ref="AB51:AC51"/>
    <mergeCell ref="K120:AE120"/>
    <mergeCell ref="W49:X49"/>
    <mergeCell ref="Y49:AA49"/>
    <mergeCell ref="AB49:AC49"/>
    <mergeCell ref="H50:M50"/>
    <mergeCell ref="N50:P50"/>
    <mergeCell ref="R50:U50"/>
    <mergeCell ref="X50:AC50"/>
    <mergeCell ref="H47:M47"/>
    <mergeCell ref="N47:AC47"/>
    <mergeCell ref="H48:M48"/>
    <mergeCell ref="N48:P48"/>
    <mergeCell ref="R48:U48"/>
    <mergeCell ref="V48:V52"/>
    <mergeCell ref="AA48:AC48"/>
    <mergeCell ref="H49:M49"/>
    <mergeCell ref="N49:P49"/>
    <mergeCell ref="R49:U49"/>
    <mergeCell ref="H52:M52"/>
    <mergeCell ref="N52:U52"/>
    <mergeCell ref="W52:Y52"/>
    <mergeCell ref="Z52:AA52"/>
    <mergeCell ref="L31:Q31"/>
    <mergeCell ref="R31:Y31"/>
    <mergeCell ref="Z31:AB31"/>
    <mergeCell ref="L35:M36"/>
    <mergeCell ref="H46:U46"/>
    <mergeCell ref="V46:AC46"/>
    <mergeCell ref="L29:Q29"/>
    <mergeCell ref="R29:Y29"/>
    <mergeCell ref="Z29:AB29"/>
    <mergeCell ref="AH29:AJ29"/>
    <mergeCell ref="L30:Q30"/>
    <mergeCell ref="R30:Y30"/>
    <mergeCell ref="Z30:AB30"/>
    <mergeCell ref="L24:Q24"/>
    <mergeCell ref="R24:T24"/>
    <mergeCell ref="AH24:AJ24"/>
    <mergeCell ref="L25:Q25"/>
    <mergeCell ref="R25:T25"/>
    <mergeCell ref="L26:Q26"/>
    <mergeCell ref="R26:T26"/>
    <mergeCell ref="L21:Q21"/>
    <mergeCell ref="R21:X21"/>
    <mergeCell ref="Y21:AF21"/>
    <mergeCell ref="AH14:AJ14"/>
    <mergeCell ref="AH15:AJ15"/>
    <mergeCell ref="L19:Q19"/>
    <mergeCell ref="R19:X19"/>
    <mergeCell ref="Y19:AF19"/>
    <mergeCell ref="AH19:AJ19"/>
    <mergeCell ref="AH9:AJ9"/>
    <mergeCell ref="L10:P10"/>
    <mergeCell ref="Q10:V10"/>
    <mergeCell ref="W10:Y10"/>
    <mergeCell ref="Z10:AB10"/>
    <mergeCell ref="AC10:AD10"/>
    <mergeCell ref="AE10:AF10"/>
    <mergeCell ref="L20:Q20"/>
    <mergeCell ref="R20:X20"/>
    <mergeCell ref="Y20:AF20"/>
  </mergeCells>
  <phoneticPr fontId="5"/>
  <conditionalFormatting sqref="AX200:AX206 AR38:AR39 AR41:AR42 AX208:AX215 AR208:AR211 AR213:AR214 AR219:AR220 AR232:AR260 AR223:AR230 AR300:AR320 AR348:AR381">
    <cfRule type="cellIs" dxfId="5456" priority="1033" operator="equal">
      <formula>"適切"</formula>
    </cfRule>
    <cfRule type="cellIs" dxfId="5455" priority="1034" operator="equal">
      <formula>"不適切"</formula>
    </cfRule>
  </conditionalFormatting>
  <conditionalFormatting sqref="F14:F31 E4:E175 E177:E1048576">
    <cfRule type="cellIs" dxfId="5454" priority="1032" operator="equal">
      <formula>"★"</formula>
    </cfRule>
  </conditionalFormatting>
  <conditionalFormatting sqref="AH9">
    <cfRule type="cellIs" dxfId="5453" priority="1028" operator="equal">
      <formula>"未確認"</formula>
    </cfRule>
    <cfRule type="cellIs" dxfId="5452" priority="1029" operator="equal">
      <formula>"確認"</formula>
    </cfRule>
    <cfRule type="containsBlanks" dxfId="5451" priority="1030">
      <formula>LEN(TRIM(AH9))=0</formula>
    </cfRule>
  </conditionalFormatting>
  <conditionalFormatting sqref="AL5">
    <cfRule type="cellIs" dxfId="5450" priority="1023" operator="equal">
      <formula>"非該当"</formula>
    </cfRule>
    <cfRule type="cellIs" dxfId="5449" priority="1024" operator="equal">
      <formula>"要確認"</formula>
    </cfRule>
    <cfRule type="cellIs" dxfId="5448" priority="1025" operator="equal">
      <formula>"不適切"</formula>
    </cfRule>
    <cfRule type="cellIs" dxfId="5447" priority="1026" operator="equal">
      <formula>"適切"</formula>
    </cfRule>
    <cfRule type="containsBlanks" dxfId="5446" priority="1027">
      <formula>LEN(TRIM(AL5))=0</formula>
    </cfRule>
  </conditionalFormatting>
  <conditionalFormatting sqref="R19:R21 Y19:Y21">
    <cfRule type="notContainsBlanks" dxfId="5445" priority="1021">
      <formula>LEN(TRIM(R19))&gt;0</formula>
    </cfRule>
    <cfRule type="containsBlanks" dxfId="5444" priority="1022">
      <formula>LEN(TRIM(R19))=0</formula>
    </cfRule>
  </conditionalFormatting>
  <conditionalFormatting sqref="L19">
    <cfRule type="notContainsBlanks" dxfId="5443" priority="1019">
      <formula>LEN(TRIM(L19))&gt;0</formula>
    </cfRule>
    <cfRule type="containsBlanks" dxfId="5442" priority="1020">
      <formula>LEN(TRIM(L19))=0</formula>
    </cfRule>
  </conditionalFormatting>
  <conditionalFormatting sqref="L20">
    <cfRule type="notContainsBlanks" dxfId="5441" priority="1017">
      <formula>LEN(TRIM(L20))&gt;0</formula>
    </cfRule>
    <cfRule type="containsBlanks" dxfId="5440" priority="1018">
      <formula>LEN(TRIM(L20))=0</formula>
    </cfRule>
  </conditionalFormatting>
  <conditionalFormatting sqref="L21">
    <cfRule type="notContainsBlanks" dxfId="5439" priority="1015">
      <formula>LEN(TRIM(L21))&gt;0</formula>
    </cfRule>
    <cfRule type="containsBlanks" dxfId="5438" priority="1016">
      <formula>LEN(TRIM(L21))=0</formula>
    </cfRule>
  </conditionalFormatting>
  <conditionalFormatting sqref="AL10 AL113">
    <cfRule type="cellIs" dxfId="5437" priority="1007" operator="equal">
      <formula>"いない"</formula>
    </cfRule>
    <cfRule type="cellIs" dxfId="5436" priority="1008" operator="equal">
      <formula>"いる"</formula>
    </cfRule>
    <cfRule type="containsBlanks" dxfId="5435" priority="1009">
      <formula>LEN(TRIM(AL10))=0</formula>
    </cfRule>
    <cfRule type="cellIs" dxfId="5434" priority="1010" operator="equal">
      <formula>"要確認"</formula>
    </cfRule>
  </conditionalFormatting>
  <conditionalFormatting sqref="AL6:AL7">
    <cfRule type="cellIs" dxfId="5433" priority="1011" operator="equal">
      <formula>"いない"</formula>
    </cfRule>
    <cfRule type="cellIs" dxfId="5432" priority="1012" operator="equal">
      <formula>"いる"</formula>
    </cfRule>
    <cfRule type="containsBlanks" dxfId="5431" priority="1013">
      <formula>LEN(TRIM(AL6))=0</formula>
    </cfRule>
    <cfRule type="cellIs" dxfId="5430" priority="1014" operator="equal">
      <formula>"要確認"</formula>
    </cfRule>
  </conditionalFormatting>
  <conditionalFormatting sqref="AL14">
    <cfRule type="cellIs" dxfId="5429" priority="1003" operator="equal">
      <formula>"いない"</formula>
    </cfRule>
    <cfRule type="cellIs" dxfId="5428" priority="1004" operator="equal">
      <formula>"いる"</formula>
    </cfRule>
    <cfRule type="containsBlanks" dxfId="5427" priority="1005">
      <formula>LEN(TRIM(AL14))=0</formula>
    </cfRule>
    <cfRule type="cellIs" dxfId="5426" priority="1006" operator="equal">
      <formula>"要確認"</formula>
    </cfRule>
  </conditionalFormatting>
  <conditionalFormatting sqref="AL15">
    <cfRule type="cellIs" dxfId="5425" priority="999" operator="equal">
      <formula>"いない"</formula>
    </cfRule>
    <cfRule type="cellIs" dxfId="5424" priority="1000" operator="equal">
      <formula>"いる"</formula>
    </cfRule>
    <cfRule type="containsBlanks" dxfId="5423" priority="1001">
      <formula>LEN(TRIM(AL15))=0</formula>
    </cfRule>
    <cfRule type="cellIs" dxfId="5422" priority="1002" operator="equal">
      <formula>"要確認"</formula>
    </cfRule>
  </conditionalFormatting>
  <conditionalFormatting sqref="AL19">
    <cfRule type="cellIs" dxfId="5421" priority="995" operator="equal">
      <formula>"いない"</formula>
    </cfRule>
    <cfRule type="cellIs" dxfId="5420" priority="996" operator="equal">
      <formula>"いる"</formula>
    </cfRule>
    <cfRule type="containsBlanks" dxfId="5419" priority="997">
      <formula>LEN(TRIM(AL19))=0</formula>
    </cfRule>
    <cfRule type="cellIs" dxfId="5418" priority="998" operator="equal">
      <formula>"要確認"</formula>
    </cfRule>
  </conditionalFormatting>
  <conditionalFormatting sqref="L24">
    <cfRule type="notContainsBlanks" dxfId="5417" priority="993">
      <formula>LEN(TRIM(L24))&gt;0</formula>
    </cfRule>
    <cfRule type="containsBlanks" dxfId="5416" priority="994">
      <formula>LEN(TRIM(L24))=0</formula>
    </cfRule>
  </conditionalFormatting>
  <conditionalFormatting sqref="L25">
    <cfRule type="notContainsBlanks" dxfId="5415" priority="991">
      <formula>LEN(TRIM(L25))&gt;0</formula>
    </cfRule>
    <cfRule type="containsBlanks" dxfId="5414" priority="992">
      <formula>LEN(TRIM(L25))=0</formula>
    </cfRule>
  </conditionalFormatting>
  <conditionalFormatting sqref="L26">
    <cfRule type="notContainsBlanks" dxfId="5413" priority="989">
      <formula>LEN(TRIM(L26))&gt;0</formula>
    </cfRule>
    <cfRule type="containsBlanks" dxfId="5412" priority="990">
      <formula>LEN(TRIM(L26))=0</formula>
    </cfRule>
  </conditionalFormatting>
  <conditionalFormatting sqref="AL24">
    <cfRule type="cellIs" dxfId="5411" priority="985" operator="equal">
      <formula>"いない"</formula>
    </cfRule>
    <cfRule type="cellIs" dxfId="5410" priority="986" operator="equal">
      <formula>"いる"</formula>
    </cfRule>
    <cfRule type="containsBlanks" dxfId="5409" priority="987">
      <formula>LEN(TRIM(AL24))=0</formula>
    </cfRule>
    <cfRule type="cellIs" dxfId="5408" priority="988" operator="equal">
      <formula>"要確認"</formula>
    </cfRule>
  </conditionalFormatting>
  <conditionalFormatting sqref="AL29">
    <cfRule type="cellIs" dxfId="5407" priority="981" operator="equal">
      <formula>"いない"</formula>
    </cfRule>
    <cfRule type="cellIs" dxfId="5406" priority="982" operator="equal">
      <formula>"いる"</formula>
    </cfRule>
    <cfRule type="containsBlanks" dxfId="5405" priority="983">
      <formula>LEN(TRIM(AL29))=0</formula>
    </cfRule>
    <cfRule type="cellIs" dxfId="5404" priority="984" operator="equal">
      <formula>"要確認"</formula>
    </cfRule>
  </conditionalFormatting>
  <conditionalFormatting sqref="AL35">
    <cfRule type="cellIs" dxfId="5403" priority="977" operator="equal">
      <formula>"いない"</formula>
    </cfRule>
    <cfRule type="cellIs" dxfId="5402" priority="978" operator="equal">
      <formula>"いる"</formula>
    </cfRule>
    <cfRule type="containsBlanks" dxfId="5401" priority="979">
      <formula>LEN(TRIM(AL35))=0</formula>
    </cfRule>
    <cfRule type="cellIs" dxfId="5400" priority="980" operator="equal">
      <formula>"要確認"</formula>
    </cfRule>
  </conditionalFormatting>
  <conditionalFormatting sqref="L29">
    <cfRule type="notContainsBlanks" dxfId="5399" priority="975">
      <formula>LEN(TRIM(L29))&gt;0</formula>
    </cfRule>
    <cfRule type="containsBlanks" dxfId="5398" priority="976">
      <formula>LEN(TRIM(L29))=0</formula>
    </cfRule>
  </conditionalFormatting>
  <conditionalFormatting sqref="R29">
    <cfRule type="notContainsBlanks" dxfId="5397" priority="973">
      <formula>LEN(TRIM(R29))&gt;0</formula>
    </cfRule>
    <cfRule type="containsBlanks" dxfId="5396" priority="974">
      <formula>LEN(TRIM(R29))=0</formula>
    </cfRule>
  </conditionalFormatting>
  <conditionalFormatting sqref="L30:L31">
    <cfRule type="notContainsBlanks" dxfId="5395" priority="971">
      <formula>LEN(TRIM(L30))&gt;0</formula>
    </cfRule>
    <cfRule type="containsBlanks" dxfId="5394" priority="972">
      <formula>LEN(TRIM(L30))=0</formula>
    </cfRule>
  </conditionalFormatting>
  <conditionalFormatting sqref="R30:R31">
    <cfRule type="notContainsBlanks" dxfId="5393" priority="969">
      <formula>LEN(TRIM(R30))&gt;0</formula>
    </cfRule>
    <cfRule type="containsBlanks" dxfId="5392" priority="970">
      <formula>LEN(TRIM(R30))=0</formula>
    </cfRule>
  </conditionalFormatting>
  <conditionalFormatting sqref="AN111 AN171:AN172 AN190:AN196 AN262:AN265 AN298 AN323:AN326 AN328 AN334:AN337 AN113 AU125 AU381 AN267:AN296 AT38:AT39 AN86 AU127:AU129 AN124:AN129 AN147:AN151 AN153:AN160 AP175 AN199:AN203 AT200:AT203 AT208:AT211 AN208:AN211 AN213:AN214 AT213:AT214 AN216:AN220 AT220 AN232:AN260 AN223:AN230 AT225 AT232:AT245 AT228 AT247:AT258 AN300:AN320 AN1:AN43 AN348:AN1048576">
    <cfRule type="cellIs" dxfId="5391" priority="967" operator="equal">
      <formula>"✖"</formula>
    </cfRule>
    <cfRule type="cellIs" dxfId="5390" priority="968" operator="equal">
      <formula>"●"</formula>
    </cfRule>
  </conditionalFormatting>
  <conditionalFormatting sqref="AL248">
    <cfRule type="cellIs" dxfId="5389" priority="963" operator="equal">
      <formula>"いない"</formula>
    </cfRule>
    <cfRule type="cellIs" dxfId="5388" priority="964" operator="equal">
      <formula>"いる"</formula>
    </cfRule>
    <cfRule type="containsBlanks" dxfId="5387" priority="965">
      <formula>LEN(TRIM(AL248))=0</formula>
    </cfRule>
    <cfRule type="cellIs" dxfId="5386" priority="966" operator="equal">
      <formula>"要確認"</formula>
    </cfRule>
  </conditionalFormatting>
  <conditionalFormatting sqref="AL249">
    <cfRule type="cellIs" dxfId="5385" priority="959" operator="equal">
      <formula>"いない"</formula>
    </cfRule>
    <cfRule type="cellIs" dxfId="5384" priority="960" operator="equal">
      <formula>"いる"</formula>
    </cfRule>
    <cfRule type="containsBlanks" dxfId="5383" priority="961">
      <formula>LEN(TRIM(AL249))=0</formula>
    </cfRule>
    <cfRule type="cellIs" dxfId="5382" priority="962" operator="equal">
      <formula>"要確認"</formula>
    </cfRule>
  </conditionalFormatting>
  <conditionalFormatting sqref="AL250">
    <cfRule type="cellIs" dxfId="5381" priority="955" operator="equal">
      <formula>"いない"</formula>
    </cfRule>
    <cfRule type="cellIs" dxfId="5380" priority="956" operator="equal">
      <formula>"いる"</formula>
    </cfRule>
    <cfRule type="containsBlanks" dxfId="5379" priority="957">
      <formula>LEN(TRIM(AL250))=0</formula>
    </cfRule>
    <cfRule type="cellIs" dxfId="5378" priority="958" operator="equal">
      <formula>"要確認"</formula>
    </cfRule>
  </conditionalFormatting>
  <conditionalFormatting sqref="AL251">
    <cfRule type="cellIs" dxfId="5377" priority="951" operator="equal">
      <formula>"いない"</formula>
    </cfRule>
    <cfRule type="cellIs" dxfId="5376" priority="952" operator="equal">
      <formula>"いる"</formula>
    </cfRule>
    <cfRule type="containsBlanks" dxfId="5375" priority="953">
      <formula>LEN(TRIM(AL251))=0</formula>
    </cfRule>
    <cfRule type="cellIs" dxfId="5374" priority="954" operator="equal">
      <formula>"要確認"</formula>
    </cfRule>
  </conditionalFormatting>
  <conditionalFormatting sqref="AL253">
    <cfRule type="cellIs" dxfId="5373" priority="947" operator="equal">
      <formula>"いない"</formula>
    </cfRule>
    <cfRule type="cellIs" dxfId="5372" priority="948" operator="equal">
      <formula>"いる"</formula>
    </cfRule>
    <cfRule type="containsBlanks" dxfId="5371" priority="949">
      <formula>LEN(TRIM(AL253))=0</formula>
    </cfRule>
    <cfRule type="cellIs" dxfId="5370" priority="950" operator="equal">
      <formula>"要確認"</formula>
    </cfRule>
  </conditionalFormatting>
  <conditionalFormatting sqref="T35">
    <cfRule type="cellIs" dxfId="5369" priority="946" operator="equal">
      <formula>"NG"</formula>
    </cfRule>
  </conditionalFormatting>
  <conditionalFormatting sqref="AL284:AL286">
    <cfRule type="cellIs" dxfId="5368" priority="942" operator="equal">
      <formula>"いない"</formula>
    </cfRule>
    <cfRule type="cellIs" dxfId="5367" priority="943" operator="equal">
      <formula>"いる"</formula>
    </cfRule>
    <cfRule type="containsBlanks" dxfId="5366" priority="944">
      <formula>LEN(TRIM(AL284))=0</formula>
    </cfRule>
    <cfRule type="cellIs" dxfId="5365" priority="945" operator="equal">
      <formula>"要確認"</formula>
    </cfRule>
  </conditionalFormatting>
  <conditionalFormatting sqref="AN288">
    <cfRule type="cellIs" dxfId="5364" priority="940" operator="equal">
      <formula>"✖"</formula>
    </cfRule>
    <cfRule type="cellIs" dxfId="5363" priority="941" operator="equal">
      <formula>"●"</formula>
    </cfRule>
  </conditionalFormatting>
  <conditionalFormatting sqref="AL288">
    <cfRule type="cellIs" dxfId="5362" priority="937" operator="equal">
      <formula>"未策定"</formula>
    </cfRule>
    <cfRule type="cellIs" dxfId="5361" priority="938" operator="equal">
      <formula>"策定済"</formula>
    </cfRule>
    <cfRule type="cellIs" dxfId="5360" priority="939" operator="equal">
      <formula>"策定済・未策定"</formula>
    </cfRule>
  </conditionalFormatting>
  <conditionalFormatting sqref="AL289">
    <cfRule type="cellIs" dxfId="5359" priority="934" operator="equal">
      <formula>"未策定"</formula>
    </cfRule>
    <cfRule type="cellIs" dxfId="5358" priority="935" operator="equal">
      <formula>"策定済"</formula>
    </cfRule>
    <cfRule type="cellIs" dxfId="5357" priority="936" operator="equal">
      <formula>"策定済・未策定"</formula>
    </cfRule>
  </conditionalFormatting>
  <conditionalFormatting sqref="AN289">
    <cfRule type="cellIs" dxfId="5356" priority="932" operator="equal">
      <formula>"✖"</formula>
    </cfRule>
    <cfRule type="cellIs" dxfId="5355" priority="933" operator="equal">
      <formula>"●"</formula>
    </cfRule>
  </conditionalFormatting>
  <conditionalFormatting sqref="AN290:AN293">
    <cfRule type="cellIs" dxfId="5354" priority="930" operator="equal">
      <formula>"✖"</formula>
    </cfRule>
    <cfRule type="cellIs" dxfId="5353" priority="931" operator="equal">
      <formula>"●"</formula>
    </cfRule>
  </conditionalFormatting>
  <conditionalFormatting sqref="AL290">
    <cfRule type="cellIs" dxfId="5352" priority="926" operator="equal">
      <formula>"未実施"</formula>
    </cfRule>
    <cfRule type="cellIs" dxfId="5351" priority="927" operator="equal">
      <formula>"実施予定"</formula>
    </cfRule>
    <cfRule type="cellIs" dxfId="5350" priority="928" operator="equal">
      <formula>"実施済"</formula>
    </cfRule>
    <cfRule type="cellIs" dxfId="5349" priority="929" operator="equal">
      <formula>"実施済・未実施"</formula>
    </cfRule>
  </conditionalFormatting>
  <conditionalFormatting sqref="AL291:AL293">
    <cfRule type="cellIs" dxfId="5348" priority="922" operator="equal">
      <formula>"未実施"</formula>
    </cfRule>
    <cfRule type="cellIs" dxfId="5347" priority="923" operator="equal">
      <formula>"実施予定"</formula>
    </cfRule>
    <cfRule type="cellIs" dxfId="5346" priority="924" operator="equal">
      <formula>"実施済"</formula>
    </cfRule>
    <cfRule type="cellIs" dxfId="5345" priority="925" operator="equal">
      <formula>"実施済・未実施"</formula>
    </cfRule>
  </conditionalFormatting>
  <conditionalFormatting sqref="AN44">
    <cfRule type="cellIs" dxfId="5344" priority="920" operator="equal">
      <formula>"✖"</formula>
    </cfRule>
    <cfRule type="cellIs" dxfId="5343" priority="921" operator="equal">
      <formula>"●"</formula>
    </cfRule>
  </conditionalFormatting>
  <conditionalFormatting sqref="AN45">
    <cfRule type="cellIs" dxfId="5342" priority="918" operator="equal">
      <formula>"✖"</formula>
    </cfRule>
    <cfRule type="cellIs" dxfId="5341" priority="919" operator="equal">
      <formula>"●"</formula>
    </cfRule>
  </conditionalFormatting>
  <conditionalFormatting sqref="Y49">
    <cfRule type="cellIs" dxfId="5340" priority="916" operator="between">
      <formula>1</formula>
      <formula>250</formula>
    </cfRule>
    <cfRule type="containsBlanks" dxfId="5339" priority="917">
      <formula>LEN(TRIM(Y49))=0</formula>
    </cfRule>
  </conditionalFormatting>
  <conditionalFormatting sqref="AE52:AG52">
    <cfRule type="cellIs" dxfId="5338" priority="914" operator="equal">
      <formula>"基準以上"</formula>
    </cfRule>
    <cfRule type="cellIs" dxfId="5337" priority="915" operator="equal">
      <formula>"基準以下"</formula>
    </cfRule>
  </conditionalFormatting>
  <conditionalFormatting sqref="AN46:AN51">
    <cfRule type="cellIs" dxfId="5336" priority="912" operator="equal">
      <formula>"✖"</formula>
    </cfRule>
    <cfRule type="cellIs" dxfId="5335" priority="913" operator="equal">
      <formula>"●"</formula>
    </cfRule>
  </conditionalFormatting>
  <conditionalFormatting sqref="AN52">
    <cfRule type="cellIs" dxfId="5334" priority="910" operator="equal">
      <formula>"✖"</formula>
    </cfRule>
    <cfRule type="cellIs" dxfId="5333" priority="911" operator="equal">
      <formula>"●"</formula>
    </cfRule>
  </conditionalFormatting>
  <conditionalFormatting sqref="AL52">
    <cfRule type="cellIs" dxfId="5332" priority="906" operator="equal">
      <formula>"いない"</formula>
    </cfRule>
    <cfRule type="cellIs" dxfId="5331" priority="907" operator="equal">
      <formula>"いる"</formula>
    </cfRule>
    <cfRule type="containsBlanks" dxfId="5330" priority="908">
      <formula>LEN(TRIM(AL52))=0</formula>
    </cfRule>
    <cfRule type="cellIs" dxfId="5329" priority="909" operator="equal">
      <formula>"要確認"</formula>
    </cfRule>
  </conditionalFormatting>
  <conditionalFormatting sqref="AN53:AN54">
    <cfRule type="cellIs" dxfId="5328" priority="904" operator="equal">
      <formula>"✖"</formula>
    </cfRule>
    <cfRule type="cellIs" dxfId="5327" priority="905" operator="equal">
      <formula>"●"</formula>
    </cfRule>
  </conditionalFormatting>
  <conditionalFormatting sqref="AN55">
    <cfRule type="cellIs" dxfId="5326" priority="902" operator="equal">
      <formula>"✖"</formula>
    </cfRule>
    <cfRule type="cellIs" dxfId="5325" priority="903" operator="equal">
      <formula>"●"</formula>
    </cfRule>
  </conditionalFormatting>
  <conditionalFormatting sqref="AL56">
    <cfRule type="cellIs" dxfId="5324" priority="898" operator="equal">
      <formula>"いない"</formula>
    </cfRule>
    <cfRule type="cellIs" dxfId="5323" priority="899" operator="equal">
      <formula>"いる"</formula>
    </cfRule>
    <cfRule type="containsBlanks" dxfId="5322" priority="900">
      <formula>LEN(TRIM(AL56))=0</formula>
    </cfRule>
    <cfRule type="cellIs" dxfId="5321" priority="901" operator="equal">
      <formula>"要確認"</formula>
    </cfRule>
  </conditionalFormatting>
  <conditionalFormatting sqref="AN56">
    <cfRule type="cellIs" dxfId="5320" priority="896" operator="equal">
      <formula>"✖"</formula>
    </cfRule>
    <cfRule type="cellIs" dxfId="5319" priority="897" operator="equal">
      <formula>"●"</formula>
    </cfRule>
  </conditionalFormatting>
  <conditionalFormatting sqref="AL68">
    <cfRule type="cellIs" dxfId="5318" priority="892" operator="equal">
      <formula>"いない"</formula>
    </cfRule>
    <cfRule type="cellIs" dxfId="5317" priority="893" operator="equal">
      <formula>"いる"</formula>
    </cfRule>
    <cfRule type="containsBlanks" dxfId="5316" priority="894">
      <formula>LEN(TRIM(AL68))=0</formula>
    </cfRule>
    <cfRule type="cellIs" dxfId="5315" priority="895" operator="equal">
      <formula>"要確認"</formula>
    </cfRule>
  </conditionalFormatting>
  <conditionalFormatting sqref="AL69">
    <cfRule type="cellIs" dxfId="5314" priority="888" operator="equal">
      <formula>"いない"</formula>
    </cfRule>
    <cfRule type="cellIs" dxfId="5313" priority="889" operator="equal">
      <formula>"いる"</formula>
    </cfRule>
    <cfRule type="containsBlanks" dxfId="5312" priority="890">
      <formula>LEN(TRIM(AL69))=0</formula>
    </cfRule>
    <cfRule type="cellIs" dxfId="5311" priority="891" operator="equal">
      <formula>"要確認"</formula>
    </cfRule>
  </conditionalFormatting>
  <conditionalFormatting sqref="AN68">
    <cfRule type="cellIs" dxfId="5310" priority="886" operator="equal">
      <formula>"✖"</formula>
    </cfRule>
    <cfRule type="cellIs" dxfId="5309" priority="887" operator="equal">
      <formula>"●"</formula>
    </cfRule>
  </conditionalFormatting>
  <conditionalFormatting sqref="AN69">
    <cfRule type="cellIs" dxfId="5308" priority="884" operator="equal">
      <formula>"✖"</formula>
    </cfRule>
    <cfRule type="cellIs" dxfId="5307" priority="885" operator="equal">
      <formula>"●"</formula>
    </cfRule>
  </conditionalFormatting>
  <conditionalFormatting sqref="AN57:AN67">
    <cfRule type="cellIs" dxfId="5306" priority="882" operator="equal">
      <formula>"✖"</formula>
    </cfRule>
    <cfRule type="cellIs" dxfId="5305" priority="883" operator="equal">
      <formula>"●"</formula>
    </cfRule>
  </conditionalFormatting>
  <conditionalFormatting sqref="AN70">
    <cfRule type="cellIs" dxfId="5304" priority="880" operator="equal">
      <formula>"✖"</formula>
    </cfRule>
    <cfRule type="cellIs" dxfId="5303" priority="881" operator="equal">
      <formula>"●"</formula>
    </cfRule>
  </conditionalFormatting>
  <conditionalFormatting sqref="AN75">
    <cfRule type="cellIs" dxfId="5302" priority="878" operator="equal">
      <formula>"✖"</formula>
    </cfRule>
    <cfRule type="cellIs" dxfId="5301" priority="879" operator="equal">
      <formula>"●"</formula>
    </cfRule>
  </conditionalFormatting>
  <conditionalFormatting sqref="AL75">
    <cfRule type="cellIs" dxfId="5300" priority="875" operator="equal">
      <formula>"ある"</formula>
    </cfRule>
    <cfRule type="cellIs" dxfId="5299" priority="876" operator="equal">
      <formula>"要確認"</formula>
    </cfRule>
    <cfRule type="cellIs" dxfId="5298" priority="877" operator="equal">
      <formula>"ない・ある"</formula>
    </cfRule>
    <cfRule type="cellIs" dxfId="5297" priority="1031" operator="equal">
      <formula>"ない"</formula>
    </cfRule>
  </conditionalFormatting>
  <conditionalFormatting sqref="AN76:AN81">
    <cfRule type="cellIs" dxfId="5296" priority="873" operator="equal">
      <formula>"✖"</formula>
    </cfRule>
    <cfRule type="cellIs" dxfId="5295" priority="874" operator="equal">
      <formula>"●"</formula>
    </cfRule>
  </conditionalFormatting>
  <conditionalFormatting sqref="AL82">
    <cfRule type="cellIs" dxfId="5294" priority="869" operator="equal">
      <formula>"いない"</formula>
    </cfRule>
    <cfRule type="cellIs" dxfId="5293" priority="870" operator="equal">
      <formula>"いる"</formula>
    </cfRule>
    <cfRule type="containsBlanks" dxfId="5292" priority="871">
      <formula>LEN(TRIM(AL82))=0</formula>
    </cfRule>
    <cfRule type="cellIs" dxfId="5291" priority="872" operator="equal">
      <formula>"要確認"</formula>
    </cfRule>
  </conditionalFormatting>
  <conditionalFormatting sqref="AN82">
    <cfRule type="cellIs" dxfId="5290" priority="867" operator="equal">
      <formula>"✖"</formula>
    </cfRule>
    <cfRule type="cellIs" dxfId="5289" priority="868" operator="equal">
      <formula>"●"</formula>
    </cfRule>
  </conditionalFormatting>
  <conditionalFormatting sqref="AN87">
    <cfRule type="cellIs" dxfId="5288" priority="865" operator="equal">
      <formula>"✖"</formula>
    </cfRule>
    <cfRule type="cellIs" dxfId="5287" priority="866" operator="equal">
      <formula>"●"</formula>
    </cfRule>
  </conditionalFormatting>
  <conditionalFormatting sqref="AN88:AN89">
    <cfRule type="cellIs" dxfId="5286" priority="863" operator="equal">
      <formula>"✖"</formula>
    </cfRule>
    <cfRule type="cellIs" dxfId="5285" priority="864" operator="equal">
      <formula>"●"</formula>
    </cfRule>
  </conditionalFormatting>
  <conditionalFormatting sqref="AN83:AN85">
    <cfRule type="cellIs" dxfId="5284" priority="861" operator="equal">
      <formula>"✖"</formula>
    </cfRule>
    <cfRule type="cellIs" dxfId="5283" priority="862" operator="equal">
      <formula>"●"</formula>
    </cfRule>
  </conditionalFormatting>
  <conditionalFormatting sqref="AN94:AN95 AN97:AN98">
    <cfRule type="cellIs" dxfId="5282" priority="859" operator="equal">
      <formula>"✖"</formula>
    </cfRule>
    <cfRule type="cellIs" dxfId="5281" priority="860" operator="equal">
      <formula>"●"</formula>
    </cfRule>
  </conditionalFormatting>
  <conditionalFormatting sqref="AN90:AN92">
    <cfRule type="cellIs" dxfId="5280" priority="857" operator="equal">
      <formula>"✖"</formula>
    </cfRule>
    <cfRule type="cellIs" dxfId="5279" priority="858" operator="equal">
      <formula>"●"</formula>
    </cfRule>
  </conditionalFormatting>
  <conditionalFormatting sqref="AN99:AN101">
    <cfRule type="cellIs" dxfId="5278" priority="855" operator="equal">
      <formula>"✖"</formula>
    </cfRule>
    <cfRule type="cellIs" dxfId="5277" priority="856" operator="equal">
      <formula>"●"</formula>
    </cfRule>
  </conditionalFormatting>
  <conditionalFormatting sqref="AL87">
    <cfRule type="cellIs" dxfId="5276" priority="851" operator="equal">
      <formula>"いない"</formula>
    </cfRule>
    <cfRule type="cellIs" dxfId="5275" priority="852" operator="equal">
      <formula>"いる"</formula>
    </cfRule>
    <cfRule type="containsBlanks" dxfId="5274" priority="853">
      <formula>LEN(TRIM(AL87))=0</formula>
    </cfRule>
    <cfRule type="cellIs" dxfId="5273" priority="854" operator="equal">
      <formula>"要確認"</formula>
    </cfRule>
  </conditionalFormatting>
  <conditionalFormatting sqref="AL88:AL89">
    <cfRule type="cellIs" dxfId="5272" priority="847" operator="equal">
      <formula>"いない"</formula>
    </cfRule>
    <cfRule type="cellIs" dxfId="5271" priority="848" operator="equal">
      <formula>"いる"</formula>
    </cfRule>
    <cfRule type="containsBlanks" dxfId="5270" priority="849">
      <formula>LEN(TRIM(AL88))=0</formula>
    </cfRule>
    <cfRule type="cellIs" dxfId="5269" priority="850" operator="equal">
      <formula>"要確認"</formula>
    </cfRule>
  </conditionalFormatting>
  <conditionalFormatting sqref="AN110">
    <cfRule type="cellIs" dxfId="5268" priority="845" operator="equal">
      <formula>"✖"</formula>
    </cfRule>
    <cfRule type="cellIs" dxfId="5267" priority="846" operator="equal">
      <formula>"●"</formula>
    </cfRule>
  </conditionalFormatting>
  <conditionalFormatting sqref="AL110">
    <cfRule type="cellIs" dxfId="5266" priority="841" operator="equal">
      <formula>"いる"</formula>
    </cfRule>
    <cfRule type="cellIs" dxfId="5265" priority="842" operator="equal">
      <formula>"いない"</formula>
    </cfRule>
    <cfRule type="containsBlanks" dxfId="5264" priority="843">
      <formula>LEN(TRIM(AL110))=0</formula>
    </cfRule>
    <cfRule type="cellIs" dxfId="5263" priority="844" operator="equal">
      <formula>"要確認"</formula>
    </cfRule>
  </conditionalFormatting>
  <conditionalFormatting sqref="AL111">
    <cfRule type="cellIs" dxfId="5262" priority="837" operator="equal">
      <formula>"いない"</formula>
    </cfRule>
    <cfRule type="cellIs" dxfId="5261" priority="838" operator="equal">
      <formula>"いる"</formula>
    </cfRule>
    <cfRule type="containsBlanks" dxfId="5260" priority="839">
      <formula>LEN(TRIM(AL111))=0</formula>
    </cfRule>
    <cfRule type="cellIs" dxfId="5259" priority="840" operator="equal">
      <formula>"要確認"</formula>
    </cfRule>
  </conditionalFormatting>
  <conditionalFormatting sqref="AN105:AN107">
    <cfRule type="cellIs" dxfId="5258" priority="835" operator="equal">
      <formula>"✖"</formula>
    </cfRule>
    <cfRule type="cellIs" dxfId="5257" priority="836" operator="equal">
      <formula>"●"</formula>
    </cfRule>
  </conditionalFormatting>
  <conditionalFormatting sqref="AN108:AN109">
    <cfRule type="cellIs" dxfId="5256" priority="833" operator="equal">
      <formula>"✖"</formula>
    </cfRule>
    <cfRule type="cellIs" dxfId="5255" priority="834" operator="equal">
      <formula>"●"</formula>
    </cfRule>
  </conditionalFormatting>
  <conditionalFormatting sqref="AN112">
    <cfRule type="cellIs" dxfId="5254" priority="831" operator="equal">
      <formula>"✖"</formula>
    </cfRule>
    <cfRule type="cellIs" dxfId="5253" priority="832" operator="equal">
      <formula>"●"</formula>
    </cfRule>
  </conditionalFormatting>
  <conditionalFormatting sqref="AW112">
    <cfRule type="cellIs" dxfId="5252" priority="829" operator="equal">
      <formula>"✖"</formula>
    </cfRule>
    <cfRule type="cellIs" dxfId="5251" priority="830" operator="equal">
      <formula>"●"</formula>
    </cfRule>
  </conditionalFormatting>
  <conditionalFormatting sqref="AL364">
    <cfRule type="cellIs" dxfId="5250" priority="825" operator="equal">
      <formula>"いない"</formula>
    </cfRule>
    <cfRule type="cellIs" dxfId="5249" priority="826" operator="equal">
      <formula>"いる"</formula>
    </cfRule>
    <cfRule type="containsBlanks" dxfId="5248" priority="827">
      <formula>LEN(TRIM(AL364))=0</formula>
    </cfRule>
    <cfRule type="cellIs" dxfId="5247" priority="828" operator="equal">
      <formula>"要確認"</formula>
    </cfRule>
  </conditionalFormatting>
  <conditionalFormatting sqref="AL366:AL368">
    <cfRule type="cellIs" dxfId="5246" priority="821" operator="equal">
      <formula>"いない"</formula>
    </cfRule>
    <cfRule type="cellIs" dxfId="5245" priority="822" operator="equal">
      <formula>"いる"</formula>
    </cfRule>
    <cfRule type="containsBlanks" dxfId="5244" priority="823">
      <formula>LEN(TRIM(AL366))=0</formula>
    </cfRule>
    <cfRule type="cellIs" dxfId="5243" priority="824" operator="equal">
      <formula>"要確認"</formula>
    </cfRule>
  </conditionalFormatting>
  <conditionalFormatting sqref="AL126">
    <cfRule type="cellIs" dxfId="5242" priority="817" operator="equal">
      <formula>"いない"</formula>
    </cfRule>
    <cfRule type="cellIs" dxfId="5241" priority="818" operator="equal">
      <formula>"いる"</formula>
    </cfRule>
    <cfRule type="containsBlanks" dxfId="5240" priority="819">
      <formula>LEN(TRIM(AL126))=0</formula>
    </cfRule>
    <cfRule type="cellIs" dxfId="5239" priority="820" operator="equal">
      <formula>"要確認"</formula>
    </cfRule>
  </conditionalFormatting>
  <conditionalFormatting sqref="Q153:S153">
    <cfRule type="cellIs" dxfId="5238" priority="814" operator="equal">
      <formula>"無"</formula>
    </cfRule>
    <cfRule type="cellIs" dxfId="5237" priority="815" operator="equal">
      <formula>"有"</formula>
    </cfRule>
    <cfRule type="cellIs" dxfId="5236" priority="816" operator="equal">
      <formula>"有・無"</formula>
    </cfRule>
  </conditionalFormatting>
  <conditionalFormatting sqref="Q156:S156">
    <cfRule type="cellIs" dxfId="5235" priority="811" operator="equal">
      <formula>"無"</formula>
    </cfRule>
    <cfRule type="cellIs" dxfId="5234" priority="812" operator="equal">
      <formula>"有"</formula>
    </cfRule>
    <cfRule type="cellIs" dxfId="5233" priority="813" operator="equal">
      <formula>"有・無"</formula>
    </cfRule>
  </conditionalFormatting>
  <conditionalFormatting sqref="Q157:S157">
    <cfRule type="cellIs" dxfId="5232" priority="808" operator="equal">
      <formula>"無"</formula>
    </cfRule>
    <cfRule type="cellIs" dxfId="5231" priority="809" operator="equal">
      <formula>"有"</formula>
    </cfRule>
    <cfRule type="cellIs" dxfId="5230" priority="810" operator="equal">
      <formula>"有・無"</formula>
    </cfRule>
  </conditionalFormatting>
  <conditionalFormatting sqref="Q158:S158">
    <cfRule type="cellIs" dxfId="5229" priority="805" operator="equal">
      <formula>"無"</formula>
    </cfRule>
    <cfRule type="cellIs" dxfId="5228" priority="806" operator="equal">
      <formula>"有"</formula>
    </cfRule>
    <cfRule type="cellIs" dxfId="5227" priority="807" operator="equal">
      <formula>"有・無"</formula>
    </cfRule>
  </conditionalFormatting>
  <conditionalFormatting sqref="Q159:S159">
    <cfRule type="cellIs" dxfId="5226" priority="802" operator="equal">
      <formula>"無"</formula>
    </cfRule>
    <cfRule type="cellIs" dxfId="5225" priority="803" operator="equal">
      <formula>"有"</formula>
    </cfRule>
    <cfRule type="cellIs" dxfId="5224" priority="804" operator="equal">
      <formula>"有・無"</formula>
    </cfRule>
  </conditionalFormatting>
  <conditionalFormatting sqref="M154">
    <cfRule type="cellIs" dxfId="5223" priority="801" operator="equal">
      <formula>"〇"</formula>
    </cfRule>
  </conditionalFormatting>
  <conditionalFormatting sqref="M154">
    <cfRule type="containsBlanks" dxfId="5222" priority="800">
      <formula>LEN(TRIM(M154))=0</formula>
    </cfRule>
  </conditionalFormatting>
  <conditionalFormatting sqref="O154">
    <cfRule type="cellIs" dxfId="5221" priority="799" operator="equal">
      <formula>"〇"</formula>
    </cfRule>
  </conditionalFormatting>
  <conditionalFormatting sqref="O154">
    <cfRule type="containsBlanks" dxfId="5220" priority="798">
      <formula>LEN(TRIM(O154))=0</formula>
    </cfRule>
  </conditionalFormatting>
  <conditionalFormatting sqref="Q154">
    <cfRule type="cellIs" dxfId="5219" priority="797" operator="equal">
      <formula>"〇"</formula>
    </cfRule>
  </conditionalFormatting>
  <conditionalFormatting sqref="Q154">
    <cfRule type="containsBlanks" dxfId="5218" priority="796">
      <formula>LEN(TRIM(Q154))=0</formula>
    </cfRule>
  </conditionalFormatting>
  <conditionalFormatting sqref="S154">
    <cfRule type="cellIs" dxfId="5217" priority="795" operator="equal">
      <formula>"〇"</formula>
    </cfRule>
  </conditionalFormatting>
  <conditionalFormatting sqref="S154">
    <cfRule type="containsBlanks" dxfId="5216" priority="794">
      <formula>LEN(TRIM(S154))=0</formula>
    </cfRule>
  </conditionalFormatting>
  <conditionalFormatting sqref="W154">
    <cfRule type="cellIs" dxfId="5215" priority="793" operator="equal">
      <formula>"〇"</formula>
    </cfRule>
  </conditionalFormatting>
  <conditionalFormatting sqref="W154">
    <cfRule type="containsBlanks" dxfId="5214" priority="792">
      <formula>LEN(TRIM(W154))=0</formula>
    </cfRule>
  </conditionalFormatting>
  <conditionalFormatting sqref="M155">
    <cfRule type="cellIs" dxfId="5213" priority="791" operator="equal">
      <formula>"〇"</formula>
    </cfRule>
  </conditionalFormatting>
  <conditionalFormatting sqref="M155">
    <cfRule type="containsBlanks" dxfId="5212" priority="790">
      <formula>LEN(TRIM(M155))=0</formula>
    </cfRule>
  </conditionalFormatting>
  <conditionalFormatting sqref="P155:AC155">
    <cfRule type="containsBlanks" dxfId="5211" priority="789">
      <formula>LEN(TRIM(P155))=0</formula>
    </cfRule>
  </conditionalFormatting>
  <conditionalFormatting sqref="R162:R164">
    <cfRule type="containsText" dxfId="5210" priority="788" operator="containsText" text="月">
      <formula>NOT(ISERROR(SEARCH("月",R162)))</formula>
    </cfRule>
  </conditionalFormatting>
  <conditionalFormatting sqref="S162:S164">
    <cfRule type="cellIs" dxfId="5209" priority="787" operator="equal">
      <formula>"火"</formula>
    </cfRule>
  </conditionalFormatting>
  <conditionalFormatting sqref="T162:T164">
    <cfRule type="cellIs" dxfId="5208" priority="786" operator="equal">
      <formula>"水"</formula>
    </cfRule>
  </conditionalFormatting>
  <conditionalFormatting sqref="U162:U164">
    <cfRule type="cellIs" dxfId="5207" priority="785" operator="equal">
      <formula>"木"</formula>
    </cfRule>
  </conditionalFormatting>
  <conditionalFormatting sqref="V162:V164">
    <cfRule type="cellIs" dxfId="5206" priority="784" operator="equal">
      <formula>"金"</formula>
    </cfRule>
  </conditionalFormatting>
  <conditionalFormatting sqref="W162:W164">
    <cfRule type="cellIs" dxfId="5205" priority="783" operator="equal">
      <formula>"土"</formula>
    </cfRule>
  </conditionalFormatting>
  <conditionalFormatting sqref="X162:X164">
    <cfRule type="cellIs" dxfId="5204" priority="782" operator="equal">
      <formula>"日"</formula>
    </cfRule>
  </conditionalFormatting>
  <conditionalFormatting sqref="Z162:Z164">
    <cfRule type="cellIs" dxfId="5203" priority="779" operator="equal">
      <formula>"水・土"</formula>
    </cfRule>
    <cfRule type="cellIs" dxfId="5202" priority="780" operator="equal">
      <formula>"火・金"</formula>
    </cfRule>
    <cfRule type="cellIs" dxfId="5201" priority="781" operator="equal">
      <formula>"月・木"</formula>
    </cfRule>
  </conditionalFormatting>
  <conditionalFormatting sqref="AB162:AB164">
    <cfRule type="cellIs" dxfId="5200" priority="776" operator="equal">
      <formula>"水・土"</formula>
    </cfRule>
    <cfRule type="cellIs" dxfId="5199" priority="777" operator="equal">
      <formula>"火・金"</formula>
    </cfRule>
    <cfRule type="cellIs" dxfId="5198" priority="778" operator="equal">
      <formula>"月・木"</formula>
    </cfRule>
  </conditionalFormatting>
  <conditionalFormatting sqref="AD162:AD164">
    <cfRule type="cellIs" dxfId="5197" priority="773" operator="equal">
      <formula>"水・土"</formula>
    </cfRule>
    <cfRule type="cellIs" dxfId="5196" priority="774" operator="equal">
      <formula>"火・金"</formula>
    </cfRule>
    <cfRule type="cellIs" dxfId="5195" priority="775" operator="equal">
      <formula>"月・木"</formula>
    </cfRule>
  </conditionalFormatting>
  <conditionalFormatting sqref="T161">
    <cfRule type="cellIs" dxfId="5194" priority="772" operator="equal">
      <formula>"✔"</formula>
    </cfRule>
  </conditionalFormatting>
  <conditionalFormatting sqref="AL171:AL172">
    <cfRule type="cellIs" dxfId="5193" priority="768" operator="equal">
      <formula>"いない"</formula>
    </cfRule>
    <cfRule type="cellIs" dxfId="5192" priority="769" operator="equal">
      <formula>"いる"</formula>
    </cfRule>
    <cfRule type="containsBlanks" dxfId="5191" priority="770">
      <formula>LEN(TRIM(AL171))=0</formula>
    </cfRule>
    <cfRule type="cellIs" dxfId="5190" priority="771" operator="equal">
      <formula>"要確認"</formula>
    </cfRule>
  </conditionalFormatting>
  <conditionalFormatting sqref="M173">
    <cfRule type="cellIs" dxfId="5189" priority="767" operator="equal">
      <formula>"✔"</formula>
    </cfRule>
  </conditionalFormatting>
  <conditionalFormatting sqref="AP161:AP164">
    <cfRule type="cellIs" dxfId="5188" priority="765" operator="equal">
      <formula>"✖"</formula>
    </cfRule>
    <cfRule type="cellIs" dxfId="5187" priority="766" operator="equal">
      <formula>"●"</formula>
    </cfRule>
  </conditionalFormatting>
  <conditionalFormatting sqref="AP165:AP166">
    <cfRule type="cellIs" dxfId="5186" priority="763" operator="equal">
      <formula>"✖"</formula>
    </cfRule>
    <cfRule type="cellIs" dxfId="5185" priority="764" operator="equal">
      <formula>"●"</formula>
    </cfRule>
  </conditionalFormatting>
  <conditionalFormatting sqref="AP167:AP170">
    <cfRule type="cellIs" dxfId="5184" priority="761" operator="equal">
      <formula>"✖"</formula>
    </cfRule>
    <cfRule type="cellIs" dxfId="5183" priority="762" operator="equal">
      <formula>"●"</formula>
    </cfRule>
  </conditionalFormatting>
  <conditionalFormatting sqref="AP173:AP174">
    <cfRule type="cellIs" dxfId="5182" priority="759" operator="equal">
      <formula>"✖"</formula>
    </cfRule>
    <cfRule type="cellIs" dxfId="5181" priority="760" operator="equal">
      <formula>"●"</formula>
    </cfRule>
  </conditionalFormatting>
  <conditionalFormatting sqref="W290:W293">
    <cfRule type="cellIs" dxfId="5180" priority="757" operator="between">
      <formula>1</formula>
      <formula>12</formula>
    </cfRule>
    <cfRule type="containsBlanks" dxfId="5179" priority="758">
      <formula>LEN(TRIM(W290))=0</formula>
    </cfRule>
  </conditionalFormatting>
  <conditionalFormatting sqref="AN177">
    <cfRule type="cellIs" dxfId="5178" priority="755" operator="equal">
      <formula>"✖"</formula>
    </cfRule>
    <cfRule type="cellIs" dxfId="5177" priority="756" operator="equal">
      <formula>"●"</formula>
    </cfRule>
  </conditionalFormatting>
  <conditionalFormatting sqref="AL177">
    <cfRule type="cellIs" dxfId="5176" priority="751" operator="equal">
      <formula>"いない"</formula>
    </cfRule>
    <cfRule type="cellIs" dxfId="5175" priority="752" operator="equal">
      <formula>"いる"</formula>
    </cfRule>
    <cfRule type="containsBlanks" dxfId="5174" priority="753">
      <formula>LEN(TRIM(AL177))=0</formula>
    </cfRule>
    <cfRule type="cellIs" dxfId="5173" priority="754" operator="equal">
      <formula>"要確認"</formula>
    </cfRule>
  </conditionalFormatting>
  <conditionalFormatting sqref="AN181">
    <cfRule type="cellIs" dxfId="5172" priority="749" operator="equal">
      <formula>"✖"</formula>
    </cfRule>
    <cfRule type="cellIs" dxfId="5171" priority="750" operator="equal">
      <formula>"●"</formula>
    </cfRule>
  </conditionalFormatting>
  <conditionalFormatting sqref="AL181">
    <cfRule type="cellIs" dxfId="5170" priority="745" operator="equal">
      <formula>"いない"</formula>
    </cfRule>
    <cfRule type="cellIs" dxfId="5169" priority="746" operator="equal">
      <formula>"いる"</formula>
    </cfRule>
    <cfRule type="containsBlanks" dxfId="5168" priority="747">
      <formula>LEN(TRIM(AL181))=0</formula>
    </cfRule>
    <cfRule type="cellIs" dxfId="5167" priority="748" operator="equal">
      <formula>"要確認"</formula>
    </cfRule>
  </conditionalFormatting>
  <conditionalFormatting sqref="AN182">
    <cfRule type="cellIs" dxfId="5166" priority="743" operator="equal">
      <formula>"✖"</formula>
    </cfRule>
    <cfRule type="cellIs" dxfId="5165" priority="744" operator="equal">
      <formula>"●"</formula>
    </cfRule>
  </conditionalFormatting>
  <conditionalFormatting sqref="AL182">
    <cfRule type="cellIs" dxfId="5164" priority="739" operator="equal">
      <formula>"いない"</formula>
    </cfRule>
    <cfRule type="cellIs" dxfId="5163" priority="740" operator="equal">
      <formula>"いる"</formula>
    </cfRule>
    <cfRule type="containsBlanks" dxfId="5162" priority="741">
      <formula>LEN(TRIM(AL182))=0</formula>
    </cfRule>
    <cfRule type="cellIs" dxfId="5161" priority="742" operator="equal">
      <formula>"要確認"</formula>
    </cfRule>
  </conditionalFormatting>
  <conditionalFormatting sqref="AN184">
    <cfRule type="cellIs" dxfId="5160" priority="737" operator="equal">
      <formula>"✖"</formula>
    </cfRule>
    <cfRule type="cellIs" dxfId="5159" priority="738" operator="equal">
      <formula>"●"</formula>
    </cfRule>
  </conditionalFormatting>
  <conditionalFormatting sqref="AL184">
    <cfRule type="cellIs" dxfId="5158" priority="733" operator="equal">
      <formula>"いない"</formula>
    </cfRule>
    <cfRule type="cellIs" dxfId="5157" priority="734" operator="equal">
      <formula>"いる"</formula>
    </cfRule>
    <cfRule type="containsBlanks" dxfId="5156" priority="735">
      <formula>LEN(TRIM(AL184))=0</formula>
    </cfRule>
    <cfRule type="cellIs" dxfId="5155" priority="736" operator="equal">
      <formula>"要確認"</formula>
    </cfRule>
  </conditionalFormatting>
  <conditionalFormatting sqref="AN186">
    <cfRule type="cellIs" dxfId="5154" priority="731" operator="equal">
      <formula>"✖"</formula>
    </cfRule>
    <cfRule type="cellIs" dxfId="5153" priority="732" operator="equal">
      <formula>"●"</formula>
    </cfRule>
  </conditionalFormatting>
  <conditionalFormatting sqref="AL186">
    <cfRule type="cellIs" dxfId="5152" priority="727" operator="equal">
      <formula>"いない"</formula>
    </cfRule>
    <cfRule type="cellIs" dxfId="5151" priority="728" operator="equal">
      <formula>"いる"</formula>
    </cfRule>
    <cfRule type="containsBlanks" dxfId="5150" priority="729">
      <formula>LEN(TRIM(AL186))=0</formula>
    </cfRule>
    <cfRule type="cellIs" dxfId="5149" priority="730" operator="equal">
      <formula>"要確認"</formula>
    </cfRule>
  </conditionalFormatting>
  <conditionalFormatting sqref="AN187">
    <cfRule type="cellIs" dxfId="5148" priority="725" operator="equal">
      <formula>"✖"</formula>
    </cfRule>
    <cfRule type="cellIs" dxfId="5147" priority="726" operator="equal">
      <formula>"●"</formula>
    </cfRule>
  </conditionalFormatting>
  <conditionalFormatting sqref="AL187">
    <cfRule type="cellIs" dxfId="5146" priority="721" operator="equal">
      <formula>"いない"</formula>
    </cfRule>
    <cfRule type="cellIs" dxfId="5145" priority="722" operator="equal">
      <formula>"いる"</formula>
    </cfRule>
    <cfRule type="containsBlanks" dxfId="5144" priority="723">
      <formula>LEN(TRIM(AL187))=0</formula>
    </cfRule>
    <cfRule type="cellIs" dxfId="5143" priority="724" operator="equal">
      <formula>"要確認"</formula>
    </cfRule>
  </conditionalFormatting>
  <conditionalFormatting sqref="AN188">
    <cfRule type="cellIs" dxfId="5142" priority="719" operator="equal">
      <formula>"✖"</formula>
    </cfRule>
    <cfRule type="cellIs" dxfId="5141" priority="720" operator="equal">
      <formula>"●"</formula>
    </cfRule>
  </conditionalFormatting>
  <conditionalFormatting sqref="AL188">
    <cfRule type="cellIs" dxfId="5140" priority="715" operator="equal">
      <formula>"いない"</formula>
    </cfRule>
    <cfRule type="cellIs" dxfId="5139" priority="716" operator="equal">
      <formula>"いる"</formula>
    </cfRule>
    <cfRule type="containsBlanks" dxfId="5138" priority="717">
      <formula>LEN(TRIM(AL188))=0</formula>
    </cfRule>
    <cfRule type="cellIs" dxfId="5137" priority="718" operator="equal">
      <formula>"要確認"</formula>
    </cfRule>
  </conditionalFormatting>
  <conditionalFormatting sqref="AP178">
    <cfRule type="cellIs" dxfId="5136" priority="713" operator="equal">
      <formula>"✖"</formula>
    </cfRule>
    <cfRule type="cellIs" dxfId="5135" priority="714" operator="equal">
      <formula>"●"</formula>
    </cfRule>
  </conditionalFormatting>
  <conditionalFormatting sqref="AP179">
    <cfRule type="cellIs" dxfId="5134" priority="711" operator="equal">
      <formula>"✖"</formula>
    </cfRule>
    <cfRule type="cellIs" dxfId="5133" priority="712" operator="equal">
      <formula>"●"</formula>
    </cfRule>
  </conditionalFormatting>
  <conditionalFormatting sqref="AP180">
    <cfRule type="cellIs" dxfId="5132" priority="709" operator="equal">
      <formula>"✖"</formula>
    </cfRule>
    <cfRule type="cellIs" dxfId="5131" priority="710" operator="equal">
      <formula>"●"</formula>
    </cfRule>
  </conditionalFormatting>
  <conditionalFormatting sqref="AP183">
    <cfRule type="cellIs" dxfId="5130" priority="707" operator="equal">
      <formula>"✖"</formula>
    </cfRule>
    <cfRule type="cellIs" dxfId="5129" priority="708" operator="equal">
      <formula>"●"</formula>
    </cfRule>
  </conditionalFormatting>
  <conditionalFormatting sqref="AP185">
    <cfRule type="cellIs" dxfId="5128" priority="705" operator="equal">
      <formula>"✖"</formula>
    </cfRule>
    <cfRule type="cellIs" dxfId="5127" priority="706" operator="equal">
      <formula>"●"</formula>
    </cfRule>
  </conditionalFormatting>
  <conditionalFormatting sqref="AP189">
    <cfRule type="cellIs" dxfId="5126" priority="703" operator="equal">
      <formula>"✖"</formula>
    </cfRule>
    <cfRule type="cellIs" dxfId="5125" priority="704" operator="equal">
      <formula>"●"</formula>
    </cfRule>
  </conditionalFormatting>
  <conditionalFormatting sqref="AX190:AX196">
    <cfRule type="cellIs" dxfId="5124" priority="701" operator="equal">
      <formula>"✖"</formula>
    </cfRule>
    <cfRule type="cellIs" dxfId="5123" priority="702" operator="equal">
      <formula>"●"</formula>
    </cfRule>
  </conditionalFormatting>
  <conditionalFormatting sqref="AN197:AN198">
    <cfRule type="cellIs" dxfId="5122" priority="699" operator="equal">
      <formula>"✖"</formula>
    </cfRule>
    <cfRule type="cellIs" dxfId="5121" priority="700" operator="equal">
      <formula>"●"</formula>
    </cfRule>
  </conditionalFormatting>
  <conditionalFormatting sqref="AL197:AL198">
    <cfRule type="cellIs" dxfId="5120" priority="695" operator="equal">
      <formula>"いない"</formula>
    </cfRule>
    <cfRule type="cellIs" dxfId="5119" priority="696" operator="equal">
      <formula>"いる"</formula>
    </cfRule>
    <cfRule type="containsBlanks" dxfId="5118" priority="697">
      <formula>LEN(TRIM(AL197))=0</formula>
    </cfRule>
    <cfRule type="cellIs" dxfId="5117" priority="698" operator="equal">
      <formula>"要確認"</formula>
    </cfRule>
  </conditionalFormatting>
  <conditionalFormatting sqref="AX199">
    <cfRule type="cellIs" dxfId="5116" priority="693" operator="equal">
      <formula>"✖"</formula>
    </cfRule>
    <cfRule type="cellIs" dxfId="5115" priority="694" operator="equal">
      <formula>"●"</formula>
    </cfRule>
  </conditionalFormatting>
  <conditionalFormatting sqref="V197">
    <cfRule type="cellIs" dxfId="5114" priority="498" operator="equal">
      <formula>"該当・非該当"</formula>
    </cfRule>
    <cfRule type="containsText" dxfId="5113" priority="690" operator="containsText" text="非該当">
      <formula>NOT(ISERROR(SEARCH("非該当",V197)))</formula>
    </cfRule>
    <cfRule type="containsText" dxfId="5112" priority="691" operator="containsText" text="該当">
      <formula>NOT(ISERROR(SEARCH("該当",V197)))</formula>
    </cfRule>
    <cfRule type="containsBlanks" dxfId="5111" priority="692">
      <formula>LEN(TRIM(V197))=0</formula>
    </cfRule>
  </conditionalFormatting>
  <conditionalFormatting sqref="AX216">
    <cfRule type="cellIs" dxfId="5110" priority="688" operator="equal">
      <formula>"適切"</formula>
    </cfRule>
    <cfRule type="cellIs" dxfId="5109" priority="689" operator="equal">
      <formula>"不適切"</formula>
    </cfRule>
  </conditionalFormatting>
  <conditionalFormatting sqref="AX218">
    <cfRule type="cellIs" dxfId="5108" priority="686" operator="equal">
      <formula>"適切"</formula>
    </cfRule>
    <cfRule type="cellIs" dxfId="5107" priority="687" operator="equal">
      <formula>"不適切"</formula>
    </cfRule>
  </conditionalFormatting>
  <conditionalFormatting sqref="AX217">
    <cfRule type="cellIs" dxfId="5106" priority="684" operator="equal">
      <formula>"適切"</formula>
    </cfRule>
    <cfRule type="cellIs" dxfId="5105" priority="685" operator="equal">
      <formula>"不適切"</formula>
    </cfRule>
  </conditionalFormatting>
  <conditionalFormatting sqref="AT216:AT218">
    <cfRule type="cellIs" dxfId="5104" priority="682" operator="equal">
      <formula>"✖"</formula>
    </cfRule>
    <cfRule type="cellIs" dxfId="5103" priority="683" operator="equal">
      <formula>"●"</formula>
    </cfRule>
  </conditionalFormatting>
  <conditionalFormatting sqref="AT208">
    <cfRule type="cellIs" dxfId="5102" priority="680" operator="equal">
      <formula>"✖"</formula>
    </cfRule>
    <cfRule type="cellIs" dxfId="5101" priority="681" operator="equal">
      <formula>"●"</formula>
    </cfRule>
  </conditionalFormatting>
  <conditionalFormatting sqref="AT223 AT225:AT228">
    <cfRule type="cellIs" dxfId="5100" priority="678" operator="equal">
      <formula>"✖"</formula>
    </cfRule>
    <cfRule type="cellIs" dxfId="5099" priority="679" operator="equal">
      <formula>"●"</formula>
    </cfRule>
  </conditionalFormatting>
  <conditionalFormatting sqref="AD251">
    <cfRule type="cellIs" dxfId="5098" priority="677" operator="equal">
      <formula>"✔"</formula>
    </cfRule>
  </conditionalFormatting>
  <conditionalFormatting sqref="AN40">
    <cfRule type="cellIs" dxfId="5097" priority="675" operator="equal">
      <formula>"✖"</formula>
    </cfRule>
    <cfRule type="cellIs" dxfId="5096" priority="676" operator="equal">
      <formula>"●"</formula>
    </cfRule>
  </conditionalFormatting>
  <conditionalFormatting sqref="AL40">
    <cfRule type="cellIs" dxfId="5095" priority="671" operator="equal">
      <formula>"いない"</formula>
    </cfRule>
    <cfRule type="cellIs" dxfId="5094" priority="672" operator="equal">
      <formula>"いる"</formula>
    </cfRule>
    <cfRule type="containsBlanks" dxfId="5093" priority="673">
      <formula>LEN(TRIM(AL40))=0</formula>
    </cfRule>
    <cfRule type="cellIs" dxfId="5092" priority="674" operator="equal">
      <formula>"要確認"</formula>
    </cfRule>
  </conditionalFormatting>
  <conditionalFormatting sqref="AT41">
    <cfRule type="cellIs" dxfId="5091" priority="669" operator="equal">
      <formula>"✖"</formula>
    </cfRule>
    <cfRule type="cellIs" dxfId="5090" priority="670" operator="equal">
      <formula>"●"</formula>
    </cfRule>
  </conditionalFormatting>
  <conditionalFormatting sqref="AT42">
    <cfRule type="cellIs" dxfId="5089" priority="667" operator="equal">
      <formula>"✖"</formula>
    </cfRule>
    <cfRule type="cellIs" dxfId="5088" priority="668" operator="equal">
      <formula>"●"</formula>
    </cfRule>
  </conditionalFormatting>
  <conditionalFormatting sqref="AT230">
    <cfRule type="cellIs" dxfId="5087" priority="665" operator="equal">
      <formula>"✖"</formula>
    </cfRule>
    <cfRule type="cellIs" dxfId="5086" priority="666" operator="equal">
      <formula>"●"</formula>
    </cfRule>
  </conditionalFormatting>
  <conditionalFormatting sqref="AN231">
    <cfRule type="cellIs" dxfId="5085" priority="663" operator="equal">
      <formula>"✖"</formula>
    </cfRule>
    <cfRule type="cellIs" dxfId="5084" priority="664" operator="equal">
      <formula>"●"</formula>
    </cfRule>
  </conditionalFormatting>
  <conditionalFormatting sqref="AL231">
    <cfRule type="cellIs" dxfId="5083" priority="659" operator="equal">
      <formula>"いない"</formula>
    </cfRule>
    <cfRule type="cellIs" dxfId="5082" priority="660" operator="equal">
      <formula>"いる"</formula>
    </cfRule>
    <cfRule type="containsBlanks" dxfId="5081" priority="661">
      <formula>LEN(TRIM(AL231))=0</formula>
    </cfRule>
    <cfRule type="cellIs" dxfId="5080" priority="662" operator="equal">
      <formula>"要確認"</formula>
    </cfRule>
  </conditionalFormatting>
  <conditionalFormatting sqref="AD288:AD293">
    <cfRule type="cellIs" dxfId="5079" priority="657" operator="equal">
      <formula>"✖"</formula>
    </cfRule>
    <cfRule type="cellIs" dxfId="5078" priority="658" operator="equal">
      <formula>"✔"</formula>
    </cfRule>
  </conditionalFormatting>
  <conditionalFormatting sqref="AG242">
    <cfRule type="cellIs" dxfId="5077" priority="655" operator="equal">
      <formula>"✖"</formula>
    </cfRule>
    <cfRule type="cellIs" dxfId="5076" priority="656" operator="equal">
      <formula>"✔"</formula>
    </cfRule>
  </conditionalFormatting>
  <conditionalFormatting sqref="AN226">
    <cfRule type="cellIs" dxfId="5075" priority="653" operator="equal">
      <formula>"✖"</formula>
    </cfRule>
    <cfRule type="cellIs" dxfId="5074" priority="654" operator="equal">
      <formula>"●"</formula>
    </cfRule>
  </conditionalFormatting>
  <conditionalFormatting sqref="AL226">
    <cfRule type="cellIs" dxfId="5073" priority="649" operator="equal">
      <formula>"いない"</formula>
    </cfRule>
    <cfRule type="cellIs" dxfId="5072" priority="650" operator="equal">
      <formula>"いる"</formula>
    </cfRule>
    <cfRule type="containsBlanks" dxfId="5071" priority="651">
      <formula>LEN(TRIM(AL226))=0</formula>
    </cfRule>
    <cfRule type="cellIs" dxfId="5070" priority="652" operator="equal">
      <formula>"要確認"</formula>
    </cfRule>
  </conditionalFormatting>
  <conditionalFormatting sqref="AT227">
    <cfRule type="cellIs" dxfId="5069" priority="647" operator="equal">
      <formula>"✖"</formula>
    </cfRule>
    <cfRule type="cellIs" dxfId="5068" priority="648" operator="equal">
      <formula>"●"</formula>
    </cfRule>
  </conditionalFormatting>
  <conditionalFormatting sqref="AN261">
    <cfRule type="cellIs" dxfId="5067" priority="645" operator="equal">
      <formula>"✖"</formula>
    </cfRule>
    <cfRule type="cellIs" dxfId="5066" priority="646" operator="equal">
      <formula>"●"</formula>
    </cfRule>
  </conditionalFormatting>
  <conditionalFormatting sqref="AL261">
    <cfRule type="cellIs" dxfId="5065" priority="641" operator="equal">
      <formula>"いない"</formula>
    </cfRule>
    <cfRule type="cellIs" dxfId="5064" priority="642" operator="equal">
      <formula>"いる"</formula>
    </cfRule>
    <cfRule type="containsBlanks" dxfId="5063" priority="643">
      <formula>LEN(TRIM(AL261))=0</formula>
    </cfRule>
    <cfRule type="cellIs" dxfId="5062" priority="644" operator="equal">
      <formula>"要確認"</formula>
    </cfRule>
  </conditionalFormatting>
  <conditionalFormatting sqref="AT260">
    <cfRule type="cellIs" dxfId="5061" priority="639" operator="equal">
      <formula>"✖"</formula>
    </cfRule>
    <cfRule type="cellIs" dxfId="5060" priority="640" operator="equal">
      <formula>"●"</formula>
    </cfRule>
  </conditionalFormatting>
  <conditionalFormatting sqref="AT262">
    <cfRule type="cellIs" dxfId="5059" priority="637" operator="equal">
      <formula>"✖"</formula>
    </cfRule>
    <cfRule type="cellIs" dxfId="5058" priority="638" operator="equal">
      <formula>"●"</formula>
    </cfRule>
  </conditionalFormatting>
  <conditionalFormatting sqref="AT263">
    <cfRule type="cellIs" dxfId="5057" priority="635" operator="equal">
      <formula>"✖"</formula>
    </cfRule>
    <cfRule type="cellIs" dxfId="5056" priority="636" operator="equal">
      <formula>"●"</formula>
    </cfRule>
  </conditionalFormatting>
  <conditionalFormatting sqref="AT265">
    <cfRule type="cellIs" dxfId="5055" priority="633" operator="equal">
      <formula>"✖"</formula>
    </cfRule>
    <cfRule type="cellIs" dxfId="5054" priority="634" operator="equal">
      <formula>"●"</formula>
    </cfRule>
  </conditionalFormatting>
  <conditionalFormatting sqref="AN266">
    <cfRule type="cellIs" dxfId="5053" priority="631" operator="equal">
      <formula>"✖"</formula>
    </cfRule>
    <cfRule type="cellIs" dxfId="5052" priority="632" operator="equal">
      <formula>"●"</formula>
    </cfRule>
  </conditionalFormatting>
  <conditionalFormatting sqref="AL266">
    <cfRule type="cellIs" dxfId="5051" priority="627" operator="equal">
      <formula>"いない"</formula>
    </cfRule>
    <cfRule type="cellIs" dxfId="5050" priority="628" operator="equal">
      <formula>"いる"</formula>
    </cfRule>
    <cfRule type="containsBlanks" dxfId="5049" priority="629">
      <formula>LEN(TRIM(AL266))=0</formula>
    </cfRule>
    <cfRule type="cellIs" dxfId="5048" priority="630" operator="equal">
      <formula>"要確認"</formula>
    </cfRule>
  </conditionalFormatting>
  <conditionalFormatting sqref="AT267">
    <cfRule type="cellIs" dxfId="5047" priority="625" operator="equal">
      <formula>"✖"</formula>
    </cfRule>
    <cfRule type="cellIs" dxfId="5046" priority="626" operator="equal">
      <formula>"●"</formula>
    </cfRule>
  </conditionalFormatting>
  <conditionalFormatting sqref="AT268">
    <cfRule type="cellIs" dxfId="5045" priority="623" operator="equal">
      <formula>"✖"</formula>
    </cfRule>
    <cfRule type="cellIs" dxfId="5044" priority="624" operator="equal">
      <formula>"●"</formula>
    </cfRule>
  </conditionalFormatting>
  <conditionalFormatting sqref="AT269:AT277">
    <cfRule type="cellIs" dxfId="5043" priority="621" operator="equal">
      <formula>"✖"</formula>
    </cfRule>
    <cfRule type="cellIs" dxfId="5042" priority="622" operator="equal">
      <formula>"●"</formula>
    </cfRule>
  </conditionalFormatting>
  <conditionalFormatting sqref="AG269">
    <cfRule type="cellIs" dxfId="5041" priority="619" operator="equal">
      <formula>"✖"</formula>
    </cfRule>
    <cfRule type="cellIs" dxfId="5040" priority="620" operator="equal">
      <formula>"✔"</formula>
    </cfRule>
  </conditionalFormatting>
  <conditionalFormatting sqref="AG268">
    <cfRule type="cellIs" dxfId="5039" priority="617" operator="equal">
      <formula>"✖"</formula>
    </cfRule>
    <cfRule type="cellIs" dxfId="5038" priority="618" operator="equal">
      <formula>"✔"</formula>
    </cfRule>
  </conditionalFormatting>
  <conditionalFormatting sqref="W281:W295">
    <cfRule type="cellIs" dxfId="5037" priority="615" operator="equal">
      <formula>"✖"</formula>
    </cfRule>
    <cfRule type="cellIs" dxfId="5036" priority="616" operator="equal">
      <formula>"✔"</formula>
    </cfRule>
  </conditionalFormatting>
  <conditionalFormatting sqref="AA281:AA295">
    <cfRule type="cellIs" dxfId="5035" priority="613" operator="equal">
      <formula>"✖"</formula>
    </cfRule>
    <cfRule type="cellIs" dxfId="5034" priority="614" operator="equal">
      <formula>"✔"</formula>
    </cfRule>
  </conditionalFormatting>
  <conditionalFormatting sqref="AE281:AE295">
    <cfRule type="cellIs" dxfId="5033" priority="611" operator="equal">
      <formula>"✖"</formula>
    </cfRule>
    <cfRule type="cellIs" dxfId="5032" priority="612" operator="equal">
      <formula>"✔"</formula>
    </cfRule>
  </conditionalFormatting>
  <conditionalFormatting sqref="AI281:AI295">
    <cfRule type="cellIs" dxfId="5031" priority="609" operator="equal">
      <formula>"✖"</formula>
    </cfRule>
    <cfRule type="cellIs" dxfId="5030" priority="610" operator="equal">
      <formula>"✔"</formula>
    </cfRule>
  </conditionalFormatting>
  <conditionalFormatting sqref="AT278">
    <cfRule type="cellIs" dxfId="5029" priority="607" operator="equal">
      <formula>"✖"</formula>
    </cfRule>
    <cfRule type="cellIs" dxfId="5028" priority="608" operator="equal">
      <formula>"●"</formula>
    </cfRule>
  </conditionalFormatting>
  <conditionalFormatting sqref="W266:W269">
    <cfRule type="cellIs" dxfId="5027" priority="604" operator="equal">
      <formula>"無"</formula>
    </cfRule>
    <cfRule type="cellIs" dxfId="5026" priority="605" operator="equal">
      <formula>"有"</formula>
    </cfRule>
    <cfRule type="cellIs" dxfId="5025" priority="606" operator="equal">
      <formula>"有・無"</formula>
    </cfRule>
  </conditionalFormatting>
  <conditionalFormatting sqref="AN299">
    <cfRule type="cellIs" dxfId="5024" priority="602" operator="equal">
      <formula>"✖"</formula>
    </cfRule>
    <cfRule type="cellIs" dxfId="5023" priority="603" operator="equal">
      <formula>"●"</formula>
    </cfRule>
  </conditionalFormatting>
  <conditionalFormatting sqref="AL299">
    <cfRule type="cellIs" dxfId="5022" priority="598" operator="equal">
      <formula>"いない"</formula>
    </cfRule>
    <cfRule type="cellIs" dxfId="5021" priority="599" operator="equal">
      <formula>"いる"</formula>
    </cfRule>
    <cfRule type="containsBlanks" dxfId="5020" priority="600">
      <formula>LEN(TRIM(AL299))=0</formula>
    </cfRule>
    <cfRule type="cellIs" dxfId="5019" priority="601" operator="equal">
      <formula>"要確認"</formula>
    </cfRule>
  </conditionalFormatting>
  <conditionalFormatting sqref="AN297">
    <cfRule type="cellIs" dxfId="5018" priority="596" operator="equal">
      <formula>"✖"</formula>
    </cfRule>
    <cfRule type="cellIs" dxfId="5017" priority="597" operator="equal">
      <formula>"●"</formula>
    </cfRule>
  </conditionalFormatting>
  <conditionalFormatting sqref="AL297">
    <cfRule type="cellIs" dxfId="5016" priority="592" operator="equal">
      <formula>"いない"</formula>
    </cfRule>
    <cfRule type="cellIs" dxfId="5015" priority="593" operator="equal">
      <formula>"いる"</formula>
    </cfRule>
    <cfRule type="containsBlanks" dxfId="5014" priority="594">
      <formula>LEN(TRIM(AL297))=0</formula>
    </cfRule>
    <cfRule type="cellIs" dxfId="5013" priority="595" operator="equal">
      <formula>"要確認"</formula>
    </cfRule>
  </conditionalFormatting>
  <conditionalFormatting sqref="AD255">
    <cfRule type="cellIs" dxfId="5012" priority="591" operator="equal">
      <formula>"✔"</formula>
    </cfRule>
  </conditionalFormatting>
  <conditionalFormatting sqref="AD59">
    <cfRule type="cellIs" dxfId="5011" priority="589" operator="equal">
      <formula>"✖"</formula>
    </cfRule>
    <cfRule type="cellIs" dxfId="5010" priority="590" operator="equal">
      <formula>"✔"</formula>
    </cfRule>
  </conditionalFormatting>
  <conditionalFormatting sqref="AD61">
    <cfRule type="cellIs" dxfId="5009" priority="587" operator="equal">
      <formula>"✖"</formula>
    </cfRule>
    <cfRule type="cellIs" dxfId="5008" priority="588" operator="equal">
      <formula>"✔"</formula>
    </cfRule>
  </conditionalFormatting>
  <conditionalFormatting sqref="AD63">
    <cfRule type="cellIs" dxfId="5007" priority="585" operator="equal">
      <formula>"✖"</formula>
    </cfRule>
    <cfRule type="cellIs" dxfId="5006" priority="586" operator="equal">
      <formula>"✔"</formula>
    </cfRule>
  </conditionalFormatting>
  <conditionalFormatting sqref="AD68:AD69">
    <cfRule type="cellIs" dxfId="5005" priority="583" operator="equal">
      <formula>"✖"</formula>
    </cfRule>
    <cfRule type="cellIs" dxfId="5004" priority="584" operator="equal">
      <formula>"✔"</formula>
    </cfRule>
  </conditionalFormatting>
  <conditionalFormatting sqref="AD75">
    <cfRule type="cellIs" dxfId="5003" priority="581" operator="equal">
      <formula>"✖"</formula>
    </cfRule>
    <cfRule type="cellIs" dxfId="5002" priority="582" operator="equal">
      <formula>"✔"</formula>
    </cfRule>
  </conditionalFormatting>
  <conditionalFormatting sqref="G116">
    <cfRule type="cellIs" dxfId="5001" priority="579" operator="equal">
      <formula>"✖"</formula>
    </cfRule>
    <cfRule type="cellIs" dxfId="5000" priority="580" operator="equal">
      <formula>"✔"</formula>
    </cfRule>
  </conditionalFormatting>
  <conditionalFormatting sqref="AD152">
    <cfRule type="cellIs" dxfId="4999" priority="577" operator="equal">
      <formula>"✖"</formula>
    </cfRule>
    <cfRule type="cellIs" dxfId="4998" priority="578" operator="equal">
      <formula>"✔"</formula>
    </cfRule>
  </conditionalFormatting>
  <conditionalFormatting sqref="AD171">
    <cfRule type="cellIs" dxfId="4997" priority="575" operator="equal">
      <formula>"✖"</formula>
    </cfRule>
    <cfRule type="cellIs" dxfId="4996" priority="576" operator="equal">
      <formula>"✔"</formula>
    </cfRule>
  </conditionalFormatting>
  <conditionalFormatting sqref="AD178">
    <cfRule type="cellIs" dxfId="4995" priority="573" operator="equal">
      <formula>"✖"</formula>
    </cfRule>
    <cfRule type="cellIs" dxfId="4994" priority="574" operator="equal">
      <formula>"✔"</formula>
    </cfRule>
  </conditionalFormatting>
  <conditionalFormatting sqref="AD176">
    <cfRule type="cellIs" dxfId="4993" priority="571" operator="equal">
      <formula>"✖"</formula>
    </cfRule>
    <cfRule type="cellIs" dxfId="4992" priority="572" operator="equal">
      <formula>"✔"</formula>
    </cfRule>
  </conditionalFormatting>
  <conditionalFormatting sqref="AD181:AD182">
    <cfRule type="cellIs" dxfId="4991" priority="569" operator="equal">
      <formula>"✖"</formula>
    </cfRule>
    <cfRule type="cellIs" dxfId="4990" priority="570" operator="equal">
      <formula>"✔"</formula>
    </cfRule>
  </conditionalFormatting>
  <conditionalFormatting sqref="AD184">
    <cfRule type="cellIs" dxfId="4989" priority="567" operator="equal">
      <formula>"✖"</formula>
    </cfRule>
    <cfRule type="cellIs" dxfId="4988" priority="568" operator="equal">
      <formula>"✔"</formula>
    </cfRule>
  </conditionalFormatting>
  <conditionalFormatting sqref="AD186:AD188">
    <cfRule type="cellIs" dxfId="4987" priority="565" operator="equal">
      <formula>"✖"</formula>
    </cfRule>
    <cfRule type="cellIs" dxfId="4986" priority="566" operator="equal">
      <formula>"✔"</formula>
    </cfRule>
  </conditionalFormatting>
  <conditionalFormatting sqref="AD193:AD195">
    <cfRule type="cellIs" dxfId="4985" priority="563" operator="equal">
      <formula>"✖"</formula>
    </cfRule>
    <cfRule type="cellIs" dxfId="4984" priority="564" operator="equal">
      <formula>"✔"</formula>
    </cfRule>
  </conditionalFormatting>
  <conditionalFormatting sqref="AD197:AD199">
    <cfRule type="cellIs" dxfId="4983" priority="561" operator="equal">
      <formula>"✖"</formula>
    </cfRule>
    <cfRule type="cellIs" dxfId="4982" priority="562" operator="equal">
      <formula>"✔"</formula>
    </cfRule>
  </conditionalFormatting>
  <conditionalFormatting sqref="AD221">
    <cfRule type="cellIs" dxfId="4981" priority="559" operator="equal">
      <formula>"✖"</formula>
    </cfRule>
    <cfRule type="cellIs" dxfId="4980" priority="560" operator="equal">
      <formula>"✔"</formula>
    </cfRule>
  </conditionalFormatting>
  <conditionalFormatting sqref="AD40">
    <cfRule type="cellIs" dxfId="4979" priority="557" operator="equal">
      <formula>"✖"</formula>
    </cfRule>
    <cfRule type="cellIs" dxfId="4978" priority="558" operator="equal">
      <formula>"✔"</formula>
    </cfRule>
  </conditionalFormatting>
  <conditionalFormatting sqref="G232:G240">
    <cfRule type="cellIs" dxfId="4977" priority="555" operator="equal">
      <formula>"✖"</formula>
    </cfRule>
    <cfRule type="cellIs" dxfId="4976" priority="556" operator="equal">
      <formula>"✔"</formula>
    </cfRule>
  </conditionalFormatting>
  <conditionalFormatting sqref="AD226">
    <cfRule type="cellIs" dxfId="4975" priority="551" operator="equal">
      <formula>"✖"</formula>
    </cfRule>
    <cfRule type="cellIs" dxfId="4974" priority="552" operator="equal">
      <formula>"✔"</formula>
    </cfRule>
  </conditionalFormatting>
  <conditionalFormatting sqref="AD261">
    <cfRule type="cellIs" dxfId="4973" priority="549" operator="equal">
      <formula>"✖"</formula>
    </cfRule>
    <cfRule type="cellIs" dxfId="4972" priority="550" operator="equal">
      <formula>"✔"</formula>
    </cfRule>
  </conditionalFormatting>
  <conditionalFormatting sqref="AD266:AD269">
    <cfRule type="cellIs" dxfId="4971" priority="547" operator="equal">
      <formula>"✖"</formula>
    </cfRule>
    <cfRule type="cellIs" dxfId="4970" priority="548" operator="equal">
      <formula>"✔"</formula>
    </cfRule>
  </conditionalFormatting>
  <conditionalFormatting sqref="AD271:AD276">
    <cfRule type="cellIs" dxfId="4969" priority="545" operator="equal">
      <formula>"✖"</formula>
    </cfRule>
    <cfRule type="cellIs" dxfId="4968" priority="546" operator="equal">
      <formula>"✔"</formula>
    </cfRule>
  </conditionalFormatting>
  <conditionalFormatting sqref="AD297:AD299">
    <cfRule type="cellIs" dxfId="4967" priority="543" operator="equal">
      <formula>"✖"</formula>
    </cfRule>
    <cfRule type="cellIs" dxfId="4966" priority="544" operator="equal">
      <formula>"✔"</formula>
    </cfRule>
  </conditionalFormatting>
  <conditionalFormatting sqref="AD305:AD307">
    <cfRule type="cellIs" dxfId="4965" priority="541" operator="equal">
      <formula>"✖"</formula>
    </cfRule>
    <cfRule type="cellIs" dxfId="4964" priority="542" operator="equal">
      <formula>"✔"</formula>
    </cfRule>
  </conditionalFormatting>
  <conditionalFormatting sqref="AD82">
    <cfRule type="cellIs" dxfId="4963" priority="540" operator="equal">
      <formula>"✔"</formula>
    </cfRule>
  </conditionalFormatting>
  <conditionalFormatting sqref="AH161">
    <cfRule type="cellIs" dxfId="4962" priority="539" operator="equal">
      <formula>"✔"</formula>
    </cfRule>
  </conditionalFormatting>
  <conditionalFormatting sqref="AD206">
    <cfRule type="cellIs" dxfId="4961" priority="538" operator="equal">
      <formula>"✔"</formula>
    </cfRule>
  </conditionalFormatting>
  <conditionalFormatting sqref="AD227">
    <cfRule type="cellIs" dxfId="4960" priority="537" operator="equal">
      <formula>"✔"</formula>
    </cfRule>
  </conditionalFormatting>
  <conditionalFormatting sqref="AG305:AG307">
    <cfRule type="cellIs" dxfId="4959" priority="536" operator="equal">
      <formula>"✔"</formula>
    </cfRule>
  </conditionalFormatting>
  <conditionalFormatting sqref="AG266:AG267">
    <cfRule type="cellIs" dxfId="4958" priority="534" operator="equal">
      <formula>"✖"</formula>
    </cfRule>
    <cfRule type="cellIs" dxfId="4957" priority="535" operator="equal">
      <formula>"✔"</formula>
    </cfRule>
  </conditionalFormatting>
  <conditionalFormatting sqref="AG226">
    <cfRule type="cellIs" dxfId="4956" priority="532" operator="equal">
      <formula>"✖"</formula>
    </cfRule>
    <cfRule type="cellIs" dxfId="4955" priority="533" operator="equal">
      <formula>"✔"</formula>
    </cfRule>
  </conditionalFormatting>
  <conditionalFormatting sqref="AG243">
    <cfRule type="cellIs" dxfId="4954" priority="530" operator="equal">
      <formula>"✖"</formula>
    </cfRule>
    <cfRule type="cellIs" dxfId="4953" priority="531" operator="equal">
      <formula>"✔"</formula>
    </cfRule>
  </conditionalFormatting>
  <conditionalFormatting sqref="AG232:AG240">
    <cfRule type="cellIs" dxfId="4952" priority="528" operator="equal">
      <formula>"✖"</formula>
    </cfRule>
    <cfRule type="cellIs" dxfId="4951" priority="529" operator="equal">
      <formula>"✔"</formula>
    </cfRule>
  </conditionalFormatting>
  <conditionalFormatting sqref="Z290:Z293">
    <cfRule type="cellIs" dxfId="4950" priority="526" operator="between">
      <formula>1</formula>
      <formula>12</formula>
    </cfRule>
    <cfRule type="containsBlanks" dxfId="4949" priority="527">
      <formula>LEN(TRIM(Z290))=0</formula>
    </cfRule>
  </conditionalFormatting>
  <conditionalFormatting sqref="AH14">
    <cfRule type="cellIs" dxfId="4948" priority="523" operator="equal">
      <formula>"未確認"</formula>
    </cfRule>
    <cfRule type="cellIs" dxfId="4947" priority="524" operator="equal">
      <formula>"確認"</formula>
    </cfRule>
    <cfRule type="containsBlanks" dxfId="4946" priority="525">
      <formula>LEN(TRIM(AH14))=0</formula>
    </cfRule>
  </conditionalFormatting>
  <conditionalFormatting sqref="AH15">
    <cfRule type="cellIs" dxfId="4945" priority="520" operator="equal">
      <formula>"未確認"</formula>
    </cfRule>
    <cfRule type="cellIs" dxfId="4944" priority="521" operator="equal">
      <formula>"確認"</formula>
    </cfRule>
    <cfRule type="containsBlanks" dxfId="4943" priority="522">
      <formula>LEN(TRIM(AH15))=0</formula>
    </cfRule>
  </conditionalFormatting>
  <conditionalFormatting sqref="AH19">
    <cfRule type="cellIs" dxfId="4942" priority="517" operator="equal">
      <formula>"未確認"</formula>
    </cfRule>
    <cfRule type="cellIs" dxfId="4941" priority="518" operator="equal">
      <formula>"確認"</formula>
    </cfRule>
    <cfRule type="containsBlanks" dxfId="4940" priority="519">
      <formula>LEN(TRIM(AH19))=0</formula>
    </cfRule>
  </conditionalFormatting>
  <conditionalFormatting sqref="AH24">
    <cfRule type="cellIs" dxfId="4939" priority="514" operator="equal">
      <formula>"未確認"</formula>
    </cfRule>
    <cfRule type="cellIs" dxfId="4938" priority="515" operator="equal">
      <formula>"確認"</formula>
    </cfRule>
    <cfRule type="containsBlanks" dxfId="4937" priority="516">
      <formula>LEN(TRIM(AH24))=0</formula>
    </cfRule>
  </conditionalFormatting>
  <conditionalFormatting sqref="AH29">
    <cfRule type="cellIs" dxfId="4936" priority="511" operator="equal">
      <formula>"未確認"</formula>
    </cfRule>
    <cfRule type="cellIs" dxfId="4935" priority="512" operator="equal">
      <formula>"確認"</formula>
    </cfRule>
    <cfRule type="containsBlanks" dxfId="4934" priority="513">
      <formula>LEN(TRIM(AH29))=0</formula>
    </cfRule>
  </conditionalFormatting>
  <conditionalFormatting sqref="AD161">
    <cfRule type="cellIs" dxfId="4933" priority="510" operator="equal">
      <formula>"✔"</formula>
    </cfRule>
  </conditionalFormatting>
  <conditionalFormatting sqref="O173">
    <cfRule type="cellIs" dxfId="4932" priority="509" operator="equal">
      <formula>"✔"</formula>
    </cfRule>
  </conditionalFormatting>
  <conditionalFormatting sqref="Q173">
    <cfRule type="cellIs" dxfId="4931" priority="508" operator="equal">
      <formula>"✔"</formula>
    </cfRule>
  </conditionalFormatting>
  <conditionalFormatting sqref="S173">
    <cfRule type="cellIs" dxfId="4930" priority="507" operator="equal">
      <formula>"✔"</formula>
    </cfRule>
  </conditionalFormatting>
  <conditionalFormatting sqref="U173">
    <cfRule type="cellIs" dxfId="4929" priority="506" operator="equal">
      <formula>"✔"</formula>
    </cfRule>
  </conditionalFormatting>
  <conditionalFormatting sqref="W173">
    <cfRule type="cellIs" dxfId="4928" priority="505" operator="equal">
      <formula>"✔"</formula>
    </cfRule>
  </conditionalFormatting>
  <conditionalFormatting sqref="Y173">
    <cfRule type="cellIs" dxfId="4927" priority="504" operator="equal">
      <formula>"✔"</formula>
    </cfRule>
  </conditionalFormatting>
  <conditionalFormatting sqref="AA173">
    <cfRule type="cellIs" dxfId="4926" priority="503" operator="equal">
      <formula>"✔"</formula>
    </cfRule>
  </conditionalFormatting>
  <conditionalFormatting sqref="AC173">
    <cfRule type="cellIs" dxfId="4925" priority="502" operator="equal">
      <formula>"✔"</formula>
    </cfRule>
  </conditionalFormatting>
  <conditionalFormatting sqref="AE173">
    <cfRule type="cellIs" dxfId="4924" priority="501" operator="equal">
      <formula>"✔"</formula>
    </cfRule>
  </conditionalFormatting>
  <conditionalFormatting sqref="AG173">
    <cfRule type="cellIs" dxfId="4923" priority="500" operator="equal">
      <formula>"✔"</formula>
    </cfRule>
  </conditionalFormatting>
  <conditionalFormatting sqref="AI173">
    <cfRule type="cellIs" dxfId="4922" priority="499" operator="equal">
      <formula>"✔"</formula>
    </cfRule>
  </conditionalFormatting>
  <conditionalFormatting sqref="U272">
    <cfRule type="cellIs" dxfId="4921" priority="495" operator="equal">
      <formula>"無"</formula>
    </cfRule>
    <cfRule type="cellIs" dxfId="4920" priority="496" operator="equal">
      <formula>"有"</formula>
    </cfRule>
    <cfRule type="cellIs" dxfId="4919" priority="497" operator="equal">
      <formula>"有・無"</formula>
    </cfRule>
  </conditionalFormatting>
  <conditionalFormatting sqref="U273">
    <cfRule type="cellIs" dxfId="4918" priority="492" operator="equal">
      <formula>"無"</formula>
    </cfRule>
    <cfRule type="cellIs" dxfId="4917" priority="493" operator="equal">
      <formula>"有"</formula>
    </cfRule>
    <cfRule type="cellIs" dxfId="4916" priority="494" operator="equal">
      <formula>"有・無"</formula>
    </cfRule>
  </conditionalFormatting>
  <conditionalFormatting sqref="U274">
    <cfRule type="cellIs" dxfId="4915" priority="489" operator="equal">
      <formula>"無"</formula>
    </cfRule>
    <cfRule type="cellIs" dxfId="4914" priority="490" operator="equal">
      <formula>"有"</formula>
    </cfRule>
    <cfRule type="cellIs" dxfId="4913" priority="491" operator="equal">
      <formula>"有・無"</formula>
    </cfRule>
  </conditionalFormatting>
  <conditionalFormatting sqref="U275">
    <cfRule type="cellIs" dxfId="4912" priority="486" operator="equal">
      <formula>"無"</formula>
    </cfRule>
    <cfRule type="cellIs" dxfId="4911" priority="487" operator="equal">
      <formula>"有"</formula>
    </cfRule>
    <cfRule type="cellIs" dxfId="4910" priority="488" operator="equal">
      <formula>"有・無"</formula>
    </cfRule>
  </conditionalFormatting>
  <conditionalFormatting sqref="U276">
    <cfRule type="cellIs" dxfId="4909" priority="483" operator="equal">
      <formula>"無"</formula>
    </cfRule>
    <cfRule type="cellIs" dxfId="4908" priority="484" operator="equal">
      <formula>"有"</formula>
    </cfRule>
    <cfRule type="cellIs" dxfId="4907" priority="485" operator="equal">
      <formula>"有・無"</formula>
    </cfRule>
  </conditionalFormatting>
  <conditionalFormatting sqref="M279">
    <cfRule type="cellIs" dxfId="4906" priority="480" operator="equal">
      <formula>"無"</formula>
    </cfRule>
    <cfRule type="cellIs" dxfId="4905" priority="481" operator="equal">
      <formula>"有"</formula>
    </cfRule>
    <cfRule type="cellIs" dxfId="4904" priority="482" operator="equal">
      <formula>"有・無"</formula>
    </cfRule>
  </conditionalFormatting>
  <conditionalFormatting sqref="U271">
    <cfRule type="cellIs" dxfId="4903" priority="476" operator="equal">
      <formula>"該当・非該当"</formula>
    </cfRule>
    <cfRule type="containsText" dxfId="4902" priority="477" operator="containsText" text="非該当">
      <formula>NOT(ISERROR(SEARCH("非該当",U271)))</formula>
    </cfRule>
    <cfRule type="containsText" dxfId="4901" priority="478" operator="containsText" text="該当">
      <formula>NOT(ISERROR(SEARCH("該当",U271)))</formula>
    </cfRule>
    <cfRule type="containsBlanks" dxfId="4900" priority="479">
      <formula>LEN(TRIM(U271))=0</formula>
    </cfRule>
  </conditionalFormatting>
  <conditionalFormatting sqref="U278">
    <cfRule type="cellIs" dxfId="4899" priority="475" operator="equal">
      <formula>"✔"</formula>
    </cfRule>
  </conditionalFormatting>
  <conditionalFormatting sqref="X278">
    <cfRule type="cellIs" dxfId="4898" priority="474" operator="equal">
      <formula>"✔"</formula>
    </cfRule>
  </conditionalFormatting>
  <conditionalFormatting sqref="W280">
    <cfRule type="cellIs" dxfId="4897" priority="473" operator="equal">
      <formula>"✔"</formula>
    </cfRule>
  </conditionalFormatting>
  <conditionalFormatting sqref="AA280">
    <cfRule type="cellIs" dxfId="4896" priority="472" operator="equal">
      <formula>"✔"</formula>
    </cfRule>
  </conditionalFormatting>
  <conditionalFormatting sqref="AE280">
    <cfRule type="cellIs" dxfId="4895" priority="471" operator="equal">
      <formula>"✔"</formula>
    </cfRule>
  </conditionalFormatting>
  <conditionalFormatting sqref="AI280">
    <cfRule type="cellIs" dxfId="4894" priority="470" operator="equal">
      <formula>"✔"</formula>
    </cfRule>
  </conditionalFormatting>
  <conditionalFormatting sqref="AD321">
    <cfRule type="cellIs" dxfId="4893" priority="468" operator="equal">
      <formula>"✖"</formula>
    </cfRule>
    <cfRule type="cellIs" dxfId="4892" priority="469" operator="equal">
      <formula>"✔"</formula>
    </cfRule>
  </conditionalFormatting>
  <conditionalFormatting sqref="AG321">
    <cfRule type="cellIs" dxfId="4891" priority="467" operator="equal">
      <formula>"✔"</formula>
    </cfRule>
  </conditionalFormatting>
  <conditionalFormatting sqref="AD322">
    <cfRule type="cellIs" dxfId="4890" priority="465" operator="equal">
      <formula>"✖"</formula>
    </cfRule>
    <cfRule type="cellIs" dxfId="4889" priority="466" operator="equal">
      <formula>"✔"</formula>
    </cfRule>
  </conditionalFormatting>
  <conditionalFormatting sqref="AG322">
    <cfRule type="cellIs" dxfId="4888" priority="464" operator="equal">
      <formula>"✔"</formula>
    </cfRule>
  </conditionalFormatting>
  <conditionalFormatting sqref="AN321">
    <cfRule type="cellIs" dxfId="4887" priority="462" operator="equal">
      <formula>"✖"</formula>
    </cfRule>
    <cfRule type="cellIs" dxfId="4886" priority="463" operator="equal">
      <formula>"●"</formula>
    </cfRule>
  </conditionalFormatting>
  <conditionalFormatting sqref="AL321">
    <cfRule type="cellIs" dxfId="4885" priority="458" operator="equal">
      <formula>"いない"</formula>
    </cfRule>
    <cfRule type="cellIs" dxfId="4884" priority="459" operator="equal">
      <formula>"いる"</formula>
    </cfRule>
    <cfRule type="containsBlanks" dxfId="4883" priority="460">
      <formula>LEN(TRIM(AL321))=0</formula>
    </cfRule>
    <cfRule type="cellIs" dxfId="4882" priority="461" operator="equal">
      <formula>"要確認"</formula>
    </cfRule>
  </conditionalFormatting>
  <conditionalFormatting sqref="AN322">
    <cfRule type="cellIs" dxfId="4881" priority="456" operator="equal">
      <formula>"✖"</formula>
    </cfRule>
    <cfRule type="cellIs" dxfId="4880" priority="457" operator="equal">
      <formula>"●"</formula>
    </cfRule>
  </conditionalFormatting>
  <conditionalFormatting sqref="AL322">
    <cfRule type="cellIs" dxfId="4879" priority="452" operator="equal">
      <formula>"いない"</formula>
    </cfRule>
    <cfRule type="cellIs" dxfId="4878" priority="453" operator="equal">
      <formula>"いる"</formula>
    </cfRule>
    <cfRule type="containsBlanks" dxfId="4877" priority="454">
      <formula>LEN(TRIM(AL322))=0</formula>
    </cfRule>
    <cfRule type="cellIs" dxfId="4876" priority="455" operator="equal">
      <formula>"要確認"</formula>
    </cfRule>
  </conditionalFormatting>
  <conditionalFormatting sqref="AN327">
    <cfRule type="cellIs" dxfId="4875" priority="450" operator="equal">
      <formula>"✖"</formula>
    </cfRule>
    <cfRule type="cellIs" dxfId="4874" priority="451" operator="equal">
      <formula>"●"</formula>
    </cfRule>
  </conditionalFormatting>
  <conditionalFormatting sqref="AL327">
    <cfRule type="cellIs" dxfId="4873" priority="446" operator="equal">
      <formula>"いない"</formula>
    </cfRule>
    <cfRule type="cellIs" dxfId="4872" priority="447" operator="equal">
      <formula>"いる"</formula>
    </cfRule>
    <cfRule type="containsBlanks" dxfId="4871" priority="448">
      <formula>LEN(TRIM(AL327))=0</formula>
    </cfRule>
    <cfRule type="cellIs" dxfId="4870" priority="449" operator="equal">
      <formula>"要確認"</formula>
    </cfRule>
  </conditionalFormatting>
  <conditionalFormatting sqref="AD327">
    <cfRule type="cellIs" dxfId="4869" priority="444" operator="equal">
      <formula>"✖"</formula>
    </cfRule>
    <cfRule type="cellIs" dxfId="4868" priority="445" operator="equal">
      <formula>"✔"</formula>
    </cfRule>
  </conditionalFormatting>
  <conditionalFormatting sqref="AG327">
    <cfRule type="cellIs" dxfId="4867" priority="443" operator="equal">
      <formula>"✔"</formula>
    </cfRule>
  </conditionalFormatting>
  <conditionalFormatting sqref="AD331">
    <cfRule type="cellIs" dxfId="4866" priority="441" operator="equal">
      <formula>"✖"</formula>
    </cfRule>
    <cfRule type="cellIs" dxfId="4865" priority="442" operator="equal">
      <formula>"✔"</formula>
    </cfRule>
  </conditionalFormatting>
  <conditionalFormatting sqref="AG331">
    <cfRule type="cellIs" dxfId="4864" priority="440" operator="equal">
      <formula>"✔"</formula>
    </cfRule>
  </conditionalFormatting>
  <conditionalFormatting sqref="AD332">
    <cfRule type="cellIs" dxfId="4863" priority="438" operator="equal">
      <formula>"✖"</formula>
    </cfRule>
    <cfRule type="cellIs" dxfId="4862" priority="439" operator="equal">
      <formula>"✔"</formula>
    </cfRule>
  </conditionalFormatting>
  <conditionalFormatting sqref="AG332">
    <cfRule type="cellIs" dxfId="4861" priority="437" operator="equal">
      <formula>"✔"</formula>
    </cfRule>
  </conditionalFormatting>
  <conditionalFormatting sqref="AD333">
    <cfRule type="cellIs" dxfId="4860" priority="435" operator="equal">
      <formula>"✖"</formula>
    </cfRule>
    <cfRule type="cellIs" dxfId="4859" priority="436" operator="equal">
      <formula>"✔"</formula>
    </cfRule>
  </conditionalFormatting>
  <conditionalFormatting sqref="AG333">
    <cfRule type="cellIs" dxfId="4858" priority="434" operator="equal">
      <formula>"✔"</formula>
    </cfRule>
  </conditionalFormatting>
  <conditionalFormatting sqref="AG345">
    <cfRule type="cellIs" dxfId="4857" priority="432" operator="equal">
      <formula>"✖"</formula>
    </cfRule>
    <cfRule type="cellIs" dxfId="4856" priority="433" operator="equal">
      <formula>"✔"</formula>
    </cfRule>
  </conditionalFormatting>
  <conditionalFormatting sqref="AG347">
    <cfRule type="cellIs" dxfId="4855" priority="431" operator="equal">
      <formula>"✔"</formula>
    </cfRule>
  </conditionalFormatting>
  <conditionalFormatting sqref="AG342">
    <cfRule type="cellIs" dxfId="4854" priority="429" operator="equal">
      <formula>"✖"</formula>
    </cfRule>
    <cfRule type="cellIs" dxfId="4853" priority="430" operator="equal">
      <formula>"✔"</formula>
    </cfRule>
  </conditionalFormatting>
  <conditionalFormatting sqref="AG341">
    <cfRule type="cellIs" dxfId="4852" priority="427" operator="equal">
      <formula>"✖"</formula>
    </cfRule>
    <cfRule type="cellIs" dxfId="4851" priority="428" operator="equal">
      <formula>"✔"</formula>
    </cfRule>
  </conditionalFormatting>
  <conditionalFormatting sqref="AG344">
    <cfRule type="cellIs" dxfId="4850" priority="425" operator="equal">
      <formula>"✖"</formula>
    </cfRule>
    <cfRule type="cellIs" dxfId="4849" priority="426" operator="equal">
      <formula>"✔"</formula>
    </cfRule>
  </conditionalFormatting>
  <conditionalFormatting sqref="AG343">
    <cfRule type="cellIs" dxfId="4848" priority="423" operator="equal">
      <formula>"✖"</formula>
    </cfRule>
    <cfRule type="cellIs" dxfId="4847" priority="424" operator="equal">
      <formula>"✔"</formula>
    </cfRule>
  </conditionalFormatting>
  <conditionalFormatting sqref="AN114:AN123">
    <cfRule type="cellIs" dxfId="4846" priority="421" operator="equal">
      <formula>"✖"</formula>
    </cfRule>
    <cfRule type="cellIs" dxfId="4845" priority="422" operator="equal">
      <formula>"●"</formula>
    </cfRule>
  </conditionalFormatting>
  <conditionalFormatting sqref="G117:G122">
    <cfRule type="cellIs" dxfId="4844" priority="419" operator="equal">
      <formula>"✖"</formula>
    </cfRule>
    <cfRule type="cellIs" dxfId="4843" priority="420" operator="equal">
      <formula>"✔"</formula>
    </cfRule>
  </conditionalFormatting>
  <conditionalFormatting sqref="I116">
    <cfRule type="cellIs" dxfId="4842" priority="416" operator="equal">
      <formula>"✖"</formula>
    </cfRule>
    <cfRule type="cellIs" dxfId="4841" priority="417" operator="equal">
      <formula>"〇"</formula>
    </cfRule>
    <cfRule type="containsBlanks" dxfId="4840" priority="418">
      <formula>LEN(TRIM(I116))=0</formula>
    </cfRule>
  </conditionalFormatting>
  <conditionalFormatting sqref="I117:I122">
    <cfRule type="cellIs" dxfId="4839" priority="413" operator="equal">
      <formula>"✖"</formula>
    </cfRule>
    <cfRule type="cellIs" dxfId="4838" priority="414" operator="equal">
      <formula>"〇"</formula>
    </cfRule>
    <cfRule type="containsBlanks" dxfId="4837" priority="415">
      <formula>LEN(TRIM(I117))=0</formula>
    </cfRule>
  </conditionalFormatting>
  <conditionalFormatting sqref="I371">
    <cfRule type="cellIs" dxfId="4836" priority="410" operator="equal">
      <formula>"✖"</formula>
    </cfRule>
    <cfRule type="cellIs" dxfId="4835" priority="411" operator="equal">
      <formula>"〇"</formula>
    </cfRule>
    <cfRule type="containsBlanks" dxfId="4834" priority="412">
      <formula>LEN(TRIM(I371))=0</formula>
    </cfRule>
  </conditionalFormatting>
  <conditionalFormatting sqref="I372:I379">
    <cfRule type="cellIs" dxfId="4833" priority="407" operator="equal">
      <formula>"✖"</formula>
    </cfRule>
    <cfRule type="cellIs" dxfId="4832" priority="408" operator="equal">
      <formula>"〇"</formula>
    </cfRule>
    <cfRule type="containsBlanks" dxfId="4831" priority="409">
      <formula>LEN(TRIM(I372))=0</formula>
    </cfRule>
  </conditionalFormatting>
  <conditionalFormatting sqref="AN369:AN380">
    <cfRule type="cellIs" dxfId="4830" priority="405" operator="equal">
      <formula>"✖"</formula>
    </cfRule>
    <cfRule type="cellIs" dxfId="4829" priority="406" operator="equal">
      <formula>"●"</formula>
    </cfRule>
  </conditionalFormatting>
  <conditionalFormatting sqref="I232">
    <cfRule type="cellIs" dxfId="4828" priority="402" operator="equal">
      <formula>"✖"</formula>
    </cfRule>
    <cfRule type="cellIs" dxfId="4827" priority="403" operator="equal">
      <formula>"〇"</formula>
    </cfRule>
    <cfRule type="containsBlanks" dxfId="4826" priority="404">
      <formula>LEN(TRIM(I232))=0</formula>
    </cfRule>
  </conditionalFormatting>
  <conditionalFormatting sqref="I233:I237">
    <cfRule type="cellIs" dxfId="4825" priority="399" operator="equal">
      <formula>"✖"</formula>
    </cfRule>
    <cfRule type="cellIs" dxfId="4824" priority="400" operator="equal">
      <formula>"〇"</formula>
    </cfRule>
    <cfRule type="containsBlanks" dxfId="4823" priority="401">
      <formula>LEN(TRIM(I233))=0</formula>
    </cfRule>
  </conditionalFormatting>
  <conditionalFormatting sqref="I239">
    <cfRule type="cellIs" dxfId="4822" priority="396" operator="equal">
      <formula>"✖"</formula>
    </cfRule>
    <cfRule type="cellIs" dxfId="4821" priority="397" operator="equal">
      <formula>"〇"</formula>
    </cfRule>
    <cfRule type="containsBlanks" dxfId="4820" priority="398">
      <formula>LEN(TRIM(I239))=0</formula>
    </cfRule>
  </conditionalFormatting>
  <conditionalFormatting sqref="I240">
    <cfRule type="cellIs" dxfId="4819" priority="393" operator="equal">
      <formula>"✖"</formula>
    </cfRule>
    <cfRule type="cellIs" dxfId="4818" priority="394" operator="equal">
      <formula>"〇"</formula>
    </cfRule>
    <cfRule type="containsBlanks" dxfId="4817" priority="395">
      <formula>LEN(TRIM(I240))=0</formula>
    </cfRule>
  </conditionalFormatting>
  <conditionalFormatting sqref="I243">
    <cfRule type="cellIs" dxfId="4816" priority="390" operator="equal">
      <formula>"✖"</formula>
    </cfRule>
    <cfRule type="cellIs" dxfId="4815" priority="391" operator="equal">
      <formula>"〇"</formula>
    </cfRule>
    <cfRule type="containsBlanks" dxfId="4814" priority="392">
      <formula>LEN(TRIM(I243))=0</formula>
    </cfRule>
  </conditionalFormatting>
  <conditionalFormatting sqref="G313">
    <cfRule type="cellIs" dxfId="4813" priority="388" operator="equal">
      <formula>"✖"</formula>
    </cfRule>
    <cfRule type="cellIs" dxfId="4812" priority="389" operator="equal">
      <formula>"✔"</formula>
    </cfRule>
  </conditionalFormatting>
  <conditionalFormatting sqref="I313">
    <cfRule type="cellIs" dxfId="4811" priority="385" operator="equal">
      <formula>"✖"</formula>
    </cfRule>
    <cfRule type="cellIs" dxfId="4810" priority="386" operator="equal">
      <formula>"〇"</formula>
    </cfRule>
    <cfRule type="containsBlanks" dxfId="4809" priority="387">
      <formula>LEN(TRIM(I313))=0</formula>
    </cfRule>
  </conditionalFormatting>
  <conditionalFormatting sqref="I315">
    <cfRule type="cellIs" dxfId="4808" priority="382" operator="equal">
      <formula>"✖"</formula>
    </cfRule>
    <cfRule type="cellIs" dxfId="4807" priority="383" operator="equal">
      <formula>"〇"</formula>
    </cfRule>
    <cfRule type="containsBlanks" dxfId="4806" priority="384">
      <formula>LEN(TRIM(I315))=0</formula>
    </cfRule>
  </conditionalFormatting>
  <conditionalFormatting sqref="G315">
    <cfRule type="cellIs" dxfId="4805" priority="380" operator="equal">
      <formula>"✖"</formula>
    </cfRule>
    <cfRule type="cellIs" dxfId="4804" priority="381" operator="equal">
      <formula>"✔"</formula>
    </cfRule>
  </conditionalFormatting>
  <conditionalFormatting sqref="G353">
    <cfRule type="cellIs" dxfId="4803" priority="378" operator="equal">
      <formula>"✖"</formula>
    </cfRule>
    <cfRule type="cellIs" dxfId="4802" priority="379" operator="equal">
      <formula>"✔"</formula>
    </cfRule>
  </conditionalFormatting>
  <conditionalFormatting sqref="I353">
    <cfRule type="cellIs" dxfId="4801" priority="375" operator="equal">
      <formula>"✖"</formula>
    </cfRule>
    <cfRule type="cellIs" dxfId="4800" priority="376" operator="equal">
      <formula>"〇"</formula>
    </cfRule>
    <cfRule type="containsBlanks" dxfId="4799" priority="377">
      <formula>LEN(TRIM(I353))=0</formula>
    </cfRule>
  </conditionalFormatting>
  <conditionalFormatting sqref="I354:I356 I358:I360">
    <cfRule type="cellIs" dxfId="4798" priority="372" operator="equal">
      <formula>"✖"</formula>
    </cfRule>
    <cfRule type="cellIs" dxfId="4797" priority="373" operator="equal">
      <formula>"〇"</formula>
    </cfRule>
    <cfRule type="containsBlanks" dxfId="4796" priority="374">
      <formula>LEN(TRIM(I354))=0</formula>
    </cfRule>
  </conditionalFormatting>
  <conditionalFormatting sqref="AR5:AR7 AR10 AR14:AR15 AR19 AR24 AR29 AR35 AR190:AR196 AR199:AR203 AR216:AR218 AR262:AR265 AR267:AR296 AR298 AR323:AR326 AR328 AR334:AR337">
    <cfRule type="cellIs" dxfId="4795" priority="370" operator="equal">
      <formula>"適切"</formula>
    </cfRule>
    <cfRule type="cellIs" dxfId="4794" priority="371" operator="equal">
      <formula>"不適切"</formula>
    </cfRule>
  </conditionalFormatting>
  <conditionalFormatting sqref="AR288:AR289">
    <cfRule type="cellIs" dxfId="4793" priority="368" operator="equal">
      <formula>"適切"</formula>
    </cfRule>
    <cfRule type="cellIs" dxfId="4792" priority="369" operator="equal">
      <formula>"不適切"</formula>
    </cfRule>
  </conditionalFormatting>
  <conditionalFormatting sqref="AR290:AR293">
    <cfRule type="cellIs" dxfId="4791" priority="366" operator="equal">
      <formula>"適切"</formula>
    </cfRule>
    <cfRule type="cellIs" dxfId="4790" priority="367" operator="equal">
      <formula>"不適切"</formula>
    </cfRule>
  </conditionalFormatting>
  <conditionalFormatting sqref="AR52">
    <cfRule type="cellIs" dxfId="4789" priority="364" operator="equal">
      <formula>"適切"</formula>
    </cfRule>
    <cfRule type="cellIs" dxfId="4788" priority="365" operator="equal">
      <formula>"不適切"</formula>
    </cfRule>
  </conditionalFormatting>
  <conditionalFormatting sqref="AR56">
    <cfRule type="cellIs" dxfId="4787" priority="362" operator="equal">
      <formula>"適切"</formula>
    </cfRule>
    <cfRule type="cellIs" dxfId="4786" priority="363" operator="equal">
      <formula>"不適切"</formula>
    </cfRule>
  </conditionalFormatting>
  <conditionalFormatting sqref="AR68">
    <cfRule type="cellIs" dxfId="4785" priority="360" operator="equal">
      <formula>"適切"</formula>
    </cfRule>
    <cfRule type="cellIs" dxfId="4784" priority="361" operator="equal">
      <formula>"不適切"</formula>
    </cfRule>
  </conditionalFormatting>
  <conditionalFormatting sqref="AR69">
    <cfRule type="cellIs" dxfId="4783" priority="358" operator="equal">
      <formula>"適切"</formula>
    </cfRule>
    <cfRule type="cellIs" dxfId="4782" priority="359" operator="equal">
      <formula>"不適切"</formula>
    </cfRule>
  </conditionalFormatting>
  <conditionalFormatting sqref="AR75">
    <cfRule type="cellIs" dxfId="4781" priority="356" operator="equal">
      <formula>"適切"</formula>
    </cfRule>
    <cfRule type="cellIs" dxfId="4780" priority="357" operator="equal">
      <formula>"不適切"</formula>
    </cfRule>
  </conditionalFormatting>
  <conditionalFormatting sqref="AR82">
    <cfRule type="cellIs" dxfId="4779" priority="354" operator="equal">
      <formula>"適切"</formula>
    </cfRule>
    <cfRule type="cellIs" dxfId="4778" priority="355" operator="equal">
      <formula>"不適切"</formula>
    </cfRule>
  </conditionalFormatting>
  <conditionalFormatting sqref="AR87">
    <cfRule type="cellIs" dxfId="4777" priority="352" operator="equal">
      <formula>"適切"</formula>
    </cfRule>
    <cfRule type="cellIs" dxfId="4776" priority="353" operator="equal">
      <formula>"不適切"</formula>
    </cfRule>
  </conditionalFormatting>
  <conditionalFormatting sqref="AR88:AR89">
    <cfRule type="cellIs" dxfId="4775" priority="350" operator="equal">
      <formula>"適切"</formula>
    </cfRule>
    <cfRule type="cellIs" dxfId="4774" priority="351" operator="equal">
      <formula>"不適切"</formula>
    </cfRule>
  </conditionalFormatting>
  <conditionalFormatting sqref="AR110">
    <cfRule type="cellIs" dxfId="4773" priority="348" operator="equal">
      <formula>"適切"</formula>
    </cfRule>
    <cfRule type="cellIs" dxfId="4772" priority="349" operator="equal">
      <formula>"不適切"</formula>
    </cfRule>
  </conditionalFormatting>
  <conditionalFormatting sqref="AR111">
    <cfRule type="cellIs" dxfId="4771" priority="346" operator="equal">
      <formula>"適切"</formula>
    </cfRule>
    <cfRule type="cellIs" dxfId="4770" priority="347" operator="equal">
      <formula>"不適切"</formula>
    </cfRule>
  </conditionalFormatting>
  <conditionalFormatting sqref="AR364">
    <cfRule type="cellIs" dxfId="4769" priority="344" operator="equal">
      <formula>"適切"</formula>
    </cfRule>
    <cfRule type="cellIs" dxfId="4768" priority="345" operator="equal">
      <formula>"不適切"</formula>
    </cfRule>
  </conditionalFormatting>
  <conditionalFormatting sqref="AR366">
    <cfRule type="cellIs" dxfId="4767" priority="342" operator="equal">
      <formula>"適切"</formula>
    </cfRule>
    <cfRule type="cellIs" dxfId="4766" priority="343" operator="equal">
      <formula>"不適切"</formula>
    </cfRule>
  </conditionalFormatting>
  <conditionalFormatting sqref="AR367">
    <cfRule type="cellIs" dxfId="4765" priority="340" operator="equal">
      <formula>"適切"</formula>
    </cfRule>
    <cfRule type="cellIs" dxfId="4764" priority="341" operator="equal">
      <formula>"不適切"</formula>
    </cfRule>
  </conditionalFormatting>
  <conditionalFormatting sqref="AR368">
    <cfRule type="cellIs" dxfId="4763" priority="338" operator="equal">
      <formula>"適切"</formula>
    </cfRule>
    <cfRule type="cellIs" dxfId="4762" priority="339" operator="equal">
      <formula>"不適切"</formula>
    </cfRule>
  </conditionalFormatting>
  <conditionalFormatting sqref="AR126">
    <cfRule type="cellIs" dxfId="4761" priority="336" operator="equal">
      <formula>"適切"</formula>
    </cfRule>
    <cfRule type="cellIs" dxfId="4760" priority="337" operator="equal">
      <formula>"不適切"</formula>
    </cfRule>
  </conditionalFormatting>
  <conditionalFormatting sqref="AR171">
    <cfRule type="cellIs" dxfId="4759" priority="334" operator="equal">
      <formula>"適切"</formula>
    </cfRule>
    <cfRule type="cellIs" dxfId="4758" priority="335" operator="equal">
      <formula>"不適切"</formula>
    </cfRule>
  </conditionalFormatting>
  <conditionalFormatting sqref="AR172">
    <cfRule type="cellIs" dxfId="4757" priority="332" operator="equal">
      <formula>"適切"</formula>
    </cfRule>
    <cfRule type="cellIs" dxfId="4756" priority="333" operator="equal">
      <formula>"不適切"</formula>
    </cfRule>
  </conditionalFormatting>
  <conditionalFormatting sqref="AR177">
    <cfRule type="cellIs" dxfId="4755" priority="328" operator="equal">
      <formula>"適切"</formula>
    </cfRule>
    <cfRule type="cellIs" dxfId="4754" priority="329" operator="equal">
      <formula>"不適切"</formula>
    </cfRule>
  </conditionalFormatting>
  <conditionalFormatting sqref="AR181">
    <cfRule type="cellIs" dxfId="4753" priority="326" operator="equal">
      <formula>"適切"</formula>
    </cfRule>
    <cfRule type="cellIs" dxfId="4752" priority="327" operator="equal">
      <formula>"不適切"</formula>
    </cfRule>
  </conditionalFormatting>
  <conditionalFormatting sqref="AR182">
    <cfRule type="cellIs" dxfId="4751" priority="324" operator="equal">
      <formula>"適切"</formula>
    </cfRule>
    <cfRule type="cellIs" dxfId="4750" priority="325" operator="equal">
      <formula>"不適切"</formula>
    </cfRule>
  </conditionalFormatting>
  <conditionalFormatting sqref="AR184">
    <cfRule type="cellIs" dxfId="4749" priority="322" operator="equal">
      <formula>"適切"</formula>
    </cfRule>
    <cfRule type="cellIs" dxfId="4748" priority="323" operator="equal">
      <formula>"不適切"</formula>
    </cfRule>
  </conditionalFormatting>
  <conditionalFormatting sqref="AR186">
    <cfRule type="cellIs" dxfId="4747" priority="320" operator="equal">
      <formula>"適切"</formula>
    </cfRule>
    <cfRule type="cellIs" dxfId="4746" priority="321" operator="equal">
      <formula>"不適切"</formula>
    </cfRule>
  </conditionalFormatting>
  <conditionalFormatting sqref="AR187">
    <cfRule type="cellIs" dxfId="4745" priority="318" operator="equal">
      <formula>"適切"</formula>
    </cfRule>
    <cfRule type="cellIs" dxfId="4744" priority="319" operator="equal">
      <formula>"不適切"</formula>
    </cfRule>
  </conditionalFormatting>
  <conditionalFormatting sqref="AR188">
    <cfRule type="cellIs" dxfId="4743" priority="316" operator="equal">
      <formula>"適切"</formula>
    </cfRule>
    <cfRule type="cellIs" dxfId="4742" priority="317" operator="equal">
      <formula>"不適切"</formula>
    </cfRule>
  </conditionalFormatting>
  <conditionalFormatting sqref="AR197">
    <cfRule type="cellIs" dxfId="4741" priority="314" operator="equal">
      <formula>"適切"</formula>
    </cfRule>
    <cfRule type="cellIs" dxfId="4740" priority="315" operator="equal">
      <formula>"不適切"</formula>
    </cfRule>
  </conditionalFormatting>
  <conditionalFormatting sqref="AR198">
    <cfRule type="cellIs" dxfId="4739" priority="312" operator="equal">
      <formula>"適切"</formula>
    </cfRule>
    <cfRule type="cellIs" dxfId="4738" priority="313" operator="equal">
      <formula>"不適切"</formula>
    </cfRule>
  </conditionalFormatting>
  <conditionalFormatting sqref="AR261">
    <cfRule type="cellIs" dxfId="4737" priority="304" operator="equal">
      <formula>"適切"</formula>
    </cfRule>
    <cfRule type="cellIs" dxfId="4736" priority="305" operator="equal">
      <formula>"不適切"</formula>
    </cfRule>
  </conditionalFormatting>
  <conditionalFormatting sqref="AR40">
    <cfRule type="cellIs" dxfId="4735" priority="310" operator="equal">
      <formula>"適切"</formula>
    </cfRule>
    <cfRule type="cellIs" dxfId="4734" priority="311" operator="equal">
      <formula>"不適切"</formula>
    </cfRule>
  </conditionalFormatting>
  <conditionalFormatting sqref="AR231">
    <cfRule type="cellIs" dxfId="4733" priority="308" operator="equal">
      <formula>"適切"</formula>
    </cfRule>
    <cfRule type="cellIs" dxfId="4732" priority="309" operator="equal">
      <formula>"不適切"</formula>
    </cfRule>
  </conditionalFormatting>
  <conditionalFormatting sqref="AR226">
    <cfRule type="cellIs" dxfId="4731" priority="306" operator="equal">
      <formula>"適切"</formula>
    </cfRule>
    <cfRule type="cellIs" dxfId="4730" priority="307" operator="equal">
      <formula>"不適切"</formula>
    </cfRule>
  </conditionalFormatting>
  <conditionalFormatting sqref="AR266">
    <cfRule type="cellIs" dxfId="4729" priority="302" operator="equal">
      <formula>"適切"</formula>
    </cfRule>
    <cfRule type="cellIs" dxfId="4728" priority="303" operator="equal">
      <formula>"不適切"</formula>
    </cfRule>
  </conditionalFormatting>
  <conditionalFormatting sqref="AR299">
    <cfRule type="cellIs" dxfId="4727" priority="300" operator="equal">
      <formula>"適切"</formula>
    </cfRule>
    <cfRule type="cellIs" dxfId="4726" priority="301" operator="equal">
      <formula>"不適切"</formula>
    </cfRule>
  </conditionalFormatting>
  <conditionalFormatting sqref="AR297">
    <cfRule type="cellIs" dxfId="4725" priority="298" operator="equal">
      <formula>"適切"</formula>
    </cfRule>
    <cfRule type="cellIs" dxfId="4724" priority="299" operator="equal">
      <formula>"不適切"</formula>
    </cfRule>
  </conditionalFormatting>
  <conditionalFormatting sqref="AR321">
    <cfRule type="cellIs" dxfId="4723" priority="296" operator="equal">
      <formula>"適切"</formula>
    </cfRule>
    <cfRule type="cellIs" dxfId="4722" priority="297" operator="equal">
      <formula>"不適切"</formula>
    </cfRule>
  </conditionalFormatting>
  <conditionalFormatting sqref="AR322">
    <cfRule type="cellIs" dxfId="4721" priority="294" operator="equal">
      <formula>"適切"</formula>
    </cfRule>
    <cfRule type="cellIs" dxfId="4720" priority="295" operator="equal">
      <formula>"不適切"</formula>
    </cfRule>
  </conditionalFormatting>
  <conditionalFormatting sqref="AR327">
    <cfRule type="cellIs" dxfId="4719" priority="292" operator="equal">
      <formula>"適切"</formula>
    </cfRule>
    <cfRule type="cellIs" dxfId="4718" priority="293" operator="equal">
      <formula>"不適切"</formula>
    </cfRule>
  </conditionalFormatting>
  <conditionalFormatting sqref="AR142">
    <cfRule type="cellIs" dxfId="4717" priority="232" operator="equal">
      <formula>"適切"</formula>
    </cfRule>
    <cfRule type="cellIs" dxfId="4716" priority="233" operator="equal">
      <formula>"不適切"</formula>
    </cfRule>
  </conditionalFormatting>
  <conditionalFormatting sqref="AR113">
    <cfRule type="cellIs" dxfId="4715" priority="290" operator="equal">
      <formula>"適切"</formula>
    </cfRule>
    <cfRule type="cellIs" dxfId="4714" priority="291" operator="equal">
      <formula>"不適切"</formula>
    </cfRule>
  </conditionalFormatting>
  <conditionalFormatting sqref="L20:Q20">
    <cfRule type="containsBlanks" dxfId="4713" priority="289">
      <formula>LEN(TRIM(L20))=0</formula>
    </cfRule>
  </conditionalFormatting>
  <conditionalFormatting sqref="R24:T24">
    <cfRule type="cellIs" dxfId="4712" priority="287" operator="equal">
      <formula>"専従"</formula>
    </cfRule>
    <cfRule type="cellIs" dxfId="4711" priority="288" operator="equal">
      <formula>"兼務"</formula>
    </cfRule>
  </conditionalFormatting>
  <conditionalFormatting sqref="R25:T26">
    <cfRule type="cellIs" dxfId="4710" priority="285" operator="equal">
      <formula>"専従"</formula>
    </cfRule>
    <cfRule type="cellIs" dxfId="4709" priority="286" operator="equal">
      <formula>"兼務"</formula>
    </cfRule>
  </conditionalFormatting>
  <conditionalFormatting sqref="G372:G379">
    <cfRule type="cellIs" dxfId="4708" priority="281" operator="equal">
      <formula>"✖"</formula>
    </cfRule>
    <cfRule type="cellIs" dxfId="4707" priority="282" operator="equal">
      <formula>"✔"</formula>
    </cfRule>
  </conditionalFormatting>
  <conditionalFormatting sqref="G371">
    <cfRule type="cellIs" dxfId="4706" priority="283" operator="equal">
      <formula>"✖"</formula>
    </cfRule>
    <cfRule type="cellIs" dxfId="4705" priority="284" operator="equal">
      <formula>"✔"</formula>
    </cfRule>
  </conditionalFormatting>
  <conditionalFormatting sqref="AD93">
    <cfRule type="cellIs" dxfId="4704" priority="279" operator="equal">
      <formula>"✖"</formula>
    </cfRule>
    <cfRule type="cellIs" dxfId="4703" priority="280" operator="equal">
      <formula>"✔"</formula>
    </cfRule>
  </conditionalFormatting>
  <conditionalFormatting sqref="AD96">
    <cfRule type="cellIs" dxfId="4702" priority="278" operator="equal">
      <formula>"✔"</formula>
    </cfRule>
  </conditionalFormatting>
  <conditionalFormatting sqref="AD102">
    <cfRule type="cellIs" dxfId="4701" priority="276" operator="equal">
      <formula>"✖"</formula>
    </cfRule>
    <cfRule type="cellIs" dxfId="4700" priority="277" operator="equal">
      <formula>"✔"</formula>
    </cfRule>
  </conditionalFormatting>
  <conditionalFormatting sqref="AN130 AN132:AN134 AN136 AN138:AN139 AN141 AN143 AN145:AN146">
    <cfRule type="cellIs" dxfId="4699" priority="274" operator="equal">
      <formula>"✖"</formula>
    </cfRule>
    <cfRule type="cellIs" dxfId="4698" priority="275" operator="equal">
      <formula>"●"</formula>
    </cfRule>
  </conditionalFormatting>
  <conditionalFormatting sqref="AD131">
    <cfRule type="cellIs" dxfId="4697" priority="272" operator="equal">
      <formula>"✖"</formula>
    </cfRule>
    <cfRule type="cellIs" dxfId="4696" priority="273" operator="equal">
      <formula>"✔"</formula>
    </cfRule>
  </conditionalFormatting>
  <conditionalFormatting sqref="AN131">
    <cfRule type="cellIs" dxfId="4695" priority="270" operator="equal">
      <formula>"✖"</formula>
    </cfRule>
    <cfRule type="cellIs" dxfId="4694" priority="271" operator="equal">
      <formula>"●"</formula>
    </cfRule>
  </conditionalFormatting>
  <conditionalFormatting sqref="AL131">
    <cfRule type="cellIs" dxfId="4693" priority="266" operator="equal">
      <formula>"いない"</formula>
    </cfRule>
    <cfRule type="cellIs" dxfId="4692" priority="267" operator="equal">
      <formula>"いる"</formula>
    </cfRule>
    <cfRule type="containsBlanks" dxfId="4691" priority="268">
      <formula>LEN(TRIM(AL131))=0</formula>
    </cfRule>
    <cfRule type="cellIs" dxfId="4690" priority="269" operator="equal">
      <formula>"要確認"</formula>
    </cfRule>
  </conditionalFormatting>
  <conditionalFormatting sqref="AR131">
    <cfRule type="cellIs" dxfId="4689" priority="264" operator="equal">
      <formula>"適切"</formula>
    </cfRule>
    <cfRule type="cellIs" dxfId="4688" priority="265" operator="equal">
      <formula>"不適切"</formula>
    </cfRule>
  </conditionalFormatting>
  <conditionalFormatting sqref="AN135">
    <cfRule type="cellIs" dxfId="4687" priority="262" operator="equal">
      <formula>"✖"</formula>
    </cfRule>
    <cfRule type="cellIs" dxfId="4686" priority="263" operator="equal">
      <formula>"●"</formula>
    </cfRule>
  </conditionalFormatting>
  <conditionalFormatting sqref="AL135">
    <cfRule type="cellIs" dxfId="4685" priority="258" operator="equal">
      <formula>"いない"</formula>
    </cfRule>
    <cfRule type="cellIs" dxfId="4684" priority="259" operator="equal">
      <formula>"いる"</formula>
    </cfRule>
    <cfRule type="containsBlanks" dxfId="4683" priority="260">
      <formula>LEN(TRIM(AL135))=0</formula>
    </cfRule>
    <cfRule type="cellIs" dxfId="4682" priority="261" operator="equal">
      <formula>"要確認"</formula>
    </cfRule>
  </conditionalFormatting>
  <conditionalFormatting sqref="AR135">
    <cfRule type="cellIs" dxfId="4681" priority="256" operator="equal">
      <formula>"適切"</formula>
    </cfRule>
    <cfRule type="cellIs" dxfId="4680" priority="257" operator="equal">
      <formula>"不適切"</formula>
    </cfRule>
  </conditionalFormatting>
  <conditionalFormatting sqref="AN137">
    <cfRule type="cellIs" dxfId="4679" priority="254" operator="equal">
      <formula>"✖"</formula>
    </cfRule>
    <cfRule type="cellIs" dxfId="4678" priority="255" operator="equal">
      <formula>"●"</formula>
    </cfRule>
  </conditionalFormatting>
  <conditionalFormatting sqref="AL137">
    <cfRule type="cellIs" dxfId="4677" priority="250" operator="equal">
      <formula>"いない"</formula>
    </cfRule>
    <cfRule type="cellIs" dxfId="4676" priority="251" operator="equal">
      <formula>"いる"</formula>
    </cfRule>
    <cfRule type="containsBlanks" dxfId="4675" priority="252">
      <formula>LEN(TRIM(AL137))=0</formula>
    </cfRule>
    <cfRule type="cellIs" dxfId="4674" priority="253" operator="equal">
      <formula>"要確認"</formula>
    </cfRule>
  </conditionalFormatting>
  <conditionalFormatting sqref="AR137">
    <cfRule type="cellIs" dxfId="4673" priority="248" operator="equal">
      <formula>"適切"</formula>
    </cfRule>
    <cfRule type="cellIs" dxfId="4672" priority="249" operator="equal">
      <formula>"不適切"</formula>
    </cfRule>
  </conditionalFormatting>
  <conditionalFormatting sqref="AN140">
    <cfRule type="cellIs" dxfId="4671" priority="246" operator="equal">
      <formula>"✖"</formula>
    </cfRule>
    <cfRule type="cellIs" dxfId="4670" priority="247" operator="equal">
      <formula>"●"</formula>
    </cfRule>
  </conditionalFormatting>
  <conditionalFormatting sqref="AL140">
    <cfRule type="cellIs" dxfId="4669" priority="242" operator="equal">
      <formula>"いない"</formula>
    </cfRule>
    <cfRule type="cellIs" dxfId="4668" priority="243" operator="equal">
      <formula>"いる"</formula>
    </cfRule>
    <cfRule type="containsBlanks" dxfId="4667" priority="244">
      <formula>LEN(TRIM(AL140))=0</formula>
    </cfRule>
    <cfRule type="cellIs" dxfId="4666" priority="245" operator="equal">
      <formula>"要確認"</formula>
    </cfRule>
  </conditionalFormatting>
  <conditionalFormatting sqref="AR140">
    <cfRule type="cellIs" dxfId="4665" priority="240" operator="equal">
      <formula>"適切"</formula>
    </cfRule>
    <cfRule type="cellIs" dxfId="4664" priority="241" operator="equal">
      <formula>"不適切"</formula>
    </cfRule>
  </conditionalFormatting>
  <conditionalFormatting sqref="AN142">
    <cfRule type="cellIs" dxfId="4663" priority="238" operator="equal">
      <formula>"✖"</formula>
    </cfRule>
    <cfRule type="cellIs" dxfId="4662" priority="239" operator="equal">
      <formula>"●"</formula>
    </cfRule>
  </conditionalFormatting>
  <conditionalFormatting sqref="AL142">
    <cfRule type="cellIs" dxfId="4661" priority="234" operator="equal">
      <formula>"いない"</formula>
    </cfRule>
    <cfRule type="cellIs" dxfId="4660" priority="235" operator="equal">
      <formula>"いる"</formula>
    </cfRule>
    <cfRule type="containsBlanks" dxfId="4659" priority="236">
      <formula>LEN(TRIM(AL142))=0</formula>
    </cfRule>
    <cfRule type="cellIs" dxfId="4658" priority="237" operator="equal">
      <formula>"要確認"</formula>
    </cfRule>
  </conditionalFormatting>
  <conditionalFormatting sqref="AN144">
    <cfRule type="cellIs" dxfId="4657" priority="230" operator="equal">
      <formula>"✖"</formula>
    </cfRule>
    <cfRule type="cellIs" dxfId="4656" priority="231" operator="equal">
      <formula>"●"</formula>
    </cfRule>
  </conditionalFormatting>
  <conditionalFormatting sqref="AL144">
    <cfRule type="cellIs" dxfId="4655" priority="226" operator="equal">
      <formula>"いない"</formula>
    </cfRule>
    <cfRule type="cellIs" dxfId="4654" priority="227" operator="equal">
      <formula>"いる"</formula>
    </cfRule>
    <cfRule type="containsBlanks" dxfId="4653" priority="228">
      <formula>LEN(TRIM(AL144))=0</formula>
    </cfRule>
    <cfRule type="cellIs" dxfId="4652" priority="229" operator="equal">
      <formula>"要確認"</formula>
    </cfRule>
  </conditionalFormatting>
  <conditionalFormatting sqref="AR144">
    <cfRule type="cellIs" dxfId="4651" priority="224" operator="equal">
      <formula>"適切"</formula>
    </cfRule>
    <cfRule type="cellIs" dxfId="4650" priority="225" operator="equal">
      <formula>"不適切"</formula>
    </cfRule>
  </conditionalFormatting>
  <conditionalFormatting sqref="AD140">
    <cfRule type="cellIs" dxfId="4649" priority="223" operator="equal">
      <formula>"✔"</formula>
    </cfRule>
  </conditionalFormatting>
  <conditionalFormatting sqref="AD142">
    <cfRule type="cellIs" dxfId="4648" priority="222" operator="equal">
      <formula>"✔"</formula>
    </cfRule>
  </conditionalFormatting>
  <conditionalFormatting sqref="AD135">
    <cfRule type="cellIs" dxfId="4647" priority="220" operator="equal">
      <formula>"✖"</formula>
    </cfRule>
    <cfRule type="cellIs" dxfId="4646" priority="221" operator="equal">
      <formula>"✔"</formula>
    </cfRule>
  </conditionalFormatting>
  <conditionalFormatting sqref="AD137">
    <cfRule type="cellIs" dxfId="4645" priority="219" operator="equal">
      <formula>"✔"</formula>
    </cfRule>
  </conditionalFormatting>
  <conditionalFormatting sqref="AD144">
    <cfRule type="cellIs" dxfId="4644" priority="218" operator="equal">
      <formula>"✔"</formula>
    </cfRule>
  </conditionalFormatting>
  <conditionalFormatting sqref="AN93">
    <cfRule type="cellIs" dxfId="4643" priority="216" operator="equal">
      <formula>"✖"</formula>
    </cfRule>
    <cfRule type="cellIs" dxfId="4642" priority="217" operator="equal">
      <formula>"●"</formula>
    </cfRule>
  </conditionalFormatting>
  <conditionalFormatting sqref="AL93">
    <cfRule type="cellIs" dxfId="4641" priority="212" operator="equal">
      <formula>"いない"</formula>
    </cfRule>
    <cfRule type="cellIs" dxfId="4640" priority="213" operator="equal">
      <formula>"いる"</formula>
    </cfRule>
    <cfRule type="containsBlanks" dxfId="4639" priority="214">
      <formula>LEN(TRIM(AL93))=0</formula>
    </cfRule>
    <cfRule type="cellIs" dxfId="4638" priority="215" operator="equal">
      <formula>"要確認"</formula>
    </cfRule>
  </conditionalFormatting>
  <conditionalFormatting sqref="AR93">
    <cfRule type="cellIs" dxfId="4637" priority="210" operator="equal">
      <formula>"適切"</formula>
    </cfRule>
    <cfRule type="cellIs" dxfId="4636" priority="211" operator="equal">
      <formula>"不適切"</formula>
    </cfRule>
  </conditionalFormatting>
  <conditionalFormatting sqref="AN96">
    <cfRule type="cellIs" dxfId="4635" priority="208" operator="equal">
      <formula>"✖"</formula>
    </cfRule>
    <cfRule type="cellIs" dxfId="4634" priority="209" operator="equal">
      <formula>"●"</formula>
    </cfRule>
  </conditionalFormatting>
  <conditionalFormatting sqref="AL96">
    <cfRule type="cellIs" dxfId="4633" priority="204" operator="equal">
      <formula>"いない"</formula>
    </cfRule>
    <cfRule type="cellIs" dxfId="4632" priority="205" operator="equal">
      <formula>"いる"</formula>
    </cfRule>
    <cfRule type="containsBlanks" dxfId="4631" priority="206">
      <formula>LEN(TRIM(AL96))=0</formula>
    </cfRule>
    <cfRule type="cellIs" dxfId="4630" priority="207" operator="equal">
      <formula>"要確認"</formula>
    </cfRule>
  </conditionalFormatting>
  <conditionalFormatting sqref="AR96">
    <cfRule type="cellIs" dxfId="4629" priority="202" operator="equal">
      <formula>"適切"</formula>
    </cfRule>
    <cfRule type="cellIs" dxfId="4628" priority="203" operator="equal">
      <formula>"不適切"</formula>
    </cfRule>
  </conditionalFormatting>
  <conditionalFormatting sqref="AU150">
    <cfRule type="cellIs" dxfId="4627" priority="176" operator="equal">
      <formula>"✖"</formula>
    </cfRule>
    <cfRule type="cellIs" dxfId="4626" priority="177" operator="equal">
      <formula>"●"</formula>
    </cfRule>
  </conditionalFormatting>
  <conditionalFormatting sqref="AT91">
    <cfRule type="cellIs" dxfId="4625" priority="200" operator="equal">
      <formula>"✖"</formula>
    </cfRule>
    <cfRule type="cellIs" dxfId="4624" priority="201" operator="equal">
      <formula>"●"</formula>
    </cfRule>
  </conditionalFormatting>
  <conditionalFormatting sqref="AN103">
    <cfRule type="cellIs" dxfId="4623" priority="198" operator="equal">
      <formula>"✖"</formula>
    </cfRule>
    <cfRule type="cellIs" dxfId="4622" priority="199" operator="equal">
      <formula>"●"</formula>
    </cfRule>
  </conditionalFormatting>
  <conditionalFormatting sqref="AN104">
    <cfRule type="cellIs" dxfId="4621" priority="196" operator="equal">
      <formula>"✖"</formula>
    </cfRule>
    <cfRule type="cellIs" dxfId="4620" priority="197" operator="equal">
      <formula>"●"</formula>
    </cfRule>
  </conditionalFormatting>
  <conditionalFormatting sqref="AN102">
    <cfRule type="cellIs" dxfId="4619" priority="194" operator="equal">
      <formula>"✖"</formula>
    </cfRule>
    <cfRule type="cellIs" dxfId="4618" priority="195" operator="equal">
      <formula>"●"</formula>
    </cfRule>
  </conditionalFormatting>
  <conditionalFormatting sqref="AL102">
    <cfRule type="cellIs" dxfId="4617" priority="190" operator="equal">
      <formula>"いない"</formula>
    </cfRule>
    <cfRule type="cellIs" dxfId="4616" priority="191" operator="equal">
      <formula>"いる"</formula>
    </cfRule>
    <cfRule type="containsBlanks" dxfId="4615" priority="192">
      <formula>LEN(TRIM(AL102))=0</formula>
    </cfRule>
    <cfRule type="cellIs" dxfId="4614" priority="193" operator="equal">
      <formula>"要確認"</formula>
    </cfRule>
  </conditionalFormatting>
  <conditionalFormatting sqref="AR102">
    <cfRule type="cellIs" dxfId="4613" priority="188" operator="equal">
      <formula>"適切"</formula>
    </cfRule>
    <cfRule type="cellIs" dxfId="4612" priority="189" operator="equal">
      <formula>"不適切"</formula>
    </cfRule>
  </conditionalFormatting>
  <conditionalFormatting sqref="AT100">
    <cfRule type="cellIs" dxfId="4611" priority="186" operator="equal">
      <formula>"✖"</formula>
    </cfRule>
    <cfRule type="cellIs" dxfId="4610" priority="187" operator="equal">
      <formula>"●"</formula>
    </cfRule>
  </conditionalFormatting>
  <conditionalFormatting sqref="AN152">
    <cfRule type="cellIs" dxfId="4609" priority="184" operator="equal">
      <formula>"✖"</formula>
    </cfRule>
    <cfRule type="cellIs" dxfId="4608" priority="185" operator="equal">
      <formula>"●"</formula>
    </cfRule>
  </conditionalFormatting>
  <conditionalFormatting sqref="AL152">
    <cfRule type="cellIs" dxfId="4607" priority="180" operator="equal">
      <formula>"いない"</formula>
    </cfRule>
    <cfRule type="cellIs" dxfId="4606" priority="181" operator="equal">
      <formula>"いる"</formula>
    </cfRule>
    <cfRule type="containsBlanks" dxfId="4605" priority="182">
      <formula>LEN(TRIM(AL152))=0</formula>
    </cfRule>
    <cfRule type="cellIs" dxfId="4604" priority="183" operator="equal">
      <formula>"要確認"</formula>
    </cfRule>
  </conditionalFormatting>
  <conditionalFormatting sqref="AR152">
    <cfRule type="cellIs" dxfId="4603" priority="178" operator="equal">
      <formula>"適切"</formula>
    </cfRule>
    <cfRule type="cellIs" dxfId="4602" priority="179" operator="equal">
      <formula>"不適切"</formula>
    </cfRule>
  </conditionalFormatting>
  <conditionalFormatting sqref="AN204:AN205">
    <cfRule type="cellIs" dxfId="4601" priority="174" operator="equal">
      <formula>"✖"</formula>
    </cfRule>
    <cfRule type="cellIs" dxfId="4600" priority="175" operator="equal">
      <formula>"●"</formula>
    </cfRule>
  </conditionalFormatting>
  <conditionalFormatting sqref="AU204">
    <cfRule type="cellIs" dxfId="4599" priority="164" operator="equal">
      <formula>"✖"</formula>
    </cfRule>
    <cfRule type="cellIs" dxfId="4598" priority="165" operator="equal">
      <formula>"●"</formula>
    </cfRule>
  </conditionalFormatting>
  <conditionalFormatting sqref="AN206">
    <cfRule type="cellIs" dxfId="4597" priority="172" operator="equal">
      <formula>"✖"</formula>
    </cfRule>
    <cfRule type="cellIs" dxfId="4596" priority="173" operator="equal">
      <formula>"●"</formula>
    </cfRule>
  </conditionalFormatting>
  <conditionalFormatting sqref="AL206">
    <cfRule type="cellIs" dxfId="4595" priority="168" operator="equal">
      <formula>"いない"</formula>
    </cfRule>
    <cfRule type="cellIs" dxfId="4594" priority="169" operator="equal">
      <formula>"いる"</formula>
    </cfRule>
    <cfRule type="containsBlanks" dxfId="4593" priority="170">
      <formula>LEN(TRIM(AL206))=0</formula>
    </cfRule>
    <cfRule type="cellIs" dxfId="4592" priority="171" operator="equal">
      <formula>"要確認"</formula>
    </cfRule>
  </conditionalFormatting>
  <conditionalFormatting sqref="AR206">
    <cfRule type="cellIs" dxfId="4591" priority="166" operator="equal">
      <formula>"適切"</formula>
    </cfRule>
    <cfRule type="cellIs" dxfId="4590" priority="167" operator="equal">
      <formula>"不適切"</formula>
    </cfRule>
  </conditionalFormatting>
  <conditionalFormatting sqref="AR207 AX207">
    <cfRule type="cellIs" dxfId="4589" priority="162" operator="equal">
      <formula>"適切"</formula>
    </cfRule>
    <cfRule type="cellIs" dxfId="4588" priority="163" operator="equal">
      <formula>"不適切"</formula>
    </cfRule>
  </conditionalFormatting>
  <conditionalFormatting sqref="AT207 AN207">
    <cfRule type="cellIs" dxfId="4587" priority="160" operator="equal">
      <formula>"✖"</formula>
    </cfRule>
    <cfRule type="cellIs" dxfId="4586" priority="161" operator="equal">
      <formula>"●"</formula>
    </cfRule>
  </conditionalFormatting>
  <conditionalFormatting sqref="AR207">
    <cfRule type="cellIs" dxfId="4585" priority="158" operator="equal">
      <formula>"適切"</formula>
    </cfRule>
    <cfRule type="cellIs" dxfId="4584" priority="159" operator="equal">
      <formula>"不適切"</formula>
    </cfRule>
  </conditionalFormatting>
  <conditionalFormatting sqref="AN212">
    <cfRule type="cellIs" dxfId="4583" priority="156" operator="equal">
      <formula>"✖"</formula>
    </cfRule>
    <cfRule type="cellIs" dxfId="4582" priority="157" operator="equal">
      <formula>"●"</formula>
    </cfRule>
  </conditionalFormatting>
  <conditionalFormatting sqref="AL212">
    <cfRule type="cellIs" dxfId="4581" priority="152" operator="equal">
      <formula>"いない"</formula>
    </cfRule>
    <cfRule type="cellIs" dxfId="4580" priority="153" operator="equal">
      <formula>"いる"</formula>
    </cfRule>
    <cfRule type="containsBlanks" dxfId="4579" priority="154">
      <formula>LEN(TRIM(AL212))=0</formula>
    </cfRule>
    <cfRule type="cellIs" dxfId="4578" priority="155" operator="equal">
      <formula>"要確認"</formula>
    </cfRule>
  </conditionalFormatting>
  <conditionalFormatting sqref="AR212">
    <cfRule type="cellIs" dxfId="4577" priority="150" operator="equal">
      <formula>"適切"</formula>
    </cfRule>
    <cfRule type="cellIs" dxfId="4576" priority="151" operator="equal">
      <formula>"不適切"</formula>
    </cfRule>
  </conditionalFormatting>
  <conditionalFormatting sqref="AN215">
    <cfRule type="cellIs" dxfId="4575" priority="148" operator="equal">
      <formula>"✖"</formula>
    </cfRule>
    <cfRule type="cellIs" dxfId="4574" priority="149" operator="equal">
      <formula>"●"</formula>
    </cfRule>
  </conditionalFormatting>
  <conditionalFormatting sqref="AL215">
    <cfRule type="cellIs" dxfId="4573" priority="144" operator="equal">
      <formula>"いない"</formula>
    </cfRule>
    <cfRule type="cellIs" dxfId="4572" priority="145" operator="equal">
      <formula>"いる"</formula>
    </cfRule>
    <cfRule type="containsBlanks" dxfId="4571" priority="146">
      <formula>LEN(TRIM(AL215))=0</formula>
    </cfRule>
    <cfRule type="cellIs" dxfId="4570" priority="147" operator="equal">
      <formula>"要確認"</formula>
    </cfRule>
  </conditionalFormatting>
  <conditionalFormatting sqref="AR215">
    <cfRule type="cellIs" dxfId="4569" priority="142" operator="equal">
      <formula>"適切"</formula>
    </cfRule>
    <cfRule type="cellIs" dxfId="4568" priority="143" operator="equal">
      <formula>"不適切"</formula>
    </cfRule>
  </conditionalFormatting>
  <conditionalFormatting sqref="AD212">
    <cfRule type="cellIs" dxfId="4567" priority="141" operator="equal">
      <formula>"✔"</formula>
    </cfRule>
  </conditionalFormatting>
  <conditionalFormatting sqref="AD215">
    <cfRule type="cellIs" dxfId="4566" priority="140" operator="equal">
      <formula>"✔"</formula>
    </cfRule>
  </conditionalFormatting>
  <conditionalFormatting sqref="AN222">
    <cfRule type="cellIs" dxfId="4565" priority="138" operator="equal">
      <formula>"✖"</formula>
    </cfRule>
    <cfRule type="cellIs" dxfId="4564" priority="139" operator="equal">
      <formula>"●"</formula>
    </cfRule>
  </conditionalFormatting>
  <conditionalFormatting sqref="AT222">
    <cfRule type="cellIs" dxfId="4563" priority="136" operator="equal">
      <formula>"✖"</formula>
    </cfRule>
    <cfRule type="cellIs" dxfId="4562" priority="137" operator="equal">
      <formula>"●"</formula>
    </cfRule>
  </conditionalFormatting>
  <conditionalFormatting sqref="AR222">
    <cfRule type="cellIs" dxfId="4561" priority="134" operator="equal">
      <formula>"適切"</formula>
    </cfRule>
    <cfRule type="cellIs" dxfId="4560" priority="135" operator="equal">
      <formula>"不適切"</formula>
    </cfRule>
  </conditionalFormatting>
  <conditionalFormatting sqref="AN221">
    <cfRule type="cellIs" dxfId="4559" priority="132" operator="equal">
      <formula>"✖"</formula>
    </cfRule>
    <cfRule type="cellIs" dxfId="4558" priority="133" operator="equal">
      <formula>"●"</formula>
    </cfRule>
  </conditionalFormatting>
  <conditionalFormatting sqref="AL221">
    <cfRule type="cellIs" dxfId="4557" priority="128" operator="equal">
      <formula>"いない"</formula>
    </cfRule>
    <cfRule type="cellIs" dxfId="4556" priority="129" operator="equal">
      <formula>"いる"</formula>
    </cfRule>
    <cfRule type="containsBlanks" dxfId="4555" priority="130">
      <formula>LEN(TRIM(AL221))=0</formula>
    </cfRule>
    <cfRule type="cellIs" dxfId="4554" priority="131" operator="equal">
      <formula>"要確認"</formula>
    </cfRule>
  </conditionalFormatting>
  <conditionalFormatting sqref="AR221">
    <cfRule type="cellIs" dxfId="4553" priority="126" operator="equal">
      <formula>"適切"</formula>
    </cfRule>
    <cfRule type="cellIs" dxfId="4552" priority="127" operator="equal">
      <formula>"不適切"</formula>
    </cfRule>
  </conditionalFormatting>
  <conditionalFormatting sqref="AU219">
    <cfRule type="cellIs" dxfId="4551" priority="124" operator="equal">
      <formula>"✖"</formula>
    </cfRule>
    <cfRule type="cellIs" dxfId="4550" priority="125" operator="equal">
      <formula>"●"</formula>
    </cfRule>
  </conditionalFormatting>
  <conditionalFormatting sqref="AU259">
    <cfRule type="cellIs" dxfId="4549" priority="122" operator="equal">
      <formula>"✖"</formula>
    </cfRule>
    <cfRule type="cellIs" dxfId="4548" priority="123" operator="equal">
      <formula>"●"</formula>
    </cfRule>
  </conditionalFormatting>
  <conditionalFormatting sqref="AR329:AR330">
    <cfRule type="cellIs" dxfId="4547" priority="120" operator="equal">
      <formula>"適切"</formula>
    </cfRule>
    <cfRule type="cellIs" dxfId="4546" priority="121" operator="equal">
      <formula>"不適切"</formula>
    </cfRule>
  </conditionalFormatting>
  <conditionalFormatting sqref="AN329:AN330 AT330">
    <cfRule type="cellIs" dxfId="4545" priority="118" operator="equal">
      <formula>"✖"</formula>
    </cfRule>
    <cfRule type="cellIs" dxfId="4544" priority="119" operator="equal">
      <formula>"●"</formula>
    </cfRule>
  </conditionalFormatting>
  <conditionalFormatting sqref="AN331">
    <cfRule type="cellIs" dxfId="4543" priority="116" operator="equal">
      <formula>"✖"</formula>
    </cfRule>
    <cfRule type="cellIs" dxfId="4542" priority="117" operator="equal">
      <formula>"●"</formula>
    </cfRule>
  </conditionalFormatting>
  <conditionalFormatting sqref="AL331">
    <cfRule type="cellIs" dxfId="4541" priority="112" operator="equal">
      <formula>"いない"</formula>
    </cfRule>
    <cfRule type="cellIs" dxfId="4540" priority="113" operator="equal">
      <formula>"いる"</formula>
    </cfRule>
    <cfRule type="containsBlanks" dxfId="4539" priority="114">
      <formula>LEN(TRIM(AL331))=0</formula>
    </cfRule>
    <cfRule type="cellIs" dxfId="4538" priority="115" operator="equal">
      <formula>"要確認"</formula>
    </cfRule>
  </conditionalFormatting>
  <conditionalFormatting sqref="AR331">
    <cfRule type="cellIs" dxfId="4537" priority="110" operator="equal">
      <formula>"適切"</formula>
    </cfRule>
    <cfRule type="cellIs" dxfId="4536" priority="111" operator="equal">
      <formula>"不適切"</formula>
    </cfRule>
  </conditionalFormatting>
  <conditionalFormatting sqref="AU329">
    <cfRule type="cellIs" dxfId="4535" priority="108" operator="equal">
      <formula>"✖"</formula>
    </cfRule>
    <cfRule type="cellIs" dxfId="4534" priority="109" operator="equal">
      <formula>"●"</formula>
    </cfRule>
  </conditionalFormatting>
  <conditionalFormatting sqref="AN332">
    <cfRule type="cellIs" dxfId="4533" priority="106" operator="equal">
      <formula>"✖"</formula>
    </cfRule>
    <cfRule type="cellIs" dxfId="4532" priority="107" operator="equal">
      <formula>"●"</formula>
    </cfRule>
  </conditionalFormatting>
  <conditionalFormatting sqref="AL332">
    <cfRule type="cellIs" dxfId="4531" priority="102" operator="equal">
      <formula>"いない"</formula>
    </cfRule>
    <cfRule type="cellIs" dxfId="4530" priority="103" operator="equal">
      <formula>"いる"</formula>
    </cfRule>
    <cfRule type="containsBlanks" dxfId="4529" priority="104">
      <formula>LEN(TRIM(AL332))=0</formula>
    </cfRule>
    <cfRule type="cellIs" dxfId="4528" priority="105" operator="equal">
      <formula>"要確認"</formula>
    </cfRule>
  </conditionalFormatting>
  <conditionalFormatting sqref="AR332">
    <cfRule type="cellIs" dxfId="4527" priority="100" operator="equal">
      <formula>"適切"</formula>
    </cfRule>
    <cfRule type="cellIs" dxfId="4526" priority="101" operator="equal">
      <formula>"不適切"</formula>
    </cfRule>
  </conditionalFormatting>
  <conditionalFormatting sqref="AN333">
    <cfRule type="cellIs" dxfId="4525" priority="98" operator="equal">
      <formula>"✖"</formula>
    </cfRule>
    <cfRule type="cellIs" dxfId="4524" priority="99" operator="equal">
      <formula>"●"</formula>
    </cfRule>
  </conditionalFormatting>
  <conditionalFormatting sqref="AL333">
    <cfRule type="cellIs" dxfId="4523" priority="94" operator="equal">
      <formula>"いない"</formula>
    </cfRule>
    <cfRule type="cellIs" dxfId="4522" priority="95" operator="equal">
      <formula>"いる"</formula>
    </cfRule>
    <cfRule type="containsBlanks" dxfId="4521" priority="96">
      <formula>LEN(TRIM(AL333))=0</formula>
    </cfRule>
    <cfRule type="cellIs" dxfId="4520" priority="97" operator="equal">
      <formula>"要確認"</formula>
    </cfRule>
  </conditionalFormatting>
  <conditionalFormatting sqref="AR333">
    <cfRule type="cellIs" dxfId="4519" priority="92" operator="equal">
      <formula>"適切"</formula>
    </cfRule>
    <cfRule type="cellIs" dxfId="4518" priority="93" operator="equal">
      <formula>"不適切"</formula>
    </cfRule>
  </conditionalFormatting>
  <conditionalFormatting sqref="AR338:AR339">
    <cfRule type="cellIs" dxfId="4517" priority="90" operator="equal">
      <formula>"適切"</formula>
    </cfRule>
    <cfRule type="cellIs" dxfId="4516" priority="91" operator="equal">
      <formula>"不適切"</formula>
    </cfRule>
  </conditionalFormatting>
  <conditionalFormatting sqref="AN338:AN339 AT339">
    <cfRule type="cellIs" dxfId="4515" priority="88" operator="equal">
      <formula>"✖"</formula>
    </cfRule>
    <cfRule type="cellIs" dxfId="4514" priority="89" operator="equal">
      <formula>"●"</formula>
    </cfRule>
  </conditionalFormatting>
  <conditionalFormatting sqref="AU338">
    <cfRule type="cellIs" dxfId="4513" priority="86" operator="equal">
      <formula>"✖"</formula>
    </cfRule>
    <cfRule type="cellIs" dxfId="4512" priority="87" operator="equal">
      <formula>"●"</formula>
    </cfRule>
  </conditionalFormatting>
  <conditionalFormatting sqref="AN341">
    <cfRule type="cellIs" dxfId="4511" priority="84" operator="equal">
      <formula>"✖"</formula>
    </cfRule>
    <cfRule type="cellIs" dxfId="4510" priority="85" operator="equal">
      <formula>"●"</formula>
    </cfRule>
  </conditionalFormatting>
  <conditionalFormatting sqref="AL341">
    <cfRule type="cellIs" dxfId="4509" priority="80" operator="equal">
      <formula>"いない"</formula>
    </cfRule>
    <cfRule type="cellIs" dxfId="4508" priority="81" operator="equal">
      <formula>"いる"</formula>
    </cfRule>
    <cfRule type="containsBlanks" dxfId="4507" priority="82">
      <formula>LEN(TRIM(AL341))=0</formula>
    </cfRule>
    <cfRule type="cellIs" dxfId="4506" priority="83" operator="equal">
      <formula>"要確認"</formula>
    </cfRule>
  </conditionalFormatting>
  <conditionalFormatting sqref="AR341">
    <cfRule type="cellIs" dxfId="4505" priority="78" operator="equal">
      <formula>"適切"</formula>
    </cfRule>
    <cfRule type="cellIs" dxfId="4504" priority="79" operator="equal">
      <formula>"不適切"</formula>
    </cfRule>
  </conditionalFormatting>
  <conditionalFormatting sqref="AN342">
    <cfRule type="cellIs" dxfId="4503" priority="76" operator="equal">
      <formula>"✖"</formula>
    </cfRule>
    <cfRule type="cellIs" dxfId="4502" priority="77" operator="equal">
      <formula>"●"</formula>
    </cfRule>
  </conditionalFormatting>
  <conditionalFormatting sqref="AL342">
    <cfRule type="cellIs" dxfId="4501" priority="72" operator="equal">
      <formula>"いない"</formula>
    </cfRule>
    <cfRule type="cellIs" dxfId="4500" priority="73" operator="equal">
      <formula>"いる"</formula>
    </cfRule>
    <cfRule type="containsBlanks" dxfId="4499" priority="74">
      <formula>LEN(TRIM(AL342))=0</formula>
    </cfRule>
    <cfRule type="cellIs" dxfId="4498" priority="75" operator="equal">
      <formula>"要確認"</formula>
    </cfRule>
  </conditionalFormatting>
  <conditionalFormatting sqref="AR342">
    <cfRule type="cellIs" dxfId="4497" priority="70" operator="equal">
      <formula>"適切"</formula>
    </cfRule>
    <cfRule type="cellIs" dxfId="4496" priority="71" operator="equal">
      <formula>"不適切"</formula>
    </cfRule>
  </conditionalFormatting>
  <conditionalFormatting sqref="AN344">
    <cfRule type="cellIs" dxfId="4495" priority="68" operator="equal">
      <formula>"✖"</formula>
    </cfRule>
    <cfRule type="cellIs" dxfId="4494" priority="69" operator="equal">
      <formula>"●"</formula>
    </cfRule>
  </conditionalFormatting>
  <conditionalFormatting sqref="AL344">
    <cfRule type="cellIs" dxfId="4493" priority="64" operator="equal">
      <formula>"いない"</formula>
    </cfRule>
    <cfRule type="cellIs" dxfId="4492" priority="65" operator="equal">
      <formula>"いる"</formula>
    </cfRule>
    <cfRule type="containsBlanks" dxfId="4491" priority="66">
      <formula>LEN(TRIM(AL344))=0</formula>
    </cfRule>
    <cfRule type="cellIs" dxfId="4490" priority="67" operator="equal">
      <formula>"要確認"</formula>
    </cfRule>
  </conditionalFormatting>
  <conditionalFormatting sqref="AR344">
    <cfRule type="cellIs" dxfId="4489" priority="62" operator="equal">
      <formula>"適切"</formula>
    </cfRule>
    <cfRule type="cellIs" dxfId="4488" priority="63" operator="equal">
      <formula>"不適切"</formula>
    </cfRule>
  </conditionalFormatting>
  <conditionalFormatting sqref="AN343">
    <cfRule type="cellIs" dxfId="4487" priority="60" operator="equal">
      <formula>"✖"</formula>
    </cfRule>
    <cfRule type="cellIs" dxfId="4486" priority="61" operator="equal">
      <formula>"●"</formula>
    </cfRule>
  </conditionalFormatting>
  <conditionalFormatting sqref="AL343">
    <cfRule type="cellIs" dxfId="4485" priority="56" operator="equal">
      <formula>"いない"</formula>
    </cfRule>
    <cfRule type="cellIs" dxfId="4484" priority="57" operator="equal">
      <formula>"いる"</formula>
    </cfRule>
    <cfRule type="containsBlanks" dxfId="4483" priority="58">
      <formula>LEN(TRIM(AL343))=0</formula>
    </cfRule>
    <cfRule type="cellIs" dxfId="4482" priority="59" operator="equal">
      <formula>"要確認"</formula>
    </cfRule>
  </conditionalFormatting>
  <conditionalFormatting sqref="AR343">
    <cfRule type="cellIs" dxfId="4481" priority="54" operator="equal">
      <formula>"適切"</formula>
    </cfRule>
    <cfRule type="cellIs" dxfId="4480" priority="55" operator="equal">
      <formula>"不適切"</formula>
    </cfRule>
  </conditionalFormatting>
  <conditionalFormatting sqref="AN345">
    <cfRule type="cellIs" dxfId="4479" priority="52" operator="equal">
      <formula>"✖"</formula>
    </cfRule>
    <cfRule type="cellIs" dxfId="4478" priority="53" operator="equal">
      <formula>"●"</formula>
    </cfRule>
  </conditionalFormatting>
  <conditionalFormatting sqref="AL345">
    <cfRule type="cellIs" dxfId="4477" priority="48" operator="equal">
      <formula>"いない"</formula>
    </cfRule>
    <cfRule type="cellIs" dxfId="4476" priority="49" operator="equal">
      <formula>"いる"</formula>
    </cfRule>
    <cfRule type="containsBlanks" dxfId="4475" priority="50">
      <formula>LEN(TRIM(AL345))=0</formula>
    </cfRule>
    <cfRule type="cellIs" dxfId="4474" priority="51" operator="equal">
      <formula>"要確認"</formula>
    </cfRule>
  </conditionalFormatting>
  <conditionalFormatting sqref="AR345">
    <cfRule type="cellIs" dxfId="4473" priority="46" operator="equal">
      <formula>"適切"</formula>
    </cfRule>
    <cfRule type="cellIs" dxfId="4472" priority="47" operator="equal">
      <formula>"不適切"</formula>
    </cfRule>
  </conditionalFormatting>
  <conditionalFormatting sqref="AN347">
    <cfRule type="cellIs" dxfId="4471" priority="44" operator="equal">
      <formula>"✖"</formula>
    </cfRule>
    <cfRule type="cellIs" dxfId="4470" priority="45" operator="equal">
      <formula>"●"</formula>
    </cfRule>
  </conditionalFormatting>
  <conditionalFormatting sqref="AL347">
    <cfRule type="cellIs" dxfId="4469" priority="40" operator="equal">
      <formula>"いない"</formula>
    </cfRule>
    <cfRule type="cellIs" dxfId="4468" priority="41" operator="equal">
      <formula>"いる"</formula>
    </cfRule>
    <cfRule type="containsBlanks" dxfId="4467" priority="42">
      <formula>LEN(TRIM(AL347))=0</formula>
    </cfRule>
    <cfRule type="cellIs" dxfId="4466" priority="43" operator="equal">
      <formula>"要確認"</formula>
    </cfRule>
  </conditionalFormatting>
  <conditionalFormatting sqref="AR347">
    <cfRule type="cellIs" dxfId="4465" priority="38" operator="equal">
      <formula>"適切"</formula>
    </cfRule>
    <cfRule type="cellIs" dxfId="4464" priority="39" operator="equal">
      <formula>"不適切"</formula>
    </cfRule>
  </conditionalFormatting>
  <conditionalFormatting sqref="AN346">
    <cfRule type="cellIs" dxfId="4463" priority="36" operator="equal">
      <formula>"✖"</formula>
    </cfRule>
    <cfRule type="cellIs" dxfId="4462" priority="37" operator="equal">
      <formula>"●"</formula>
    </cfRule>
  </conditionalFormatting>
  <conditionalFormatting sqref="AR346">
    <cfRule type="cellIs" dxfId="4461" priority="34" operator="equal">
      <formula>"適切"</formula>
    </cfRule>
    <cfRule type="cellIs" dxfId="4460" priority="35" operator="equal">
      <formula>"不適切"</formula>
    </cfRule>
  </conditionalFormatting>
  <conditionalFormatting sqref="AN340">
    <cfRule type="cellIs" dxfId="4459" priority="32" operator="equal">
      <formula>"✖"</formula>
    </cfRule>
    <cfRule type="cellIs" dxfId="4458" priority="33" operator="equal">
      <formula>"●"</formula>
    </cfRule>
  </conditionalFormatting>
  <conditionalFormatting sqref="AR340">
    <cfRule type="cellIs" dxfId="4457" priority="30" operator="equal">
      <formula>"適切"</formula>
    </cfRule>
    <cfRule type="cellIs" dxfId="4456" priority="31" operator="equal">
      <formula>"不適切"</formula>
    </cfRule>
  </conditionalFormatting>
  <conditionalFormatting sqref="G354:G356">
    <cfRule type="cellIs" dxfId="4455" priority="28" operator="equal">
      <formula>"✖"</formula>
    </cfRule>
    <cfRule type="cellIs" dxfId="4454" priority="29" operator="equal">
      <formula>"✔"</formula>
    </cfRule>
  </conditionalFormatting>
  <conditionalFormatting sqref="G358:G360">
    <cfRule type="cellIs" dxfId="4453" priority="26" operator="equal">
      <formula>"✖"</formula>
    </cfRule>
    <cfRule type="cellIs" dxfId="4452" priority="27" operator="equal">
      <formula>"✔"</formula>
    </cfRule>
  </conditionalFormatting>
  <conditionalFormatting sqref="AN71:AN72">
    <cfRule type="cellIs" dxfId="4451" priority="24" operator="equal">
      <formula>"✖"</formula>
    </cfRule>
    <cfRule type="cellIs" dxfId="4450" priority="25" operator="equal">
      <formula>"●"</formula>
    </cfRule>
  </conditionalFormatting>
  <conditionalFormatting sqref="AT71">
    <cfRule type="cellIs" dxfId="4449" priority="22" operator="equal">
      <formula>"✖"</formula>
    </cfRule>
    <cfRule type="cellIs" dxfId="4448" priority="23" operator="equal">
      <formula>"●"</formula>
    </cfRule>
  </conditionalFormatting>
  <conditionalFormatting sqref="AN74">
    <cfRule type="cellIs" dxfId="4447" priority="20" operator="equal">
      <formula>"✖"</formula>
    </cfRule>
    <cfRule type="cellIs" dxfId="4446" priority="21" operator="equal">
      <formula>"●"</formula>
    </cfRule>
  </conditionalFormatting>
  <conditionalFormatting sqref="AL74">
    <cfRule type="cellIs" dxfId="4445" priority="16" operator="equal">
      <formula>"いない"</formula>
    </cfRule>
    <cfRule type="cellIs" dxfId="4444" priority="17" operator="equal">
      <formula>"いる"</formula>
    </cfRule>
    <cfRule type="containsBlanks" dxfId="4443" priority="18">
      <formula>LEN(TRIM(AL74))=0</formula>
    </cfRule>
    <cfRule type="cellIs" dxfId="4442" priority="19" operator="equal">
      <formula>"要確認"</formula>
    </cfRule>
  </conditionalFormatting>
  <conditionalFormatting sqref="AR74">
    <cfRule type="cellIs" dxfId="4441" priority="14" operator="equal">
      <formula>"適切"</formula>
    </cfRule>
    <cfRule type="cellIs" dxfId="4440" priority="15" operator="equal">
      <formula>"不適切"</formula>
    </cfRule>
  </conditionalFormatting>
  <conditionalFormatting sqref="AN73">
    <cfRule type="cellIs" dxfId="4439" priority="12" operator="equal">
      <formula>"✖"</formula>
    </cfRule>
    <cfRule type="cellIs" dxfId="4438" priority="13" operator="equal">
      <formula>"●"</formula>
    </cfRule>
  </conditionalFormatting>
  <conditionalFormatting sqref="G242:G243">
    <cfRule type="cellIs" dxfId="4437" priority="10" operator="equal">
      <formula>"✖"</formula>
    </cfRule>
    <cfRule type="cellIs" dxfId="4436" priority="11" operator="equal">
      <formula>"✔"</formula>
    </cfRule>
  </conditionalFormatting>
  <conditionalFormatting sqref="AN176">
    <cfRule type="cellIs" dxfId="4435" priority="8" operator="equal">
      <formula>"✖"</formula>
    </cfRule>
    <cfRule type="cellIs" dxfId="4434" priority="9" operator="equal">
      <formula>"●"</formula>
    </cfRule>
  </conditionalFormatting>
  <conditionalFormatting sqref="AL176">
    <cfRule type="cellIs" dxfId="4433" priority="4" operator="equal">
      <formula>"いない"</formula>
    </cfRule>
    <cfRule type="cellIs" dxfId="4432" priority="5" operator="equal">
      <formula>"いる"</formula>
    </cfRule>
    <cfRule type="containsBlanks" dxfId="4431" priority="6">
      <formula>LEN(TRIM(AL176))=0</formula>
    </cfRule>
    <cfRule type="cellIs" dxfId="4430" priority="7" operator="equal">
      <formula>"要確認"</formula>
    </cfRule>
  </conditionalFormatting>
  <conditionalFormatting sqref="AR176">
    <cfRule type="cellIs" dxfId="4429" priority="2" operator="equal">
      <formula>"適切"</formula>
    </cfRule>
    <cfRule type="cellIs" dxfId="4428" priority="3" operator="equal">
      <formula>"不適切"</formula>
    </cfRule>
  </conditionalFormatting>
  <conditionalFormatting sqref="E176">
    <cfRule type="cellIs" dxfId="4427" priority="1" operator="equal">
      <formula>"★"</formula>
    </cfRule>
  </conditionalFormatting>
  <dataValidations count="23">
    <dataValidation type="list" allowBlank="1" showInputMessage="1" showErrorMessage="1" sqref="AO5 AS5 AV5 AX5 AQ5 AK5:AM5" xr:uid="{8C9D3F55-E8BD-401E-9CA5-D48A0DB0D89C}">
      <formula1>"　,適切・不適切,適切,不適切,要確認,非該当"</formula1>
    </dataValidation>
    <dataValidation type="list" allowBlank="1" showInputMessage="1" showErrorMessage="1" sqref="AO10 AO14:AO15 AO19 AL35 AQ6:AQ7 AQ10 AQ14:AQ15 AQ19 AS6:AS7 AS10 AS14:AS15 AS19 AV6:AV7 AV10 AV14:AV15 AV19 AX6:AX7 AX10 AX14:AX15 AX19 AL29 AK19:AM19 AK14:AM15 AK10:AM10 AL331:AL333 AO6:AO7 AL24 AL248:AL251 AL253 AL284:AL286 AL52 AL56 AL68:AL69 AL341:AL345 AL82 AK6:AM7 AL87:AL89 AL366:AL368 AL96 AL110:AL111 AL364 AL113 AL126 AL221 AL102 AL171:AL172 AL74 AL181:AL182 AL184 AL186:AL188 AL197:AL198 AL152 AL215 AL40 AL231 AL226 AL261 AL266 AL299 AL297 AL321:AL322 AL327 AL131 AL135 AL137 AL140 AL142 AL144 AL93 AL206 AL212 AL347 AL177" xr:uid="{1A217C81-BC3B-466A-9CE5-BBCEFDF798FD}">
      <formula1>"　,いる・いない,いる,いない,要確認"</formula1>
    </dataValidation>
    <dataValidation type="list" allowBlank="1" showInputMessage="1" showErrorMessage="1" error="正しい値を選択してください。" prompt="策定済又は未策定を選択してください。" sqref="AL288:AL289" xr:uid="{9D20B60F-5FE6-4278-A8B4-F5E0BB3C8336}">
      <formula1>"策定済・未策定,策定済,未策定"</formula1>
    </dataValidation>
    <dataValidation type="list" allowBlank="1" showInputMessage="1" showErrorMessage="1" error="正しい値を選択してください。" prompt="実施済,実施予定,未実施を選択してください。" sqref="AL290:AL293" xr:uid="{894BCEF8-95E5-46F9-9402-967F9335BBA5}">
      <formula1>"実施済・未実施,実施済,実施予定,未実施"</formula1>
    </dataValidation>
    <dataValidation type="list" allowBlank="1" showInputMessage="1" showErrorMessage="1" error="決められた値を選択してください。_x000a_" prompt="ある,ない,非該当のいずれかを選択してください" sqref="AL75" xr:uid="{FCFF55C2-07DD-47F0-9060-14BB147CDEE5}">
      <formula1>"ない・ある,ない,ある,要確認"</formula1>
    </dataValidation>
    <dataValidation type="list" allowBlank="1" showInputMessage="1" showErrorMessage="1" sqref="Z162:Z164 AB162:AB164 AD162:AD164" xr:uid="{FA75EB9C-2179-440F-BA9F-6B340AEE6845}">
      <formula1>"　,月・木,火・金,水・土,"</formula1>
    </dataValidation>
    <dataValidation type="list" allowBlank="1" showInputMessage="1" showErrorMessage="1" error="正しい値を選択してください。" prompt="該当又は非該当を選択してください。" sqref="V197 U271" xr:uid="{F73B57B5-355B-4D11-AA4B-7E8D9A0F916A}">
      <formula1>"　,該当・非該当,該当,非該当"</formula1>
    </dataValidation>
    <dataValidation type="list" allowBlank="1" showInputMessage="1" showErrorMessage="1" sqref="AG242 W281:W295 AA281:AA295 AE281:AE295 AG268:AG269 AI281:AI295" xr:uid="{21306033-4FD0-4FC4-AB19-64DBD46657DA}">
      <formula1>"　,✔,✖"</formula1>
    </dataValidation>
    <dataValidation type="list" allowBlank="1" showInputMessage="1" showErrorMessage="1" error="正しい内容を選択してください。" prompt="聞き取りをした際は✔を選択してください。" sqref="AD251 AD255 AD82 AH161 AD144 AD227 AG305:AG307 AG321:AG322 AG327 AG331:AG333 AG347 AD96 AD140 AD142 AD137 AD206 AD212 AD215" xr:uid="{7B29C007-675D-49B7-A852-0E5B2EF26AA2}">
      <formula1>"　,✔"</formula1>
    </dataValidation>
    <dataValidation type="list" allowBlank="1" showInputMessage="1" showErrorMessage="1" error="正しい内容を選択してください。" prompt="確認した際は✔を選択してください。_x000a_確認した結果、不適切な場合は✖を選択してください。" sqref="AD288:AD293 AD59 AD61 AD63 AD68:AD69 AD75 G116:G122 AD152 AD171 AD178 AD176 AD181:AD182 AD184 AD186:AD188 AD193:AD195 AD197:AD199 AD135 AD40 G358:G360 G232:G240 AD226 AD261 AD266:AD269 AD271:AD276 AD297:AD299 AD305:AD307 AD321:AD322 AD327 AD331:AD333 AD221 G313 G315 AG341:AG345 G353:G356 G371:G379 AD93 AD102 AD131 G242:G243" xr:uid="{70273EEF-827A-401D-ACFD-2B8ED7EBB6FB}">
      <formula1>"　,✔,✖"</formula1>
    </dataValidation>
    <dataValidation type="list" allowBlank="1" showInputMessage="1" showErrorMessage="1" error="正しい内容を選択してください。" prompt="見直し依頼をした際は✔を選択してください。_x000a_依頼できなかった場合は✖を選択してください。" sqref="AG266:AG267 AG226 AG243 AG232:AG240" xr:uid="{D2114DE5-CF6C-4343-8291-07D6A31F9CCC}">
      <formula1>"　,✔,✖"</formula1>
    </dataValidation>
    <dataValidation type="list" allowBlank="1" showInputMessage="1" showErrorMessage="1" error="正しい内容を選択してください。" prompt="不備がない場合は〇_x000a_不備がある場合は✖を選択してください。" sqref="I76:I77 P76:P77 W76" xr:uid="{F74DD2C2-16CA-4080-BF2F-A1F366A1063B}">
      <formula1>"　,〇,✖"</formula1>
    </dataValidation>
    <dataValidation type="list" allowBlank="1" showInputMessage="1" showErrorMessage="1" error="正しい値を選択してください。" prompt="実施月を選択してください。" sqref="W290:W293 Z290:Z293" xr:uid="{0F3AEF06-1031-4123-8DCE-6823F11728EB}">
      <formula1>"　,4,5,6,7,8,9,10,11,12,1,2,3"</formula1>
    </dataValidation>
    <dataValidation type="list" allowBlank="1" showInputMessage="1" showErrorMessage="1" error="正しい内容を選択してください。" prompt="確認又は未確認を選択してください。" sqref="AH9 AH14:AH15 AH19 AH24 AH29" xr:uid="{23601E8E-C2B7-4204-9AE4-4FEDFBB6B8BC}">
      <formula1>"　,確認・未確認,確認,未確認"</formula1>
    </dataValidation>
    <dataValidation allowBlank="1" showInputMessage="1" showErrorMessage="1" error="正しい値を選択してください。" prompt="数を入力してください。" sqref="N162:O164 N167:O169 Q167:R169 T167:U169 W167:X169" xr:uid="{F04929C0-5232-405E-8FB8-896EBCD2C2DE}"/>
    <dataValidation type="list" allowBlank="1" showInputMessage="1" showErrorMessage="1" error="正しい値を選択してください。" prompt="実施日を選択する際に✔を選択してください。" sqref="T161" xr:uid="{073897B5-0450-445E-9320-27348CFC4B73}">
      <formula1>"　,✔"</formula1>
    </dataValidation>
    <dataValidation type="list" allowBlank="1" showInputMessage="1" showErrorMessage="1" error="正しい値を選択してください。" prompt="実施しない場合には、空欄を選択してください。" sqref="R162:X164" xr:uid="{550B5395-DA59-4E2E-A1D8-D202AB7D53F7}">
      <formula1>"　,月,火,水,木,金,土,日"</formula1>
    </dataValidation>
    <dataValidation type="list" allowBlank="1" showInputMessage="1" showErrorMessage="1" error="正しい値を選択してください。" prompt="実施パターンを選択する際に✔を選択してください。" sqref="AD161" xr:uid="{ACB327D6-1956-4FD8-ADAF-90F8851BD0E9}">
      <formula1>"　,✔"</formula1>
    </dataValidation>
    <dataValidation type="list" allowBlank="1" showInputMessage="1" showErrorMessage="1" error="正しい値を選択してください。" prompt="該当する際は✔を選択してください。" sqref="M173 O173 Q173 S173 U173 W173 Y173 AA173 AC173 AE173 AG173 AI173 U278 X278 W280 AA280 AE280 AI280" xr:uid="{6C06DD80-4F10-45C5-8F6B-231322DDDDC6}">
      <formula1>"　,✔"</formula1>
    </dataValidation>
    <dataValidation allowBlank="1" showInputMessage="1" showErrorMessage="1" error="正しい時刻を入力してください。" prompt="時刻を入力してください。" sqref="V193:V195 X193:X195" xr:uid="{EC6C8D53-DEA4-4756-ADCD-B341B4FA8394}"/>
    <dataValidation allowBlank="1" showInputMessage="1" showErrorMessage="1" error="正しい日付を入力してください。" prompt="日付を 2023/6/1 のように入力してください。" sqref="Z272:Z275 V279 Z279 AD279 AH279" xr:uid="{FB0395DD-5A7F-4D51-B32C-22761DFD10E5}"/>
    <dataValidation type="list" allowBlank="1" showInputMessage="1" showErrorMessage="1" error="正しい値を選択してください。" prompt="有又は無を選択してください。" sqref="W266:W269 U272:U276 M279" xr:uid="{ECE1ADE9-71B2-40B7-81B6-E6AD56176B03}">
      <formula1>"　,有・無,有,無"</formula1>
    </dataValidation>
    <dataValidation type="list" allowBlank="1" showInputMessage="1" showErrorMessage="1" sqref="AL176" xr:uid="{9194BA52-9A2F-45D5-BADC-8BB1591E496F}">
      <formula1>"　,該当,非該当,要確認"</formula1>
    </dataValidation>
  </dataValidations>
  <pageMargins left="0.51181102362204722" right="0.19685039370078741" top="0.74803149606299213" bottom="0.74803149606299213" header="0.31496062992125984" footer="0.31496062992125984"/>
  <pageSetup paperSize="9" orientation="portrait" r:id="rId1"/>
  <headerFooter>
    <oddHeader>&amp;L&amp;"HG丸ｺﾞｼｯｸM-PRO,太字"&amp;16処遇関係チェックリスト&amp;R&amp;"HG丸ｺﾞｼｯｸM-PRO,太字"&amp;16特養（従来型）</oddHeader>
    <oddFooter>&amp;R&amp;P/&amp;N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53AC-DE81-4121-A8AD-D785B81948E4}">
  <sheetPr codeName="Sheet5">
    <tabColor rgb="FF92D050"/>
    <pageSetUpPr fitToPage="1"/>
  </sheetPr>
  <dimension ref="A1:CB60"/>
  <sheetViews>
    <sheetView topLeftCell="B2" zoomScale="60" zoomScaleNormal="60" zoomScaleSheetLayoutView="70" workbookViewId="0">
      <selection activeCell="AI9" sqref="AI9"/>
    </sheetView>
  </sheetViews>
  <sheetFormatPr defaultColWidth="4" defaultRowHeight="27" customHeight="1"/>
  <cols>
    <col min="1" max="1" width="4" style="17" hidden="1" customWidth="1"/>
    <col min="2" max="5" width="3.19921875" style="10" customWidth="1"/>
    <col min="6" max="7" width="3.5" style="17" customWidth="1"/>
    <col min="8" max="10" width="4" style="17"/>
    <col min="11" max="11" width="7.5" style="499" customWidth="1"/>
    <col min="12" max="13" width="4" style="17"/>
    <col min="14" max="14" width="8.3984375" style="499" customWidth="1"/>
    <col min="15" max="16" width="4" style="17"/>
    <col min="17" max="17" width="7.5" style="499" customWidth="1"/>
    <col min="18" max="19" width="4" style="17"/>
    <col min="20" max="20" width="8.69921875" style="499" customWidth="1"/>
    <col min="21" max="22" width="4" style="17"/>
    <col min="23" max="23" width="7.8984375" style="502" customWidth="1"/>
    <col min="24" max="25" width="4" style="17"/>
    <col min="26" max="26" width="8.5" style="502" customWidth="1"/>
    <col min="27" max="27" width="5.09765625" style="17" customWidth="1"/>
    <col min="28" max="28" width="4" style="17"/>
    <col min="29" max="29" width="5" style="10" customWidth="1"/>
    <col min="30" max="30" width="5.19921875" style="423" customWidth="1"/>
    <col min="31" max="31" width="6.19921875" style="10" customWidth="1"/>
    <col min="32" max="32" width="6.19921875" style="31" customWidth="1"/>
    <col min="33" max="34" width="6.8984375" style="413" customWidth="1"/>
    <col min="35" max="35" width="8.19921875" style="413" customWidth="1"/>
    <col min="36" max="37" width="5" style="413" customWidth="1"/>
    <col min="38" max="38" width="5" style="10" customWidth="1"/>
    <col min="39" max="39" width="5.19921875" style="423" customWidth="1"/>
    <col min="40" max="40" width="6.19921875" style="10" customWidth="1"/>
    <col min="41" max="41" width="6.19921875" style="31" customWidth="1"/>
    <col min="42" max="43" width="6.8984375" style="413" customWidth="1"/>
    <col min="44" max="44" width="8.09765625" style="413" customWidth="1"/>
    <col min="45" max="45" width="5" style="413" customWidth="1"/>
    <col min="46" max="46" width="5" style="46" customWidth="1"/>
    <col min="47" max="47" width="5" style="10" customWidth="1"/>
    <col min="48" max="48" width="5.19921875" style="423" customWidth="1"/>
    <col min="49" max="49" width="6.19921875" style="10" customWidth="1"/>
    <col min="50" max="50" width="6.19921875" style="31" customWidth="1"/>
    <col min="51" max="52" width="6.8984375" style="413" customWidth="1"/>
    <col min="53" max="53" width="8.09765625" style="413" customWidth="1"/>
    <col min="54" max="56" width="5" style="413" customWidth="1"/>
    <col min="57" max="57" width="5.59765625" style="21" customWidth="1"/>
    <col min="58" max="60" width="5.59765625" style="17" customWidth="1"/>
    <col min="61" max="61" width="7.5" style="17" customWidth="1"/>
    <col min="62" max="73" width="5.59765625" style="17" customWidth="1"/>
    <col min="74" max="79" width="4" style="17" customWidth="1"/>
    <col min="80" max="80" width="5" style="22" customWidth="1"/>
    <col min="81" max="91" width="4" style="17" customWidth="1"/>
    <col min="92" max="93" width="4" style="17"/>
    <col min="94" max="94" width="14.3984375" style="17" bestFit="1" customWidth="1"/>
    <col min="95" max="95" width="4" style="17"/>
    <col min="96" max="96" width="24.3984375" style="17" bestFit="1" customWidth="1"/>
    <col min="97" max="97" width="88.09765625" style="17" bestFit="1" customWidth="1"/>
    <col min="98" max="16384" width="4" style="17"/>
  </cols>
  <sheetData>
    <row r="1" spans="2:80" ht="27" hidden="1" customHeight="1" thickBot="1"/>
    <row r="2" spans="2:80" ht="27" customHeight="1" thickBot="1"/>
    <row r="3" spans="2:80" ht="27" customHeight="1" thickBot="1">
      <c r="B3" s="65"/>
      <c r="C3" s="10" t="s">
        <v>34</v>
      </c>
      <c r="O3" s="10" t="s">
        <v>35</v>
      </c>
      <c r="P3" s="10"/>
      <c r="Q3" s="416">
        <f>'自主点検表（処遇）'!$Q$253</f>
        <v>0</v>
      </c>
      <c r="R3" s="10" t="s">
        <v>36</v>
      </c>
      <c r="S3" s="416">
        <f>'自主点検表（処遇）'!$S$253</f>
        <v>0</v>
      </c>
      <c r="T3" s="501" t="s">
        <v>37</v>
      </c>
      <c r="U3" s="10" t="s">
        <v>38</v>
      </c>
      <c r="V3" s="10"/>
      <c r="AC3" s="410"/>
      <c r="AD3" s="428"/>
      <c r="AE3" s="10" t="s">
        <v>2196</v>
      </c>
      <c r="AF3" s="426"/>
      <c r="AL3" s="424"/>
      <c r="AM3" s="425"/>
      <c r="AN3" s="424"/>
      <c r="AO3" s="426"/>
      <c r="AU3" s="424"/>
      <c r="AV3" s="425"/>
      <c r="AW3" s="424"/>
      <c r="AX3" s="426"/>
      <c r="CB3" s="22">
        <v>252</v>
      </c>
    </row>
    <row r="4" spans="2:80" ht="26.55" customHeight="1" thickBot="1">
      <c r="B4" s="65"/>
      <c r="C4" s="1696" t="s">
        <v>39</v>
      </c>
      <c r="D4" s="1554"/>
      <c r="E4" s="1554"/>
      <c r="F4" s="1554"/>
      <c r="G4" s="1554"/>
      <c r="H4" s="1554"/>
      <c r="I4" s="1555"/>
      <c r="J4" s="1696" t="s">
        <v>60</v>
      </c>
      <c r="K4" s="1554"/>
      <c r="L4" s="1554"/>
      <c r="M4" s="1554"/>
      <c r="N4" s="1554"/>
      <c r="O4" s="1555"/>
      <c r="P4" s="1696" t="s">
        <v>64</v>
      </c>
      <c r="Q4" s="1554"/>
      <c r="R4" s="1554"/>
      <c r="S4" s="1554"/>
      <c r="T4" s="1554"/>
      <c r="U4" s="2141"/>
      <c r="V4" s="1553" t="s">
        <v>645</v>
      </c>
      <c r="W4" s="1554"/>
      <c r="X4" s="1554"/>
      <c r="Y4" s="1554"/>
      <c r="Z4" s="1554"/>
      <c r="AA4" s="1555"/>
      <c r="AB4" s="79"/>
      <c r="AC4" s="2075" t="s">
        <v>60</v>
      </c>
      <c r="AD4" s="2076"/>
      <c r="AE4" s="2076"/>
      <c r="AF4" s="2076"/>
      <c r="AG4" s="2076"/>
      <c r="AH4" s="2076"/>
      <c r="AI4" s="2076"/>
      <c r="AJ4" s="2077"/>
      <c r="AL4" s="2078" t="s">
        <v>2195</v>
      </c>
      <c r="AM4" s="2079"/>
      <c r="AN4" s="2079"/>
      <c r="AO4" s="2079"/>
      <c r="AP4" s="2079"/>
      <c r="AQ4" s="2079"/>
      <c r="AR4" s="2079"/>
      <c r="AS4" s="2080"/>
      <c r="AU4" s="2081" t="s">
        <v>2205</v>
      </c>
      <c r="AV4" s="2082"/>
      <c r="AW4" s="2082"/>
      <c r="AX4" s="2082"/>
      <c r="AY4" s="2082"/>
      <c r="AZ4" s="2082"/>
      <c r="BA4" s="2082"/>
      <c r="BB4" s="2083"/>
      <c r="BD4" s="821" t="s">
        <v>2472</v>
      </c>
      <c r="BE4" s="822"/>
      <c r="BF4" s="823"/>
      <c r="CB4" s="22">
        <v>253</v>
      </c>
    </row>
    <row r="5" spans="2:80" ht="26.55" customHeight="1" thickBot="1">
      <c r="B5" s="65"/>
      <c r="C5" s="1692"/>
      <c r="D5" s="1693"/>
      <c r="E5" s="1693"/>
      <c r="F5" s="1693"/>
      <c r="G5" s="1693"/>
      <c r="H5" s="1693"/>
      <c r="I5" s="1694"/>
      <c r="J5" s="1692" t="s">
        <v>61</v>
      </c>
      <c r="K5" s="1693"/>
      <c r="L5" s="1693"/>
      <c r="M5" s="1693"/>
      <c r="N5" s="1693"/>
      <c r="O5" s="1694"/>
      <c r="P5" s="146" t="s">
        <v>65</v>
      </c>
      <c r="Q5" s="1328" t="str">
        <f>'自主点検表（処遇）'!$Q$255</f>
        <v>有・無</v>
      </c>
      <c r="R5" s="1328"/>
      <c r="S5" s="1328"/>
      <c r="T5" s="1328"/>
      <c r="U5" s="147" t="s">
        <v>66</v>
      </c>
      <c r="V5" s="148"/>
      <c r="W5" s="1328" t="s">
        <v>62</v>
      </c>
      <c r="X5" s="1328"/>
      <c r="Y5" s="1328"/>
      <c r="Z5" s="1328"/>
      <c r="AA5" s="15"/>
      <c r="AC5" s="10" t="s">
        <v>2202</v>
      </c>
      <c r="AL5" s="10" t="s">
        <v>2202</v>
      </c>
      <c r="AT5" s="413"/>
      <c r="AU5" s="10" t="s">
        <v>2202</v>
      </c>
      <c r="BD5" s="10" t="s">
        <v>2473</v>
      </c>
      <c r="CB5" s="22">
        <v>254</v>
      </c>
    </row>
    <row r="6" spans="2:80" ht="26.55" customHeight="1" thickBot="1">
      <c r="B6" s="65"/>
      <c r="C6" s="2135" t="s">
        <v>40</v>
      </c>
      <c r="D6" s="2136"/>
      <c r="E6" s="2136"/>
      <c r="F6" s="2136"/>
      <c r="G6" s="2136"/>
      <c r="H6" s="2136"/>
      <c r="I6" s="2137"/>
      <c r="J6" s="440"/>
      <c r="K6" s="2138">
        <f>'自主点検表（処遇）'!$K$256</f>
        <v>0</v>
      </c>
      <c r="L6" s="2138"/>
      <c r="M6" s="2138"/>
      <c r="N6" s="2138"/>
      <c r="O6" s="441" t="s">
        <v>63</v>
      </c>
      <c r="P6" s="440"/>
      <c r="Q6" s="2139">
        <f>'自主点検表（処遇）'!$Q$256</f>
        <v>0</v>
      </c>
      <c r="R6" s="2139"/>
      <c r="S6" s="2139"/>
      <c r="T6" s="2139"/>
      <c r="U6" s="442" t="s">
        <v>63</v>
      </c>
      <c r="V6" s="443"/>
      <c r="W6" s="2140">
        <f>SUM(K6,Q6)</f>
        <v>0</v>
      </c>
      <c r="X6" s="2140"/>
      <c r="Y6" s="2140"/>
      <c r="Z6" s="2140"/>
      <c r="AA6" s="444" t="s">
        <v>63</v>
      </c>
      <c r="AC6" s="445" t="s">
        <v>2199</v>
      </c>
      <c r="AD6" s="446"/>
      <c r="AE6" s="445"/>
      <c r="AF6" s="447">
        <f>K8</f>
        <v>0</v>
      </c>
      <c r="AG6" s="413" t="s">
        <v>2200</v>
      </c>
      <c r="AH6" s="413" t="s">
        <v>2201</v>
      </c>
      <c r="AI6" s="718">
        <f>AF6/3</f>
        <v>0</v>
      </c>
      <c r="AJ6" s="719" t="s">
        <v>71</v>
      </c>
      <c r="AL6" s="445" t="s">
        <v>2199</v>
      </c>
      <c r="AM6" s="446"/>
      <c r="AN6" s="445"/>
      <c r="AO6" s="447">
        <f>Q8</f>
        <v>0</v>
      </c>
      <c r="AP6" s="413" t="s">
        <v>2200</v>
      </c>
      <c r="AQ6" s="413" t="s">
        <v>2201</v>
      </c>
      <c r="AR6" s="718">
        <f>AO6/3</f>
        <v>0</v>
      </c>
      <c r="AS6" s="719" t="s">
        <v>71</v>
      </c>
      <c r="AU6" s="445" t="s">
        <v>2199</v>
      </c>
      <c r="AV6" s="446"/>
      <c r="AW6" s="445"/>
      <c r="AX6" s="447">
        <f>W8</f>
        <v>0</v>
      </c>
      <c r="AY6" s="413" t="s">
        <v>2200</v>
      </c>
      <c r="AZ6" s="413" t="s">
        <v>2201</v>
      </c>
      <c r="BA6" s="718">
        <f>AX6/3</f>
        <v>0</v>
      </c>
      <c r="BB6" s="719" t="s">
        <v>71</v>
      </c>
      <c r="BD6" s="445" t="s">
        <v>2199</v>
      </c>
      <c r="BE6" s="446"/>
      <c r="BF6" s="445"/>
      <c r="BG6" s="447">
        <f>W8</f>
        <v>0</v>
      </c>
      <c r="BH6" s="17" t="s">
        <v>2474</v>
      </c>
      <c r="BI6" s="718">
        <f>BA10</f>
        <v>0</v>
      </c>
      <c r="BJ6" s="719" t="s">
        <v>71</v>
      </c>
      <c r="CB6" s="22">
        <v>255</v>
      </c>
    </row>
    <row r="7" spans="2:80" ht="26.55" customHeight="1" thickBot="1">
      <c r="B7" s="65"/>
      <c r="C7" s="1348" t="s">
        <v>41</v>
      </c>
      <c r="D7" s="1349"/>
      <c r="E7" s="1349"/>
      <c r="F7" s="1349"/>
      <c r="G7" s="1349"/>
      <c r="H7" s="1349"/>
      <c r="I7" s="1350"/>
      <c r="J7" s="154" t="s">
        <v>65</v>
      </c>
      <c r="K7" s="2145">
        <f>'自主点検表（処遇）'!$K$257</f>
        <v>0</v>
      </c>
      <c r="L7" s="2145"/>
      <c r="M7" s="2145"/>
      <c r="N7" s="2145"/>
      <c r="O7" s="151" t="s">
        <v>67</v>
      </c>
      <c r="P7" s="154" t="s">
        <v>65</v>
      </c>
      <c r="Q7" s="1076">
        <f>'自主点検表（処遇）'!$Q$257</f>
        <v>0</v>
      </c>
      <c r="R7" s="1076"/>
      <c r="S7" s="1076"/>
      <c r="T7" s="1076"/>
      <c r="U7" s="177" t="s">
        <v>67</v>
      </c>
      <c r="V7" s="169" t="s">
        <v>65</v>
      </c>
      <c r="W7" s="2146">
        <f>SUM(K7,Q7)</f>
        <v>0</v>
      </c>
      <c r="X7" s="2146"/>
      <c r="Y7" s="2146"/>
      <c r="Z7" s="2146"/>
      <c r="AA7" s="167" t="s">
        <v>67</v>
      </c>
      <c r="AC7" s="17"/>
      <c r="AD7" s="17"/>
      <c r="AE7" s="17"/>
      <c r="AF7" s="17"/>
      <c r="AG7" s="22" t="s">
        <v>2206</v>
      </c>
      <c r="AH7" s="17"/>
      <c r="AI7" s="720">
        <f>ROUNDUP(AI6,0)</f>
        <v>0</v>
      </c>
      <c r="AJ7" s="721" t="s">
        <v>71</v>
      </c>
      <c r="AL7" s="17"/>
      <c r="AM7" s="17"/>
      <c r="AN7" s="17"/>
      <c r="AO7" s="17"/>
      <c r="AP7" s="22" t="s">
        <v>2206</v>
      </c>
      <c r="AQ7" s="17"/>
      <c r="AR7" s="720">
        <f>ROUNDUP(AR6,0)</f>
        <v>0</v>
      </c>
      <c r="AS7" s="721" t="s">
        <v>71</v>
      </c>
      <c r="AU7" s="17"/>
      <c r="AV7" s="17"/>
      <c r="AW7" s="17"/>
      <c r="AX7" s="17"/>
      <c r="AY7" s="22" t="s">
        <v>2206</v>
      </c>
      <c r="AZ7" s="17"/>
      <c r="BA7" s="720">
        <f>ROUNDUP(BA6,0)</f>
        <v>0</v>
      </c>
      <c r="BB7" s="721" t="s">
        <v>71</v>
      </c>
      <c r="BH7" s="17" t="s">
        <v>2475</v>
      </c>
      <c r="BI7" s="824" t="e">
        <f>BG6/BI6</f>
        <v>#DIV/0!</v>
      </c>
      <c r="BJ7" s="721" t="s">
        <v>71</v>
      </c>
      <c r="CB7" s="22">
        <v>256</v>
      </c>
    </row>
    <row r="8" spans="2:80" ht="26.55" customHeight="1" thickBot="1">
      <c r="B8" s="65"/>
      <c r="C8" s="2147" t="s">
        <v>42</v>
      </c>
      <c r="D8" s="2148"/>
      <c r="E8" s="2148"/>
      <c r="F8" s="2148"/>
      <c r="G8" s="2148"/>
      <c r="H8" s="2148"/>
      <c r="I8" s="2149"/>
      <c r="J8" s="434" t="s">
        <v>91</v>
      </c>
      <c r="K8" s="2150">
        <f>'自主点検表（処遇）'!$K$258</f>
        <v>0</v>
      </c>
      <c r="L8" s="2150"/>
      <c r="M8" s="2150"/>
      <c r="N8" s="2150"/>
      <c r="O8" s="435" t="s">
        <v>68</v>
      </c>
      <c r="P8" s="436"/>
      <c r="Q8" s="2151">
        <f>'自主点検表（処遇）'!$Q$258</f>
        <v>0</v>
      </c>
      <c r="R8" s="2151"/>
      <c r="S8" s="2151"/>
      <c r="T8" s="2151"/>
      <c r="U8" s="437" t="s">
        <v>68</v>
      </c>
      <c r="V8" s="438" t="s">
        <v>91</v>
      </c>
      <c r="W8" s="2152">
        <f>SUM(K8,Q8)</f>
        <v>0</v>
      </c>
      <c r="X8" s="2152"/>
      <c r="Y8" s="2152"/>
      <c r="Z8" s="2152"/>
      <c r="AA8" s="439" t="s">
        <v>68</v>
      </c>
      <c r="AC8" s="10" t="s">
        <v>2198</v>
      </c>
      <c r="AD8" s="10"/>
      <c r="AF8" s="10"/>
      <c r="AG8" s="10"/>
      <c r="AH8" s="10"/>
      <c r="AI8" s="433">
        <f>_xlfn.IFS(K8&lt;=30,1,AND(30&lt;K8,K8&lt;=50),2,AND(50&lt;K8,K8&lt;=130),3,AND(130&lt;K8,K8&lt;=180),4,AND(180&lt;K8,K8&lt;=230),5)</f>
        <v>1</v>
      </c>
      <c r="AJ8" s="22" t="s">
        <v>71</v>
      </c>
      <c r="AL8" s="10" t="s">
        <v>2198</v>
      </c>
      <c r="AM8" s="10"/>
      <c r="AO8" s="10"/>
      <c r="AP8" s="10"/>
      <c r="AQ8" s="10"/>
      <c r="AR8" s="433">
        <f>_xlfn.IFS(T8&lt;=30,1,AND(30&lt;T8,T8&lt;=50),2,AND(50&lt;T8,T8&lt;=130),3,AND(130&lt;T8,T8&lt;=180),4,AND(180&lt;T8,T8&lt;=230),5)</f>
        <v>1</v>
      </c>
      <c r="AS8" s="22" t="s">
        <v>71</v>
      </c>
      <c r="AU8" s="10" t="s">
        <v>2198</v>
      </c>
      <c r="AV8" s="10"/>
      <c r="AX8" s="10"/>
      <c r="AY8" s="10"/>
      <c r="AZ8" s="10"/>
      <c r="BA8" s="433">
        <f>_xlfn.IFS(W8&lt;=30,1,AND(30&lt;W8,W8&lt;=50),2,AND(50&lt;W8,W8&lt;=130),3,AND(130&lt;W8,W8&lt;=180),4,AND(180&lt;W8,W8&lt;=230),5)</f>
        <v>1</v>
      </c>
      <c r="BB8" s="22" t="s">
        <v>71</v>
      </c>
      <c r="BD8" s="2069" t="e">
        <f>_xlfn.IFS(BI7=BI9,"平均並み",BI7&gt;BI9,"平均以上",BI7&lt;BI9,"平均以下")</f>
        <v>#DIV/0!</v>
      </c>
      <c r="BE8" s="2069"/>
      <c r="BF8" s="2069"/>
      <c r="BG8" s="2069"/>
      <c r="CB8" s="22">
        <v>257</v>
      </c>
    </row>
    <row r="9" spans="2:80" ht="26.55" customHeight="1" thickBot="1">
      <c r="B9" s="65"/>
      <c r="C9" s="1348" t="s">
        <v>43</v>
      </c>
      <c r="D9" s="1349"/>
      <c r="E9" s="1349"/>
      <c r="F9" s="1349"/>
      <c r="G9" s="1349"/>
      <c r="H9" s="1349"/>
      <c r="I9" s="1350"/>
      <c r="J9" s="1075" t="s">
        <v>69</v>
      </c>
      <c r="K9" s="1076"/>
      <c r="L9" s="1077"/>
      <c r="M9" s="1075" t="s">
        <v>70</v>
      </c>
      <c r="N9" s="1076"/>
      <c r="O9" s="1077"/>
      <c r="P9" s="1075" t="s">
        <v>69</v>
      </c>
      <c r="Q9" s="1076"/>
      <c r="R9" s="1077"/>
      <c r="S9" s="1075" t="s">
        <v>70</v>
      </c>
      <c r="T9" s="1076"/>
      <c r="U9" s="2124"/>
      <c r="V9" s="1573" t="s">
        <v>69</v>
      </c>
      <c r="W9" s="1076"/>
      <c r="X9" s="1077"/>
      <c r="Y9" s="1075" t="s">
        <v>70</v>
      </c>
      <c r="Z9" s="1076"/>
      <c r="AA9" s="1077"/>
      <c r="AB9" s="79"/>
      <c r="AC9" s="10" t="s">
        <v>2203</v>
      </c>
      <c r="AD9" s="17"/>
      <c r="AE9" s="17"/>
      <c r="AF9" s="17"/>
      <c r="AG9" s="17"/>
      <c r="AH9" s="17"/>
      <c r="AI9" s="433">
        <f>AI6-AI8</f>
        <v>-1</v>
      </c>
      <c r="AJ9" s="22" t="s">
        <v>71</v>
      </c>
      <c r="AK9" s="17"/>
      <c r="AL9" s="10" t="s">
        <v>2203</v>
      </c>
      <c r="AM9" s="17"/>
      <c r="AN9" s="17"/>
      <c r="AO9" s="17"/>
      <c r="AP9" s="17"/>
      <c r="AQ9" s="17"/>
      <c r="AR9" s="433">
        <f>AR6-AR8</f>
        <v>-1</v>
      </c>
      <c r="AS9" s="22" t="s">
        <v>71</v>
      </c>
      <c r="AT9" s="17"/>
      <c r="AU9" s="10" t="s">
        <v>2203</v>
      </c>
      <c r="AV9" s="17"/>
      <c r="AW9" s="17"/>
      <c r="AX9" s="17"/>
      <c r="AY9" s="17"/>
      <c r="AZ9" s="17"/>
      <c r="BA9" s="433">
        <f>BA6-BA8</f>
        <v>-1</v>
      </c>
      <c r="BB9" s="22" t="s">
        <v>71</v>
      </c>
      <c r="BC9" s="17"/>
      <c r="BD9" s="17" t="s">
        <v>2476</v>
      </c>
      <c r="BI9" s="825">
        <v>2.1800000000000002</v>
      </c>
      <c r="BJ9" s="723" t="s">
        <v>71</v>
      </c>
      <c r="CB9" s="22">
        <v>258</v>
      </c>
    </row>
    <row r="10" spans="2:80" ht="26.55" customHeight="1" thickBot="1">
      <c r="B10" s="65"/>
      <c r="C10" s="1155" t="s">
        <v>44</v>
      </c>
      <c r="D10" s="1156"/>
      <c r="E10" s="1156"/>
      <c r="F10" s="1156"/>
      <c r="G10" s="1156"/>
      <c r="H10" s="1156"/>
      <c r="I10" s="1157"/>
      <c r="J10" s="7"/>
      <c r="K10" s="520">
        <f>'自主点検表（処遇）'!$K$260</f>
        <v>0</v>
      </c>
      <c r="L10" s="521" t="s">
        <v>63</v>
      </c>
      <c r="M10" s="9"/>
      <c r="N10" s="520">
        <f>'自主点検表（処遇）'!$N$260</f>
        <v>0</v>
      </c>
      <c r="O10" s="521" t="s">
        <v>63</v>
      </c>
      <c r="P10" s="522"/>
      <c r="Q10" s="520">
        <f>'自主点検表（処遇）'!$Q$260</f>
        <v>0</v>
      </c>
      <c r="R10" s="521" t="s">
        <v>63</v>
      </c>
      <c r="S10" s="9"/>
      <c r="T10" s="520">
        <f>'自主点検表（処遇）'!$T$260</f>
        <v>0</v>
      </c>
      <c r="U10" s="523" t="s">
        <v>63</v>
      </c>
      <c r="V10" s="524"/>
      <c r="W10" s="525">
        <f>SUM(K10,Q10)</f>
        <v>0</v>
      </c>
      <c r="X10" s="521" t="s">
        <v>63</v>
      </c>
      <c r="Y10" s="9"/>
      <c r="Z10" s="525">
        <f>ROUNDDOWN(N10,1)+ROUNDDOWN(T10,1)</f>
        <v>0</v>
      </c>
      <c r="AA10" s="521" t="s">
        <v>63</v>
      </c>
      <c r="AC10" s="10" t="s">
        <v>2207</v>
      </c>
      <c r="AD10" s="17"/>
      <c r="AE10" s="17"/>
      <c r="AF10" s="17"/>
      <c r="AG10" s="17"/>
      <c r="AH10" s="17"/>
      <c r="AI10" s="722">
        <f>AE18</f>
        <v>0</v>
      </c>
      <c r="AJ10" s="723" t="s">
        <v>71</v>
      </c>
      <c r="AK10" s="17"/>
      <c r="AL10" s="10" t="s">
        <v>2207</v>
      </c>
      <c r="AM10" s="17"/>
      <c r="AN10" s="17"/>
      <c r="AO10" s="17"/>
      <c r="AP10" s="17"/>
      <c r="AQ10" s="17"/>
      <c r="AR10" s="722">
        <f>AN18</f>
        <v>0</v>
      </c>
      <c r="AS10" s="723" t="s">
        <v>71</v>
      </c>
      <c r="AT10" s="17"/>
      <c r="AU10" s="10" t="s">
        <v>2207</v>
      </c>
      <c r="AV10" s="17"/>
      <c r="AW10" s="17"/>
      <c r="AX10" s="17"/>
      <c r="AY10" s="17"/>
      <c r="AZ10" s="17"/>
      <c r="BA10" s="722">
        <f>AW18</f>
        <v>0</v>
      </c>
      <c r="BB10" s="723" t="s">
        <v>71</v>
      </c>
      <c r="BC10" s="17"/>
      <c r="BD10" s="22" t="s">
        <v>2477</v>
      </c>
      <c r="BE10" s="17"/>
      <c r="CB10" s="22">
        <v>259</v>
      </c>
    </row>
    <row r="11" spans="2:80" ht="26.55" customHeight="1" thickBot="1">
      <c r="B11" s="65"/>
      <c r="C11" s="1699" t="s">
        <v>45</v>
      </c>
      <c r="D11" s="1527"/>
      <c r="E11" s="1527"/>
      <c r="F11" s="1527"/>
      <c r="G11" s="1527"/>
      <c r="H11" s="1527"/>
      <c r="I11" s="1528"/>
      <c r="J11" s="7"/>
      <c r="K11" s="520">
        <f>'自主点検表（処遇）'!$K$261</f>
        <v>0</v>
      </c>
      <c r="L11" s="521" t="s">
        <v>63</v>
      </c>
      <c r="M11" s="9"/>
      <c r="N11" s="520">
        <f>'自主点検表（処遇）'!$N$261</f>
        <v>0</v>
      </c>
      <c r="O11" s="521" t="s">
        <v>63</v>
      </c>
      <c r="P11" s="522"/>
      <c r="Q11" s="520">
        <f>'自主点検表（処遇）'!$Q$261</f>
        <v>0</v>
      </c>
      <c r="R11" s="521" t="s">
        <v>63</v>
      </c>
      <c r="S11" s="9"/>
      <c r="T11" s="520">
        <f>'自主点検表（処遇）'!$T$261</f>
        <v>0</v>
      </c>
      <c r="U11" s="523" t="s">
        <v>63</v>
      </c>
      <c r="V11" s="524"/>
      <c r="W11" s="525">
        <f t="shared" ref="W11:W12" si="0">SUM(K11,Q11)</f>
        <v>0</v>
      </c>
      <c r="X11" s="521" t="s">
        <v>63</v>
      </c>
      <c r="Y11" s="9"/>
      <c r="Z11" s="525">
        <f t="shared" ref="Z11:Z17" si="1">ROUNDDOWN(N11,1)+ROUNDDOWN(T11,1)</f>
        <v>0</v>
      </c>
      <c r="AA11" s="521" t="s">
        <v>63</v>
      </c>
      <c r="AF11" s="1641" t="s">
        <v>2209</v>
      </c>
      <c r="AG11" s="1641"/>
      <c r="AH11" s="413" t="s">
        <v>2208</v>
      </c>
      <c r="AI11" s="413" t="s">
        <v>2210</v>
      </c>
      <c r="AJ11" s="449"/>
      <c r="AO11" s="1641" t="s">
        <v>2209</v>
      </c>
      <c r="AP11" s="1641"/>
      <c r="AQ11" s="413" t="s">
        <v>2208</v>
      </c>
      <c r="AR11" s="413" t="s">
        <v>2210</v>
      </c>
      <c r="AS11" s="449"/>
      <c r="AX11" s="1641" t="s">
        <v>2209</v>
      </c>
      <c r="AY11" s="1641"/>
      <c r="AZ11" s="413" t="s">
        <v>2208</v>
      </c>
      <c r="BA11" s="413" t="s">
        <v>2210</v>
      </c>
      <c r="BB11" s="449"/>
      <c r="BE11" s="17"/>
      <c r="CB11" s="22">
        <v>260</v>
      </c>
    </row>
    <row r="12" spans="2:80" ht="26.55" customHeight="1">
      <c r="B12" s="65"/>
      <c r="C12" s="1597" t="s">
        <v>46</v>
      </c>
      <c r="D12" s="1598"/>
      <c r="E12" s="1598"/>
      <c r="F12" s="1598"/>
      <c r="G12" s="1598"/>
      <c r="H12" s="1598"/>
      <c r="I12" s="1599"/>
      <c r="J12" s="526"/>
      <c r="K12" s="527">
        <f>'自主点検表（処遇）'!$K$262</f>
        <v>0</v>
      </c>
      <c r="L12" s="528" t="s">
        <v>63</v>
      </c>
      <c r="M12" s="526"/>
      <c r="N12" s="527">
        <f>'自主点検表（処遇）'!$N$262</f>
        <v>0</v>
      </c>
      <c r="O12" s="528" t="s">
        <v>63</v>
      </c>
      <c r="P12" s="529" t="s">
        <v>80</v>
      </c>
      <c r="Q12" s="527">
        <f>'自主点検表（処遇）'!$Q$262</f>
        <v>0</v>
      </c>
      <c r="R12" s="528" t="s">
        <v>63</v>
      </c>
      <c r="S12" s="526"/>
      <c r="T12" s="527">
        <f>'自主点検表（処遇）'!$T$262</f>
        <v>0</v>
      </c>
      <c r="U12" s="530" t="s">
        <v>63</v>
      </c>
      <c r="V12" s="531"/>
      <c r="W12" s="532">
        <f t="shared" si="0"/>
        <v>0</v>
      </c>
      <c r="X12" s="528" t="s">
        <v>63</v>
      </c>
      <c r="Y12" s="526"/>
      <c r="Z12" s="532">
        <f t="shared" si="1"/>
        <v>0</v>
      </c>
      <c r="AA12" s="528" t="s">
        <v>63</v>
      </c>
      <c r="AD12" s="10" t="s">
        <v>522</v>
      </c>
      <c r="AG12" s="427">
        <f>AI8</f>
        <v>1</v>
      </c>
      <c r="AH12" s="427">
        <f>AE16</f>
        <v>0</v>
      </c>
      <c r="AI12" s="448">
        <f>AH12-AG12</f>
        <v>-1</v>
      </c>
      <c r="AJ12" s="449" t="s">
        <v>71</v>
      </c>
      <c r="AM12" s="10" t="s">
        <v>522</v>
      </c>
      <c r="AP12" s="427">
        <f>AR8</f>
        <v>1</v>
      </c>
      <c r="AQ12" s="427">
        <f>AN16</f>
        <v>0</v>
      </c>
      <c r="AR12" s="448">
        <f>AQ12-AP12</f>
        <v>-1</v>
      </c>
      <c r="AS12" s="449" t="s">
        <v>71</v>
      </c>
      <c r="AV12" s="10" t="s">
        <v>522</v>
      </c>
      <c r="AY12" s="427">
        <f>BA8</f>
        <v>1</v>
      </c>
      <c r="AZ12" s="427">
        <f>AW16</f>
        <v>0</v>
      </c>
      <c r="BA12" s="448">
        <f>AZ12-AY12</f>
        <v>-1</v>
      </c>
      <c r="BB12" s="449" t="s">
        <v>71</v>
      </c>
      <c r="BC12" s="17"/>
      <c r="BD12" s="17"/>
      <c r="BE12" s="17"/>
      <c r="CB12" s="22">
        <v>261</v>
      </c>
    </row>
    <row r="13" spans="2:80" ht="26.55" customHeight="1" thickBot="1">
      <c r="B13" s="65"/>
      <c r="C13" s="1601" t="s">
        <v>47</v>
      </c>
      <c r="D13" s="1602"/>
      <c r="E13" s="1602"/>
      <c r="F13" s="1602"/>
      <c r="G13" s="1602"/>
      <c r="H13" s="1602"/>
      <c r="I13" s="1603"/>
      <c r="J13" s="533" t="s">
        <v>65</v>
      </c>
      <c r="K13" s="534">
        <f>'自主点検表（処遇）'!$K$263</f>
        <v>0</v>
      </c>
      <c r="L13" s="57" t="s">
        <v>67</v>
      </c>
      <c r="M13" s="533" t="s">
        <v>65</v>
      </c>
      <c r="N13" s="534">
        <f>'自主点検表（処遇）'!$N$263</f>
        <v>0</v>
      </c>
      <c r="O13" s="57" t="s">
        <v>67</v>
      </c>
      <c r="P13" s="533" t="s">
        <v>65</v>
      </c>
      <c r="Q13" s="534">
        <f>'自主点検表（処遇）'!$Q$263</f>
        <v>0</v>
      </c>
      <c r="R13" s="57" t="s">
        <v>67</v>
      </c>
      <c r="S13" s="533" t="s">
        <v>65</v>
      </c>
      <c r="T13" s="534">
        <f>'自主点検表（処遇）'!$T$263</f>
        <v>0</v>
      </c>
      <c r="U13" s="6" t="s">
        <v>67</v>
      </c>
      <c r="V13" s="535" t="s">
        <v>65</v>
      </c>
      <c r="W13" s="536">
        <f>SUM(K13,Q13)</f>
        <v>0</v>
      </c>
      <c r="X13" s="57" t="s">
        <v>67</v>
      </c>
      <c r="Y13" s="533" t="s">
        <v>65</v>
      </c>
      <c r="Z13" s="536">
        <f t="shared" si="1"/>
        <v>0</v>
      </c>
      <c r="AA13" s="57" t="s">
        <v>67</v>
      </c>
      <c r="AD13" s="10" t="s">
        <v>521</v>
      </c>
      <c r="AG13" s="427">
        <f>AI9</f>
        <v>-1</v>
      </c>
      <c r="AH13" s="427">
        <f>AE17</f>
        <v>0</v>
      </c>
      <c r="AI13" s="448">
        <f>AH13-AG13</f>
        <v>1</v>
      </c>
      <c r="AJ13" s="449" t="s">
        <v>71</v>
      </c>
      <c r="AK13" s="17"/>
      <c r="AM13" s="10" t="s">
        <v>521</v>
      </c>
      <c r="AP13" s="427">
        <f>AR9</f>
        <v>-1</v>
      </c>
      <c r="AQ13" s="427">
        <f>AN17</f>
        <v>0</v>
      </c>
      <c r="AR13" s="448">
        <f>AQ13-AP13</f>
        <v>1</v>
      </c>
      <c r="AS13" s="449" t="s">
        <v>71</v>
      </c>
      <c r="AT13" s="17"/>
      <c r="AV13" s="10" t="s">
        <v>521</v>
      </c>
      <c r="AY13" s="427">
        <f>BA9</f>
        <v>-1</v>
      </c>
      <c r="AZ13" s="427">
        <f>AW17</f>
        <v>0</v>
      </c>
      <c r="BA13" s="448">
        <f>AZ13-AY13</f>
        <v>1</v>
      </c>
      <c r="BB13" s="449" t="s">
        <v>71</v>
      </c>
      <c r="BC13" s="17"/>
      <c r="BD13" s="17"/>
      <c r="BE13" s="17"/>
      <c r="CB13" s="22">
        <v>262</v>
      </c>
    </row>
    <row r="14" spans="2:80" ht="26.55" customHeight="1" thickBot="1">
      <c r="B14" s="65"/>
      <c r="C14" s="1155" t="s">
        <v>48</v>
      </c>
      <c r="D14" s="1156"/>
      <c r="E14" s="1156"/>
      <c r="F14" s="1156"/>
      <c r="G14" s="1156"/>
      <c r="H14" s="1156"/>
      <c r="I14" s="1157"/>
      <c r="J14" s="7"/>
      <c r="K14" s="537">
        <f>SUM(K15,K20)</f>
        <v>0</v>
      </c>
      <c r="L14" s="8" t="s">
        <v>71</v>
      </c>
      <c r="M14" s="9"/>
      <c r="N14" s="537">
        <f>SUM(N15,N20)</f>
        <v>0</v>
      </c>
      <c r="O14" s="8" t="s">
        <v>71</v>
      </c>
      <c r="P14" s="522"/>
      <c r="Q14" s="537">
        <f>SUM(Q15,Q20)</f>
        <v>0</v>
      </c>
      <c r="R14" s="8" t="s">
        <v>71</v>
      </c>
      <c r="S14" s="9"/>
      <c r="T14" s="537">
        <f>SUM(T15,T20)</f>
        <v>0</v>
      </c>
      <c r="U14" s="7" t="s">
        <v>71</v>
      </c>
      <c r="V14" s="524"/>
      <c r="W14" s="525">
        <f t="shared" ref="W14:W15" si="2">SUM(K14,Q14)</f>
        <v>0</v>
      </c>
      <c r="X14" s="521" t="s">
        <v>63</v>
      </c>
      <c r="Y14" s="9"/>
      <c r="Z14" s="525">
        <f t="shared" si="1"/>
        <v>0</v>
      </c>
      <c r="AA14" s="521" t="s">
        <v>63</v>
      </c>
      <c r="AC14" s="2084" t="s">
        <v>2204</v>
      </c>
      <c r="AD14" s="2084"/>
      <c r="AE14" s="2084"/>
      <c r="AG14" s="1134" t="str">
        <f>IF(AI9&lt;AI10,"基準以上","基準以下")</f>
        <v>基準以上</v>
      </c>
      <c r="AH14" s="1134"/>
      <c r="AL14" s="2084" t="s">
        <v>2204</v>
      </c>
      <c r="AM14" s="2084"/>
      <c r="AN14" s="2084"/>
      <c r="AP14" s="1134" t="str">
        <f>IF(AR9&lt;AR10,"基準以上","基準以下")</f>
        <v>基準以上</v>
      </c>
      <c r="AQ14" s="1134"/>
      <c r="AU14" s="2084" t="s">
        <v>2204</v>
      </c>
      <c r="AV14" s="2084"/>
      <c r="AW14" s="2084"/>
      <c r="AY14" s="1134" t="str">
        <f>IF(BA9&lt;BA10,"基準以上","基準以下")</f>
        <v>基準以上</v>
      </c>
      <c r="AZ14" s="1134"/>
      <c r="CB14" s="22">
        <v>263</v>
      </c>
    </row>
    <row r="15" spans="2:80" ht="26.55" customHeight="1" thickBot="1">
      <c r="B15" s="65"/>
      <c r="C15" s="1597" t="s">
        <v>72</v>
      </c>
      <c r="D15" s="1598"/>
      <c r="E15" s="1598"/>
      <c r="F15" s="1598"/>
      <c r="G15" s="1598"/>
      <c r="H15" s="1598"/>
      <c r="I15" s="1599"/>
      <c r="J15" s="526"/>
      <c r="K15" s="527">
        <f>'自主点検表（処遇）'!$K$265</f>
        <v>0</v>
      </c>
      <c r="L15" s="528" t="s">
        <v>63</v>
      </c>
      <c r="M15" s="526"/>
      <c r="N15" s="527">
        <f>'自主点検表（処遇）'!$N$265</f>
        <v>0</v>
      </c>
      <c r="O15" s="528" t="s">
        <v>63</v>
      </c>
      <c r="P15" s="529" t="s">
        <v>80</v>
      </c>
      <c r="Q15" s="527">
        <f>'自主点検表（処遇）'!$Q$265</f>
        <v>0</v>
      </c>
      <c r="R15" s="528" t="s">
        <v>63</v>
      </c>
      <c r="S15" s="526"/>
      <c r="T15" s="527">
        <f>'自主点検表（処遇）'!$T$265</f>
        <v>0</v>
      </c>
      <c r="U15" s="538" t="s">
        <v>63</v>
      </c>
      <c r="V15" s="531"/>
      <c r="W15" s="532">
        <f t="shared" si="2"/>
        <v>0</v>
      </c>
      <c r="X15" s="528" t="s">
        <v>63</v>
      </c>
      <c r="Y15" s="526"/>
      <c r="Z15" s="532">
        <f t="shared" si="1"/>
        <v>0</v>
      </c>
      <c r="AA15" s="528" t="s">
        <v>63</v>
      </c>
      <c r="AC15" s="17" t="s">
        <v>2197</v>
      </c>
      <c r="AD15" s="17"/>
      <c r="AE15" s="17"/>
      <c r="AF15" s="17"/>
      <c r="AL15" s="17" t="s">
        <v>2197</v>
      </c>
      <c r="AM15" s="17"/>
      <c r="AN15" s="17"/>
      <c r="AO15" s="17"/>
      <c r="AU15" s="17" t="s">
        <v>2197</v>
      </c>
      <c r="AV15" s="17"/>
      <c r="AW15" s="17"/>
      <c r="AX15" s="17"/>
      <c r="BU15" s="1"/>
      <c r="CB15" s="22">
        <v>264</v>
      </c>
    </row>
    <row r="16" spans="2:80" ht="26.55" customHeight="1" thickBot="1">
      <c r="B16" s="65"/>
      <c r="C16" s="418" t="s">
        <v>2187</v>
      </c>
      <c r="D16" s="346"/>
      <c r="E16" s="346"/>
      <c r="F16" s="346"/>
      <c r="G16" s="346"/>
      <c r="H16" s="346"/>
      <c r="I16" s="347"/>
      <c r="J16" s="539" t="s">
        <v>65</v>
      </c>
      <c r="K16" s="540">
        <f>'自主点検表（処遇）'!$K$266</f>
        <v>0</v>
      </c>
      <c r="L16" s="541" t="s">
        <v>67</v>
      </c>
      <c r="M16" s="539" t="s">
        <v>65</v>
      </c>
      <c r="N16" s="540">
        <f>'自主点検表（処遇）'!$N$266</f>
        <v>0</v>
      </c>
      <c r="O16" s="541" t="s">
        <v>67</v>
      </c>
      <c r="P16" s="539" t="s">
        <v>65</v>
      </c>
      <c r="Q16" s="540">
        <f>'自主点検表（処遇）'!$Q$266</f>
        <v>0</v>
      </c>
      <c r="R16" s="541" t="s">
        <v>67</v>
      </c>
      <c r="S16" s="539" t="s">
        <v>65</v>
      </c>
      <c r="T16" s="540">
        <f>'自主点検表（処遇）'!$T$266</f>
        <v>0</v>
      </c>
      <c r="U16" s="542" t="s">
        <v>67</v>
      </c>
      <c r="V16" s="543" t="s">
        <v>65</v>
      </c>
      <c r="W16" s="544">
        <f>SUM(K16,Q16)</f>
        <v>0</v>
      </c>
      <c r="X16" s="541" t="s">
        <v>67</v>
      </c>
      <c r="Y16" s="539" t="s">
        <v>65</v>
      </c>
      <c r="Z16" s="544">
        <f t="shared" si="1"/>
        <v>0</v>
      </c>
      <c r="AA16" s="541" t="s">
        <v>67</v>
      </c>
      <c r="AC16" s="2089" t="s">
        <v>522</v>
      </c>
      <c r="AD16" s="2090"/>
      <c r="AE16" s="2097">
        <f>ROUNDDOWN(N15,1)</f>
        <v>0</v>
      </c>
      <c r="AF16" s="2098"/>
      <c r="AG16" s="413" t="str">
        <f>IF(AE16=AI23,"OK","NG")</f>
        <v>OK</v>
      </c>
      <c r="AL16" s="2089" t="s">
        <v>522</v>
      </c>
      <c r="AM16" s="2090"/>
      <c r="AN16" s="2095">
        <f>T15</f>
        <v>0</v>
      </c>
      <c r="AO16" s="2096"/>
      <c r="AP16" s="413" t="str">
        <f>IF(AN16=AR23,"OK","NG")</f>
        <v>OK</v>
      </c>
      <c r="AU16" s="2089" t="s">
        <v>522</v>
      </c>
      <c r="AV16" s="2090"/>
      <c r="AW16" s="2095">
        <f>SUM(AE16,AN16)</f>
        <v>0</v>
      </c>
      <c r="AX16" s="2096"/>
      <c r="AY16" s="413" t="str">
        <f>IF(AW16=BA23,"OK","NG")</f>
        <v>OK</v>
      </c>
      <c r="BU16" s="1"/>
      <c r="CB16" s="22">
        <v>265</v>
      </c>
    </row>
    <row r="17" spans="2:80" ht="26.55" customHeight="1" thickBot="1">
      <c r="B17" s="65"/>
      <c r="C17" s="419" t="s">
        <v>2188</v>
      </c>
      <c r="D17" s="420"/>
      <c r="E17" s="421"/>
      <c r="F17" s="421"/>
      <c r="G17" s="421"/>
      <c r="H17" s="421"/>
      <c r="I17" s="422"/>
      <c r="J17" s="545"/>
      <c r="K17" s="546"/>
      <c r="L17" s="547"/>
      <c r="M17" s="545" t="s">
        <v>65</v>
      </c>
      <c r="N17" s="546">
        <f>N15-N16</f>
        <v>0</v>
      </c>
      <c r="O17" s="547" t="s">
        <v>67</v>
      </c>
      <c r="P17" s="545"/>
      <c r="Q17" s="546"/>
      <c r="R17" s="547"/>
      <c r="S17" s="545" t="s">
        <v>65</v>
      </c>
      <c r="T17" s="546">
        <f>T15-T16</f>
        <v>0</v>
      </c>
      <c r="U17" s="548" t="s">
        <v>67</v>
      </c>
      <c r="V17" s="549" t="s">
        <v>65</v>
      </c>
      <c r="W17" s="550">
        <f>SUM(K17,Q17)</f>
        <v>0</v>
      </c>
      <c r="X17" s="547" t="s">
        <v>67</v>
      </c>
      <c r="Y17" s="545" t="s">
        <v>65</v>
      </c>
      <c r="Z17" s="550">
        <f t="shared" si="1"/>
        <v>0</v>
      </c>
      <c r="AA17" s="547" t="s">
        <v>67</v>
      </c>
      <c r="AC17" s="2085" t="s">
        <v>521</v>
      </c>
      <c r="AD17" s="2086"/>
      <c r="AE17" s="2071">
        <f>ROUNDDOWN(N20,1)</f>
        <v>0</v>
      </c>
      <c r="AF17" s="2072"/>
      <c r="AG17" s="413" t="str">
        <f>IF(AE17=AI28,"OK","NG")</f>
        <v>OK</v>
      </c>
      <c r="AL17" s="2085" t="s">
        <v>521</v>
      </c>
      <c r="AM17" s="2086"/>
      <c r="AN17" s="2087">
        <f>T20</f>
        <v>0</v>
      </c>
      <c r="AO17" s="2088"/>
      <c r="AP17" s="413" t="str">
        <f>IF(AN17=AR28,"OK","NG")</f>
        <v>OK</v>
      </c>
      <c r="AU17" s="2085" t="s">
        <v>521</v>
      </c>
      <c r="AV17" s="2086"/>
      <c r="AW17" s="2087">
        <f>SUM(AE17,AN17)</f>
        <v>0</v>
      </c>
      <c r="AX17" s="2088"/>
      <c r="AY17" s="413" t="str">
        <f>IF(AW17=BA28,"OK","NG")</f>
        <v>OK</v>
      </c>
      <c r="BU17" s="1"/>
    </row>
    <row r="18" spans="2:80" ht="26.55" customHeight="1" thickBot="1">
      <c r="B18" s="65"/>
      <c r="C18" s="1264" t="s">
        <v>79</v>
      </c>
      <c r="D18" s="1265"/>
      <c r="E18" s="1265"/>
      <c r="F18" s="1265"/>
      <c r="G18" s="1265"/>
      <c r="H18" s="1265"/>
      <c r="I18" s="1266"/>
      <c r="J18" s="1578" t="s">
        <v>78</v>
      </c>
      <c r="K18" s="1743"/>
      <c r="L18" s="1743"/>
      <c r="M18" s="1721" t="str">
        <f>'自主点検表（処遇）'!$M$267</f>
        <v>I・Ⅱ</v>
      </c>
      <c r="N18" s="1721"/>
      <c r="O18" s="1738"/>
      <c r="P18" s="1743" t="s">
        <v>78</v>
      </c>
      <c r="Q18" s="1743"/>
      <c r="R18" s="1743"/>
      <c r="S18" s="1721" t="str">
        <f>'自主点検表（処遇）'!$S$267</f>
        <v>I・Ⅱ</v>
      </c>
      <c r="T18" s="1721"/>
      <c r="U18" s="1722"/>
      <c r="V18" s="1573"/>
      <c r="W18" s="1076"/>
      <c r="X18" s="1076"/>
      <c r="Y18" s="1076"/>
      <c r="Z18" s="1076"/>
      <c r="AA18" s="1077"/>
      <c r="AC18" s="1358" t="s">
        <v>515</v>
      </c>
      <c r="AD18" s="2070"/>
      <c r="AE18" s="2071">
        <f>SUM(AE16:AF17)</f>
        <v>0</v>
      </c>
      <c r="AF18" s="2072"/>
      <c r="AG18" s="413" t="str">
        <f>IF(AE18=(AI23+AI28),"OK","NG")</f>
        <v>OK</v>
      </c>
      <c r="AL18" s="1358" t="s">
        <v>515</v>
      </c>
      <c r="AM18" s="2070"/>
      <c r="AN18" s="2071">
        <f>SUM(AN16:AO17)</f>
        <v>0</v>
      </c>
      <c r="AO18" s="2072"/>
      <c r="AP18" s="413" t="str">
        <f>IF(AN18=(AR23+AR28),"OK","NG")</f>
        <v>OK</v>
      </c>
      <c r="AU18" s="1358" t="s">
        <v>515</v>
      </c>
      <c r="AV18" s="2070"/>
      <c r="AW18" s="2071">
        <f>SUM(AW16:AX17)</f>
        <v>0</v>
      </c>
      <c r="AX18" s="2072"/>
      <c r="AY18" s="413" t="str">
        <f>IF(AW18=(BA23+BA28),"OK","NG")</f>
        <v>OK</v>
      </c>
      <c r="BE18" s="10" t="s">
        <v>2047</v>
      </c>
      <c r="BU18" s="1"/>
      <c r="CB18" s="22">
        <v>266</v>
      </c>
    </row>
    <row r="19" spans="2:80" ht="26.55" customHeight="1" thickBot="1">
      <c r="B19" s="65"/>
      <c r="C19" s="1718" t="s">
        <v>2186</v>
      </c>
      <c r="D19" s="1719"/>
      <c r="E19" s="1719"/>
      <c r="F19" s="1719"/>
      <c r="G19" s="1719"/>
      <c r="H19" s="1719"/>
      <c r="I19" s="1720"/>
      <c r="J19" s="551" t="s">
        <v>65</v>
      </c>
      <c r="K19" s="527">
        <f>'自主点検表（処遇）'!$K$268</f>
        <v>0</v>
      </c>
      <c r="L19" s="552" t="s">
        <v>67</v>
      </c>
      <c r="M19" s="553" t="s">
        <v>65</v>
      </c>
      <c r="N19" s="534">
        <f>'自主点検表（処遇）'!$N$268</f>
        <v>0</v>
      </c>
      <c r="O19" s="8" t="s">
        <v>67</v>
      </c>
      <c r="P19" s="551" t="s">
        <v>65</v>
      </c>
      <c r="Q19" s="554">
        <f>'自主点検表（処遇）'!$Q$268</f>
        <v>0</v>
      </c>
      <c r="R19" s="552" t="s">
        <v>67</v>
      </c>
      <c r="S19" s="551" t="s">
        <v>65</v>
      </c>
      <c r="T19" s="554">
        <f>'自主点検表（処遇）'!$T$268</f>
        <v>0</v>
      </c>
      <c r="U19" s="555" t="s">
        <v>67</v>
      </c>
      <c r="V19" s="556" t="s">
        <v>65</v>
      </c>
      <c r="W19" s="532">
        <f>SUM(K19,Q19)</f>
        <v>0</v>
      </c>
      <c r="X19" s="552" t="s">
        <v>67</v>
      </c>
      <c r="Y19" s="557" t="s">
        <v>65</v>
      </c>
      <c r="Z19" s="532">
        <f t="shared" ref="Z19:Z27" si="3">ROUNDDOWN(N19,1)+ROUNDDOWN(T19,1)</f>
        <v>0</v>
      </c>
      <c r="AA19" s="552" t="s">
        <v>67</v>
      </c>
      <c r="BE19" s="1" t="s">
        <v>2045</v>
      </c>
      <c r="BF19" s="1"/>
      <c r="BG19" s="1"/>
      <c r="BH19" s="1"/>
      <c r="BI19" s="1"/>
      <c r="BJ19" s="1"/>
      <c r="BK19" s="1"/>
      <c r="BL19" s="1"/>
      <c r="BM19" s="1"/>
      <c r="BN19" s="1"/>
      <c r="BO19" s="1"/>
      <c r="BP19" s="1"/>
      <c r="BQ19" s="1"/>
      <c r="BR19" s="1"/>
      <c r="BS19" s="1"/>
      <c r="BT19" s="1"/>
      <c r="BU19" s="1"/>
      <c r="CB19" s="22">
        <v>267</v>
      </c>
    </row>
    <row r="20" spans="2:80" ht="26.55" customHeight="1" thickBot="1">
      <c r="B20" s="65"/>
      <c r="C20" s="1264" t="s">
        <v>86</v>
      </c>
      <c r="D20" s="1265"/>
      <c r="E20" s="1265"/>
      <c r="F20" s="1265"/>
      <c r="G20" s="1265"/>
      <c r="H20" s="1265"/>
      <c r="I20" s="1266"/>
      <c r="J20" s="47"/>
      <c r="K20" s="558">
        <f>'自主点検表（処遇）'!$K$269</f>
        <v>0</v>
      </c>
      <c r="L20" s="559" t="s">
        <v>63</v>
      </c>
      <c r="M20" s="47"/>
      <c r="N20" s="558">
        <f>'自主点検表（処遇）'!$N$269</f>
        <v>0</v>
      </c>
      <c r="O20" s="559" t="s">
        <v>63</v>
      </c>
      <c r="P20" s="560"/>
      <c r="Q20" s="558">
        <f>'自主点検表（処遇）'!$Q$269</f>
        <v>0</v>
      </c>
      <c r="R20" s="559" t="s">
        <v>63</v>
      </c>
      <c r="S20" s="47"/>
      <c r="T20" s="558">
        <f>'自主点検表（処遇）'!$T$269</f>
        <v>0</v>
      </c>
      <c r="U20" s="561" t="s">
        <v>63</v>
      </c>
      <c r="V20" s="562"/>
      <c r="W20" s="563">
        <f t="shared" ref="W20" si="4">SUM(K20,Q20)</f>
        <v>0</v>
      </c>
      <c r="X20" s="559" t="s">
        <v>63</v>
      </c>
      <c r="Y20" s="47"/>
      <c r="Z20" s="563">
        <f t="shared" si="3"/>
        <v>0</v>
      </c>
      <c r="AA20" s="559" t="s">
        <v>63</v>
      </c>
      <c r="AC20" s="2089" t="s">
        <v>2189</v>
      </c>
      <c r="AD20" s="2090"/>
      <c r="AE20" s="1358" t="s">
        <v>2192</v>
      </c>
      <c r="AF20" s="2070"/>
      <c r="AG20" s="1358" t="s">
        <v>2193</v>
      </c>
      <c r="AH20" s="2070"/>
      <c r="AI20" s="2091" t="s">
        <v>515</v>
      </c>
      <c r="AJ20" s="2092"/>
      <c r="AL20" s="2089" t="s">
        <v>2189</v>
      </c>
      <c r="AM20" s="2090"/>
      <c r="AN20" s="1358" t="s">
        <v>2192</v>
      </c>
      <c r="AO20" s="2070"/>
      <c r="AP20" s="1358" t="s">
        <v>2193</v>
      </c>
      <c r="AQ20" s="2070"/>
      <c r="AR20" s="2091" t="s">
        <v>515</v>
      </c>
      <c r="AS20" s="2092"/>
      <c r="AU20" s="2089" t="s">
        <v>2189</v>
      </c>
      <c r="AV20" s="2090"/>
      <c r="AW20" s="1358" t="s">
        <v>2192</v>
      </c>
      <c r="AX20" s="2070"/>
      <c r="AY20" s="1358" t="s">
        <v>2193</v>
      </c>
      <c r="AZ20" s="2070"/>
      <c r="BA20" s="2091" t="s">
        <v>515</v>
      </c>
      <c r="BB20" s="2092"/>
      <c r="BE20" s="5" t="s">
        <v>283</v>
      </c>
      <c r="BF20" s="3"/>
      <c r="BG20" s="3"/>
      <c r="BH20" s="4"/>
      <c r="BI20" s="5" t="s">
        <v>284</v>
      </c>
      <c r="BJ20" s="3"/>
      <c r="BK20" s="3"/>
      <c r="BL20" s="3"/>
      <c r="BM20" s="3"/>
      <c r="BN20" s="3"/>
      <c r="BO20" s="3"/>
      <c r="BP20" s="3"/>
      <c r="BQ20" s="3"/>
      <c r="BR20" s="4"/>
      <c r="BS20" s="5" t="s">
        <v>285</v>
      </c>
      <c r="BT20" s="4"/>
      <c r="CB20" s="22">
        <v>268</v>
      </c>
    </row>
    <row r="21" spans="2:80" ht="26.55" customHeight="1" thickBot="1">
      <c r="B21" s="65"/>
      <c r="C21" s="1668" t="s">
        <v>75</v>
      </c>
      <c r="D21" s="1669"/>
      <c r="E21" s="1669"/>
      <c r="F21" s="1669"/>
      <c r="G21" s="1669"/>
      <c r="H21" s="1669"/>
      <c r="I21" s="1670"/>
      <c r="J21" s="564" t="s">
        <v>65</v>
      </c>
      <c r="K21" s="565">
        <f>'自主点検表（処遇）'!$K$270</f>
        <v>0</v>
      </c>
      <c r="L21" s="566" t="s">
        <v>67</v>
      </c>
      <c r="M21" s="567" t="s">
        <v>65</v>
      </c>
      <c r="N21" s="565">
        <f>'自主点検表（処遇）'!$N$270</f>
        <v>0</v>
      </c>
      <c r="O21" s="566" t="s">
        <v>67</v>
      </c>
      <c r="P21" s="567" t="s">
        <v>65</v>
      </c>
      <c r="Q21" s="565">
        <f>'自主点検表（処遇）'!$Q$270</f>
        <v>0</v>
      </c>
      <c r="R21" s="566" t="s">
        <v>67</v>
      </c>
      <c r="S21" s="567" t="s">
        <v>65</v>
      </c>
      <c r="T21" s="565">
        <f>'自主点検表（処遇）'!$T$270</f>
        <v>0</v>
      </c>
      <c r="U21" s="568" t="s">
        <v>67</v>
      </c>
      <c r="V21" s="569" t="s">
        <v>65</v>
      </c>
      <c r="W21" s="570">
        <f>SUM(K21,Q21)</f>
        <v>0</v>
      </c>
      <c r="X21" s="566" t="s">
        <v>67</v>
      </c>
      <c r="Y21" s="571" t="s">
        <v>65</v>
      </c>
      <c r="Z21" s="570">
        <f t="shared" si="3"/>
        <v>0</v>
      </c>
      <c r="AA21" s="566" t="s">
        <v>67</v>
      </c>
      <c r="AC21" s="1358" t="s">
        <v>2190</v>
      </c>
      <c r="AD21" s="2070"/>
      <c r="AE21" s="2081"/>
      <c r="AF21" s="2083"/>
      <c r="AG21" s="2081"/>
      <c r="AH21" s="2083"/>
      <c r="AI21" s="2093">
        <f>SUM(AE21:AH21)</f>
        <v>0</v>
      </c>
      <c r="AJ21" s="2094"/>
      <c r="AL21" s="1358" t="s">
        <v>2190</v>
      </c>
      <c r="AM21" s="2070"/>
      <c r="AN21" s="2081"/>
      <c r="AO21" s="2083"/>
      <c r="AP21" s="2081"/>
      <c r="AQ21" s="2083"/>
      <c r="AR21" s="2093">
        <f>SUM(AN21:AQ21)</f>
        <v>0</v>
      </c>
      <c r="AS21" s="2094"/>
      <c r="AU21" s="1358" t="s">
        <v>2190</v>
      </c>
      <c r="AV21" s="2070"/>
      <c r="AW21" s="2099">
        <f>SUM(AE21,AN21)</f>
        <v>0</v>
      </c>
      <c r="AX21" s="2100"/>
      <c r="AY21" s="2101">
        <f t="shared" ref="AY21" si="5">SUM(AG21,AP21)</f>
        <v>0</v>
      </c>
      <c r="AZ21" s="2102"/>
      <c r="BA21" s="2093">
        <f>SUM(AW21:AZ21)</f>
        <v>0</v>
      </c>
      <c r="BB21" s="2094"/>
      <c r="BE21" s="5" t="s">
        <v>287</v>
      </c>
      <c r="BF21" s="3"/>
      <c r="BG21" s="3"/>
      <c r="BH21" s="4"/>
      <c r="BI21" s="5" t="s">
        <v>288</v>
      </c>
      <c r="BJ21" s="3"/>
      <c r="BK21" s="3"/>
      <c r="BL21" s="3"/>
      <c r="BM21" s="3"/>
      <c r="BN21" s="3"/>
      <c r="BO21" s="3"/>
      <c r="BP21" s="3"/>
      <c r="BQ21" s="3"/>
      <c r="BR21" s="4"/>
      <c r="BS21" s="5" t="s">
        <v>289</v>
      </c>
      <c r="BT21" s="4"/>
      <c r="CB21" s="22">
        <v>269</v>
      </c>
    </row>
    <row r="22" spans="2:80" ht="26.55" customHeight="1" thickBot="1">
      <c r="B22" s="65"/>
      <c r="C22" s="429" t="s">
        <v>2188</v>
      </c>
      <c r="D22" s="430"/>
      <c r="E22" s="431"/>
      <c r="F22" s="431"/>
      <c r="G22" s="431"/>
      <c r="H22" s="431"/>
      <c r="I22" s="432"/>
      <c r="J22" s="572"/>
      <c r="K22" s="573"/>
      <c r="L22" s="574"/>
      <c r="M22" s="572" t="s">
        <v>65</v>
      </c>
      <c r="N22" s="573">
        <f>N20-N21</f>
        <v>0</v>
      </c>
      <c r="O22" s="574" t="s">
        <v>67</v>
      </c>
      <c r="P22" s="572"/>
      <c r="Q22" s="573"/>
      <c r="R22" s="574"/>
      <c r="S22" s="572" t="s">
        <v>65</v>
      </c>
      <c r="T22" s="573">
        <f>T20-T21</f>
        <v>0</v>
      </c>
      <c r="U22" s="575" t="s">
        <v>67</v>
      </c>
      <c r="V22" s="576" t="s">
        <v>65</v>
      </c>
      <c r="W22" s="577">
        <f>SUM(K22,Q22)</f>
        <v>0</v>
      </c>
      <c r="X22" s="574" t="s">
        <v>67</v>
      </c>
      <c r="Y22" s="572" t="s">
        <v>65</v>
      </c>
      <c r="Z22" s="577">
        <f t="shared" si="3"/>
        <v>0</v>
      </c>
      <c r="AA22" s="574" t="s">
        <v>67</v>
      </c>
      <c r="AC22" s="1358" t="s">
        <v>2191</v>
      </c>
      <c r="AD22" s="2070"/>
      <c r="AE22" s="2081"/>
      <c r="AF22" s="2083"/>
      <c r="AG22" s="2081"/>
      <c r="AH22" s="2083"/>
      <c r="AI22" s="2093">
        <f>SUM(AE22:AH22)</f>
        <v>0</v>
      </c>
      <c r="AJ22" s="2094"/>
      <c r="AL22" s="1358" t="s">
        <v>2191</v>
      </c>
      <c r="AM22" s="2070"/>
      <c r="AN22" s="2081"/>
      <c r="AO22" s="2083"/>
      <c r="AP22" s="2081"/>
      <c r="AQ22" s="2083"/>
      <c r="AR22" s="2093">
        <f>SUM(AN22:AQ22)</f>
        <v>0</v>
      </c>
      <c r="AS22" s="2094"/>
      <c r="AU22" s="1358" t="s">
        <v>2191</v>
      </c>
      <c r="AV22" s="2070"/>
      <c r="AW22" s="2099">
        <f>SUM(AE22,AN22)</f>
        <v>0</v>
      </c>
      <c r="AX22" s="2100"/>
      <c r="AY22" s="2101">
        <f t="shared" ref="AY22" si="6">SUM(AG22,AP22)</f>
        <v>0</v>
      </c>
      <c r="AZ22" s="2102"/>
      <c r="BA22" s="2093">
        <f>SUM(AW22:AZ22)</f>
        <v>0</v>
      </c>
      <c r="BB22" s="2094"/>
      <c r="BE22" s="5" t="s">
        <v>291</v>
      </c>
      <c r="BF22" s="3"/>
      <c r="BG22" s="3"/>
      <c r="BH22" s="4"/>
      <c r="BI22" s="5" t="s">
        <v>288</v>
      </c>
      <c r="BJ22" s="3"/>
      <c r="BK22" s="3"/>
      <c r="BL22" s="3"/>
      <c r="BM22" s="3"/>
      <c r="BN22" s="3"/>
      <c r="BO22" s="3"/>
      <c r="BP22" s="3"/>
      <c r="BQ22" s="3"/>
      <c r="BR22" s="4"/>
      <c r="BS22" s="5" t="s">
        <v>292</v>
      </c>
      <c r="BT22" s="4"/>
    </row>
    <row r="23" spans="2:80" ht="26.55" customHeight="1" thickBot="1">
      <c r="B23" s="65"/>
      <c r="C23" s="1597" t="s">
        <v>49</v>
      </c>
      <c r="D23" s="1598"/>
      <c r="E23" s="1598"/>
      <c r="F23" s="1598"/>
      <c r="G23" s="1598"/>
      <c r="H23" s="1598"/>
      <c r="I23" s="1599"/>
      <c r="J23" s="2127" t="s">
        <v>77</v>
      </c>
      <c r="K23" s="2128"/>
      <c r="L23" s="2129"/>
      <c r="M23" s="526"/>
      <c r="N23" s="527">
        <f>'自主点検表（処遇）'!$N$271</f>
        <v>0</v>
      </c>
      <c r="O23" s="528" t="s">
        <v>63</v>
      </c>
      <c r="P23" s="2127" t="s">
        <v>77</v>
      </c>
      <c r="Q23" s="2128"/>
      <c r="R23" s="2129"/>
      <c r="S23" s="526"/>
      <c r="T23" s="527">
        <f>'自主点検表（処遇）'!$T$271</f>
        <v>0</v>
      </c>
      <c r="U23" s="530" t="s">
        <v>63</v>
      </c>
      <c r="V23" s="2133" t="s">
        <v>77</v>
      </c>
      <c r="W23" s="2128"/>
      <c r="X23" s="2129"/>
      <c r="Y23" s="526"/>
      <c r="Z23" s="532">
        <f t="shared" si="3"/>
        <v>0</v>
      </c>
      <c r="AA23" s="528" t="s">
        <v>63</v>
      </c>
      <c r="AC23" s="1358" t="s">
        <v>515</v>
      </c>
      <c r="AD23" s="2070"/>
      <c r="AE23" s="2071">
        <f>SUM(AE21:AF22)</f>
        <v>0</v>
      </c>
      <c r="AF23" s="2072"/>
      <c r="AG23" s="2071">
        <f>SUM(AG21:AH22)</f>
        <v>0</v>
      </c>
      <c r="AH23" s="2072"/>
      <c r="AI23" s="2093">
        <f>SUM(AI21:AJ22)</f>
        <v>0</v>
      </c>
      <c r="AJ23" s="2094"/>
      <c r="AL23" s="1358" t="s">
        <v>515</v>
      </c>
      <c r="AM23" s="2070"/>
      <c r="AN23" s="2071">
        <f>SUM(AN21:AO22)</f>
        <v>0</v>
      </c>
      <c r="AO23" s="2072"/>
      <c r="AP23" s="2071">
        <f>SUM(AP21:AQ22)</f>
        <v>0</v>
      </c>
      <c r="AQ23" s="2072"/>
      <c r="AR23" s="2093">
        <f>SUM(AR21:AS22)</f>
        <v>0</v>
      </c>
      <c r="AS23" s="2094"/>
      <c r="AU23" s="1358" t="s">
        <v>515</v>
      </c>
      <c r="AV23" s="2070"/>
      <c r="AW23" s="2071">
        <f>SUM(AW21:AX22)</f>
        <v>0</v>
      </c>
      <c r="AX23" s="2072"/>
      <c r="AY23" s="2071">
        <f>SUM(AY21:AZ22)</f>
        <v>0</v>
      </c>
      <c r="AZ23" s="2072"/>
      <c r="BA23" s="2093">
        <f>SUM(BA21:BB22)</f>
        <v>0</v>
      </c>
      <c r="BB23" s="2094"/>
      <c r="BE23" s="5" t="s">
        <v>294</v>
      </c>
      <c r="BF23" s="3"/>
      <c r="BG23" s="3"/>
      <c r="BH23" s="4"/>
      <c r="BI23" s="5" t="s">
        <v>295</v>
      </c>
      <c r="BJ23" s="3"/>
      <c r="BK23" s="3"/>
      <c r="BL23" s="3"/>
      <c r="BM23" s="3"/>
      <c r="BN23" s="3"/>
      <c r="BO23" s="3"/>
      <c r="BP23" s="3"/>
      <c r="BQ23" s="3"/>
      <c r="BR23" s="3"/>
      <c r="BS23" s="3"/>
      <c r="BT23" s="4"/>
      <c r="CB23" s="22">
        <v>270</v>
      </c>
    </row>
    <row r="24" spans="2:80" ht="26.55" customHeight="1" thickBot="1">
      <c r="B24" s="65"/>
      <c r="C24" s="1601" t="s">
        <v>50</v>
      </c>
      <c r="D24" s="1602"/>
      <c r="E24" s="1602"/>
      <c r="F24" s="1602"/>
      <c r="G24" s="1602"/>
      <c r="H24" s="1602"/>
      <c r="I24" s="1603"/>
      <c r="J24" s="2130"/>
      <c r="K24" s="2131"/>
      <c r="L24" s="2132"/>
      <c r="M24" s="578"/>
      <c r="N24" s="579">
        <f>'自主点検表（処遇）'!$N$272</f>
        <v>0</v>
      </c>
      <c r="O24" s="580" t="s">
        <v>63</v>
      </c>
      <c r="P24" s="2130"/>
      <c r="Q24" s="2131"/>
      <c r="R24" s="2132"/>
      <c r="S24" s="578"/>
      <c r="T24" s="579">
        <f>'自主点検表（処遇）'!$T$272</f>
        <v>0</v>
      </c>
      <c r="U24" s="581" t="s">
        <v>63</v>
      </c>
      <c r="V24" s="2134"/>
      <c r="W24" s="2131"/>
      <c r="X24" s="2132"/>
      <c r="Y24" s="578"/>
      <c r="Z24" s="582">
        <f t="shared" si="3"/>
        <v>0</v>
      </c>
      <c r="AA24" s="580" t="s">
        <v>63</v>
      </c>
      <c r="CB24" s="22">
        <v>271</v>
      </c>
    </row>
    <row r="25" spans="2:80" ht="26.55" customHeight="1" thickBot="1">
      <c r="B25" s="65"/>
      <c r="C25" s="1264" t="s">
        <v>51</v>
      </c>
      <c r="D25" s="1265"/>
      <c r="E25" s="1265"/>
      <c r="F25" s="1265"/>
      <c r="G25" s="1265"/>
      <c r="H25" s="1265"/>
      <c r="I25" s="1266"/>
      <c r="J25" s="9"/>
      <c r="K25" s="537">
        <f>SUM(K26:K27)</f>
        <v>0</v>
      </c>
      <c r="L25" s="8" t="s">
        <v>71</v>
      </c>
      <c r="M25" s="9"/>
      <c r="N25" s="537">
        <f>SUM(N26:N27)</f>
        <v>0</v>
      </c>
      <c r="O25" s="8" t="s">
        <v>71</v>
      </c>
      <c r="P25" s="9"/>
      <c r="Q25" s="537">
        <f>SUM(Q26:Q27)</f>
        <v>0</v>
      </c>
      <c r="R25" s="8" t="s">
        <v>71</v>
      </c>
      <c r="S25" s="9"/>
      <c r="T25" s="537">
        <f>SUM(T26:T27)</f>
        <v>0</v>
      </c>
      <c r="U25" s="583" t="s">
        <v>71</v>
      </c>
      <c r="V25" s="7"/>
      <c r="W25" s="525">
        <f t="shared" ref="W25:W27" si="7">SUM(K25,Q25)</f>
        <v>0</v>
      </c>
      <c r="X25" s="8" t="s">
        <v>71</v>
      </c>
      <c r="Y25" s="9"/>
      <c r="Z25" s="525">
        <f t="shared" si="3"/>
        <v>0</v>
      </c>
      <c r="AA25" s="8" t="s">
        <v>68</v>
      </c>
      <c r="AC25" s="2085" t="s">
        <v>521</v>
      </c>
      <c r="AD25" s="2086"/>
      <c r="AE25" s="1358"/>
      <c r="AF25" s="2070"/>
      <c r="AG25" s="2073" t="s">
        <v>2194</v>
      </c>
      <c r="AH25" s="2074"/>
      <c r="AI25" s="2091" t="s">
        <v>515</v>
      </c>
      <c r="AJ25" s="2092"/>
      <c r="AL25" s="2085" t="s">
        <v>521</v>
      </c>
      <c r="AM25" s="2086"/>
      <c r="AN25" s="1358"/>
      <c r="AO25" s="2070"/>
      <c r="AP25" s="2073" t="s">
        <v>2194</v>
      </c>
      <c r="AQ25" s="2074"/>
      <c r="AR25" s="2091" t="s">
        <v>515</v>
      </c>
      <c r="AS25" s="2092"/>
      <c r="AU25" s="2085" t="s">
        <v>521</v>
      </c>
      <c r="AV25" s="2086"/>
      <c r="AW25" s="1358"/>
      <c r="AX25" s="2070"/>
      <c r="AY25" s="2073" t="s">
        <v>2194</v>
      </c>
      <c r="AZ25" s="2074"/>
      <c r="BA25" s="2091" t="s">
        <v>515</v>
      </c>
      <c r="BB25" s="2092"/>
      <c r="CB25" s="22">
        <v>272</v>
      </c>
    </row>
    <row r="26" spans="2:80" ht="26.55" customHeight="1" thickBot="1">
      <c r="B26" s="65"/>
      <c r="C26" s="2125" t="s">
        <v>76</v>
      </c>
      <c r="D26" s="2126"/>
      <c r="E26" s="417">
        <f>'自主点検表（処遇）'!$E$264</f>
        <v>0</v>
      </c>
      <c r="F26" s="414"/>
      <c r="G26" s="414"/>
      <c r="H26" s="414"/>
      <c r="I26" s="178" t="s">
        <v>66</v>
      </c>
      <c r="J26" s="526"/>
      <c r="K26" s="527">
        <f>'自主点検表（処遇）'!$K$274</f>
        <v>0</v>
      </c>
      <c r="L26" s="528" t="s">
        <v>63</v>
      </c>
      <c r="M26" s="526"/>
      <c r="N26" s="527">
        <f>'自主点検表（処遇）'!$N$274</f>
        <v>0</v>
      </c>
      <c r="O26" s="528" t="s">
        <v>63</v>
      </c>
      <c r="P26" s="529"/>
      <c r="Q26" s="527">
        <f>'自主点検表（処遇）'!$Q$274</f>
        <v>0</v>
      </c>
      <c r="R26" s="528" t="s">
        <v>63</v>
      </c>
      <c r="S26" s="526"/>
      <c r="T26" s="527">
        <f>'自主点検表（処遇）'!$T$274</f>
        <v>0</v>
      </c>
      <c r="U26" s="530" t="s">
        <v>63</v>
      </c>
      <c r="V26" s="555"/>
      <c r="W26" s="532">
        <f t="shared" si="7"/>
        <v>0</v>
      </c>
      <c r="X26" s="552" t="s">
        <v>71</v>
      </c>
      <c r="Y26" s="526"/>
      <c r="Z26" s="532">
        <f t="shared" si="3"/>
        <v>0</v>
      </c>
      <c r="AA26" s="528" t="s">
        <v>63</v>
      </c>
      <c r="AC26" s="1358" t="s">
        <v>2190</v>
      </c>
      <c r="AD26" s="2070"/>
      <c r="AE26" s="2081"/>
      <c r="AF26" s="2083"/>
      <c r="AG26" s="2081"/>
      <c r="AH26" s="2083"/>
      <c r="AI26" s="2093">
        <f>AE26</f>
        <v>0</v>
      </c>
      <c r="AJ26" s="2094"/>
      <c r="AL26" s="1358" t="s">
        <v>2190</v>
      </c>
      <c r="AM26" s="2070"/>
      <c r="AN26" s="2081"/>
      <c r="AO26" s="2083"/>
      <c r="AP26" s="2081"/>
      <c r="AQ26" s="2083"/>
      <c r="AR26" s="2093">
        <f>AN26</f>
        <v>0</v>
      </c>
      <c r="AS26" s="2094"/>
      <c r="AU26" s="1358" t="s">
        <v>2190</v>
      </c>
      <c r="AV26" s="2070"/>
      <c r="AW26" s="1358">
        <f>SUM(AE26,AN26)</f>
        <v>0</v>
      </c>
      <c r="AX26" s="2070"/>
      <c r="AY26" s="1358">
        <f>SUM(AG26,AP26)</f>
        <v>0</v>
      </c>
      <c r="AZ26" s="2070"/>
      <c r="BA26" s="2093">
        <f>AW26</f>
        <v>0</v>
      </c>
      <c r="BB26" s="2094"/>
      <c r="CB26" s="22">
        <v>273</v>
      </c>
    </row>
    <row r="27" spans="2:80" ht="26.55" customHeight="1" thickBot="1">
      <c r="B27" s="65"/>
      <c r="C27" s="1570" t="s">
        <v>76</v>
      </c>
      <c r="D27" s="1571"/>
      <c r="E27" s="416">
        <f>'自主点検表（処遇）'!$E$264</f>
        <v>0</v>
      </c>
      <c r="F27" s="415"/>
      <c r="G27" s="415"/>
      <c r="H27" s="415"/>
      <c r="I27" s="181" t="s">
        <v>66</v>
      </c>
      <c r="J27" s="578"/>
      <c r="K27" s="534">
        <f>'自主点検表（処遇）'!$K$275</f>
        <v>0</v>
      </c>
      <c r="L27" s="584" t="s">
        <v>71</v>
      </c>
      <c r="M27" s="578"/>
      <c r="N27" s="579">
        <f>'自主点検表（処遇）'!$N$275</f>
        <v>0</v>
      </c>
      <c r="O27" s="584" t="s">
        <v>71</v>
      </c>
      <c r="P27" s="585"/>
      <c r="Q27" s="579">
        <f>'自主点検表（処遇）'!$Q$275</f>
        <v>0</v>
      </c>
      <c r="R27" s="584" t="s">
        <v>71</v>
      </c>
      <c r="S27" s="578"/>
      <c r="T27" s="534">
        <f>'自主点検表（処遇）'!$T$275</f>
        <v>0</v>
      </c>
      <c r="U27" s="586" t="s">
        <v>71</v>
      </c>
      <c r="V27" s="587"/>
      <c r="W27" s="582">
        <f t="shared" si="7"/>
        <v>0</v>
      </c>
      <c r="X27" s="584" t="s">
        <v>71</v>
      </c>
      <c r="Y27" s="578"/>
      <c r="Z27" s="582">
        <f t="shared" si="3"/>
        <v>0</v>
      </c>
      <c r="AA27" s="580" t="s">
        <v>63</v>
      </c>
      <c r="AC27" s="1358" t="s">
        <v>2191</v>
      </c>
      <c r="AD27" s="2070"/>
      <c r="AE27" s="2081"/>
      <c r="AF27" s="2083"/>
      <c r="AG27" s="2081"/>
      <c r="AH27" s="2083"/>
      <c r="AI27" s="2093">
        <f>AE27</f>
        <v>0</v>
      </c>
      <c r="AJ27" s="2094"/>
      <c r="AL27" s="1358" t="s">
        <v>2191</v>
      </c>
      <c r="AM27" s="2070"/>
      <c r="AN27" s="2081"/>
      <c r="AO27" s="2083"/>
      <c r="AP27" s="2081"/>
      <c r="AQ27" s="2083"/>
      <c r="AR27" s="2093">
        <f>AN27</f>
        <v>0</v>
      </c>
      <c r="AS27" s="2094"/>
      <c r="AU27" s="1358" t="s">
        <v>2191</v>
      </c>
      <c r="AV27" s="2070"/>
      <c r="AW27" s="1358">
        <f>SUM(AE27,AN27)</f>
        <v>0</v>
      </c>
      <c r="AX27" s="2070"/>
      <c r="AY27" s="1358">
        <f>SUM(AG27,AP27)</f>
        <v>0</v>
      </c>
      <c r="AZ27" s="2070"/>
      <c r="BA27" s="2093">
        <f>AW27</f>
        <v>0</v>
      </c>
      <c r="BB27" s="2094"/>
      <c r="CB27" s="22">
        <v>274</v>
      </c>
    </row>
    <row r="28" spans="2:80" ht="26.55" customHeight="1" thickBot="1">
      <c r="B28" s="65"/>
      <c r="C28" s="1155" t="s">
        <v>82</v>
      </c>
      <c r="D28" s="1156"/>
      <c r="E28" s="1156"/>
      <c r="F28" s="1156"/>
      <c r="G28" s="1156"/>
      <c r="H28" s="1156"/>
      <c r="I28" s="1157"/>
      <c r="J28" s="2107" t="s">
        <v>81</v>
      </c>
      <c r="K28" s="2108"/>
      <c r="L28" s="2108"/>
      <c r="M28" s="2108"/>
      <c r="N28" s="500" t="str">
        <f>'自主点検表（処遇）'!$N$276</f>
        <v>　</v>
      </c>
      <c r="O28" s="187" t="s">
        <v>66</v>
      </c>
      <c r="P28" s="2109" t="s">
        <v>83</v>
      </c>
      <c r="Q28" s="2110"/>
      <c r="R28" s="2110"/>
      <c r="S28" s="2110"/>
      <c r="T28" s="500" t="str">
        <f>'自主点検表（処遇）'!$T$276</f>
        <v>　</v>
      </c>
      <c r="U28" s="188" t="s">
        <v>66</v>
      </c>
      <c r="V28" s="2111"/>
      <c r="W28" s="2112"/>
      <c r="X28" s="2112"/>
      <c r="Y28" s="2112"/>
      <c r="Z28" s="2112"/>
      <c r="AA28" s="2113"/>
      <c r="AB28" s="79"/>
      <c r="AC28" s="1358" t="s">
        <v>515</v>
      </c>
      <c r="AD28" s="2070"/>
      <c r="AE28" s="2071">
        <f>SUM(AE26:AF27)</f>
        <v>0</v>
      </c>
      <c r="AF28" s="2072"/>
      <c r="AG28" s="2071">
        <f>SUM(AG26:AH27)</f>
        <v>0</v>
      </c>
      <c r="AH28" s="2072"/>
      <c r="AI28" s="2093">
        <f>AE28</f>
        <v>0</v>
      </c>
      <c r="AJ28" s="2094"/>
      <c r="AL28" s="1358" t="s">
        <v>515</v>
      </c>
      <c r="AM28" s="2070"/>
      <c r="AN28" s="2071">
        <f>SUM(AN26:AO27)</f>
        <v>0</v>
      </c>
      <c r="AO28" s="2072"/>
      <c r="AP28" s="2071">
        <f>SUM(AP26:AQ27)</f>
        <v>0</v>
      </c>
      <c r="AQ28" s="2072"/>
      <c r="AR28" s="2093">
        <f>AN28</f>
        <v>0</v>
      </c>
      <c r="AS28" s="2094"/>
      <c r="AU28" s="1358" t="s">
        <v>515</v>
      </c>
      <c r="AV28" s="2070"/>
      <c r="AW28" s="2071">
        <f>SUM(AW26:AX27)</f>
        <v>0</v>
      </c>
      <c r="AX28" s="2072"/>
      <c r="AY28" s="2071">
        <f>SUM(AY26:AZ27)</f>
        <v>0</v>
      </c>
      <c r="AZ28" s="2072"/>
      <c r="BA28" s="2093">
        <f>AW28</f>
        <v>0</v>
      </c>
      <c r="BB28" s="2094"/>
      <c r="CB28" s="22">
        <v>275</v>
      </c>
    </row>
    <row r="29" spans="2:80" ht="26.55" customHeight="1">
      <c r="B29" s="65"/>
      <c r="C29" s="1597" t="s">
        <v>52</v>
      </c>
      <c r="D29" s="1598"/>
      <c r="E29" s="1598"/>
      <c r="F29" s="1598"/>
      <c r="G29" s="1598"/>
      <c r="H29" s="1598"/>
      <c r="I29" s="1599"/>
      <c r="J29" s="555"/>
      <c r="K29" s="527">
        <f>'自主点検表（処遇）'!$K$277</f>
        <v>0</v>
      </c>
      <c r="L29" s="552" t="s">
        <v>71</v>
      </c>
      <c r="M29" s="526"/>
      <c r="N29" s="588">
        <f>'自主点検表（処遇）'!$N$277</f>
        <v>0</v>
      </c>
      <c r="O29" s="552" t="s">
        <v>71</v>
      </c>
      <c r="P29" s="2114"/>
      <c r="Q29" s="2115"/>
      <c r="R29" s="2115"/>
      <c r="S29" s="2115"/>
      <c r="T29" s="2115"/>
      <c r="U29" s="2116"/>
      <c r="V29" s="562"/>
      <c r="W29" s="532">
        <f>SUM(K29)</f>
        <v>0</v>
      </c>
      <c r="X29" s="48" t="s">
        <v>71</v>
      </c>
      <c r="Y29" s="47"/>
      <c r="Z29" s="532">
        <f t="shared" ref="Z29:Z30" si="8">ROUNDDOWN(N29,1)+ROUNDDOWN(T29,1)</f>
        <v>0</v>
      </c>
      <c r="AA29" s="589" t="s">
        <v>63</v>
      </c>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CB29" s="22">
        <v>276</v>
      </c>
    </row>
    <row r="30" spans="2:80" ht="26.55" customHeight="1" thickBot="1">
      <c r="B30" s="65"/>
      <c r="C30" s="1600" t="s">
        <v>47</v>
      </c>
      <c r="D30" s="1248"/>
      <c r="E30" s="1248"/>
      <c r="F30" s="1248"/>
      <c r="G30" s="1248"/>
      <c r="H30" s="1248"/>
      <c r="I30" s="1249"/>
      <c r="J30" s="1792" t="s">
        <v>92</v>
      </c>
      <c r="K30" s="1793"/>
      <c r="L30" s="2120"/>
      <c r="M30" s="56"/>
      <c r="N30" s="590">
        <f>'自主点検表（処遇）'!$N$278</f>
        <v>0</v>
      </c>
      <c r="O30" s="57" t="s">
        <v>71</v>
      </c>
      <c r="P30" s="2117"/>
      <c r="Q30" s="2118"/>
      <c r="R30" s="2118"/>
      <c r="S30" s="2118"/>
      <c r="T30" s="2118"/>
      <c r="U30" s="2119"/>
      <c r="V30" s="2121" t="s">
        <v>92</v>
      </c>
      <c r="W30" s="2122"/>
      <c r="X30" s="2123"/>
      <c r="Y30" s="591"/>
      <c r="Z30" s="582">
        <f t="shared" si="8"/>
        <v>0</v>
      </c>
      <c r="AA30" s="592" t="s">
        <v>63</v>
      </c>
      <c r="AC30" s="2142" t="s">
        <v>2427</v>
      </c>
      <c r="AD30" s="2143"/>
      <c r="AE30" s="2144"/>
      <c r="AF30" s="708" t="s">
        <v>2190</v>
      </c>
      <c r="AG30" s="708" t="s">
        <v>2191</v>
      </c>
      <c r="AH30" s="709" t="s">
        <v>515</v>
      </c>
      <c r="AL30" s="2142" t="s">
        <v>2427</v>
      </c>
      <c r="AM30" s="2143"/>
      <c r="AN30" s="2144"/>
      <c r="AO30" s="708" t="s">
        <v>2190</v>
      </c>
      <c r="AP30" s="708" t="s">
        <v>2191</v>
      </c>
      <c r="AQ30" s="709" t="s">
        <v>515</v>
      </c>
      <c r="AU30" s="2142" t="s">
        <v>2427</v>
      </c>
      <c r="AV30" s="2143"/>
      <c r="AW30" s="2144"/>
      <c r="AX30" s="708" t="s">
        <v>2190</v>
      </c>
      <c r="AY30" s="708" t="s">
        <v>2191</v>
      </c>
      <c r="AZ30" s="709" t="s">
        <v>515</v>
      </c>
      <c r="CB30" s="22">
        <v>277</v>
      </c>
    </row>
    <row r="31" spans="2:80" ht="26.55" customHeight="1" thickBot="1">
      <c r="B31" s="65"/>
      <c r="C31" s="1155" t="s">
        <v>53</v>
      </c>
      <c r="D31" s="1156"/>
      <c r="E31" s="1156"/>
      <c r="F31" s="1156"/>
      <c r="G31" s="1156"/>
      <c r="H31" s="1156"/>
      <c r="I31" s="1157"/>
      <c r="J31" s="1619"/>
      <c r="K31" s="1620"/>
      <c r="L31" s="1620"/>
      <c r="M31" s="1620"/>
      <c r="N31" s="1620"/>
      <c r="O31" s="1621"/>
      <c r="P31" s="1619"/>
      <c r="Q31" s="1620"/>
      <c r="R31" s="1620"/>
      <c r="S31" s="1620"/>
      <c r="T31" s="1620"/>
      <c r="U31" s="2104"/>
      <c r="V31" s="524"/>
      <c r="W31" s="593">
        <f>'自主点検表（処遇）'!$W$279</f>
        <v>0</v>
      </c>
      <c r="X31" s="8" t="s">
        <v>71</v>
      </c>
      <c r="Y31" s="9"/>
      <c r="Z31" s="593">
        <v>0</v>
      </c>
      <c r="AA31" s="521" t="s">
        <v>63</v>
      </c>
      <c r="AC31" s="710" t="s">
        <v>2428</v>
      </c>
      <c r="AD31" s="711"/>
      <c r="AE31" s="712"/>
      <c r="AF31" s="489"/>
      <c r="AG31" s="713"/>
      <c r="AH31" s="714">
        <f t="shared" ref="AH31:AH32" si="9">SUM(AF31:AG31)</f>
        <v>0</v>
      </c>
      <c r="AL31" s="710" t="s">
        <v>2428</v>
      </c>
      <c r="AM31" s="711"/>
      <c r="AN31" s="712"/>
      <c r="AO31" s="489"/>
      <c r="AP31" s="713"/>
      <c r="AQ31" s="714">
        <f t="shared" ref="AQ31:AQ32" si="10">SUM(AO31:AP31)</f>
        <v>0</v>
      </c>
      <c r="AU31" s="710" t="s">
        <v>2428</v>
      </c>
      <c r="AV31" s="711"/>
      <c r="AW31" s="712"/>
      <c r="AX31" s="489">
        <f>SUM(AF31,AO31)</f>
        <v>0</v>
      </c>
      <c r="AY31" s="713">
        <f t="shared" ref="AY31:AY34" si="11">SUM(AG31,AP31)</f>
        <v>0</v>
      </c>
      <c r="AZ31" s="714">
        <f t="shared" ref="AZ31:AZ32" si="12">SUM(AX31:AY31)</f>
        <v>0</v>
      </c>
      <c r="CB31" s="22">
        <v>278</v>
      </c>
    </row>
    <row r="32" spans="2:80" ht="26.55" customHeight="1">
      <c r="B32" s="65"/>
      <c r="C32" s="1597" t="s">
        <v>54</v>
      </c>
      <c r="D32" s="1598"/>
      <c r="E32" s="1598"/>
      <c r="F32" s="1598"/>
      <c r="G32" s="1598"/>
      <c r="H32" s="1598"/>
      <c r="I32" s="1599"/>
      <c r="J32" s="1622"/>
      <c r="K32" s="1623"/>
      <c r="L32" s="1623"/>
      <c r="M32" s="1623"/>
      <c r="N32" s="1623"/>
      <c r="O32" s="1624"/>
      <c r="P32" s="1622"/>
      <c r="Q32" s="1623"/>
      <c r="R32" s="1623"/>
      <c r="S32" s="1623"/>
      <c r="T32" s="1623"/>
      <c r="U32" s="2105"/>
      <c r="V32" s="531"/>
      <c r="W32" s="594">
        <f>'自主点検表（処遇）'!$W$280</f>
        <v>0</v>
      </c>
      <c r="X32" s="552" t="s">
        <v>71</v>
      </c>
      <c r="Y32" s="526"/>
      <c r="Z32" s="594">
        <v>0</v>
      </c>
      <c r="AA32" s="528" t="s">
        <v>63</v>
      </c>
      <c r="AC32" s="710" t="s">
        <v>2479</v>
      </c>
      <c r="AD32" s="711"/>
      <c r="AE32" s="712"/>
      <c r="AF32" s="489"/>
      <c r="AG32" s="713"/>
      <c r="AH32" s="714">
        <f t="shared" si="9"/>
        <v>0</v>
      </c>
      <c r="AI32" s="17"/>
      <c r="AJ32" s="17"/>
      <c r="AK32" s="17"/>
      <c r="AL32" s="710" t="s">
        <v>2479</v>
      </c>
      <c r="AM32" s="711"/>
      <c r="AN32" s="712"/>
      <c r="AO32" s="489"/>
      <c r="AP32" s="713"/>
      <c r="AQ32" s="714">
        <f t="shared" si="10"/>
        <v>0</v>
      </c>
      <c r="AR32" s="17"/>
      <c r="AS32" s="17"/>
      <c r="AT32" s="17"/>
      <c r="AU32" s="710" t="s">
        <v>2479</v>
      </c>
      <c r="AV32" s="711"/>
      <c r="AW32" s="712"/>
      <c r="AX32" s="489">
        <f t="shared" ref="AX32:AX34" si="13">SUM(AF32,AO32)</f>
        <v>0</v>
      </c>
      <c r="AY32" s="713">
        <f t="shared" si="11"/>
        <v>0</v>
      </c>
      <c r="AZ32" s="714">
        <f t="shared" si="12"/>
        <v>0</v>
      </c>
      <c r="BA32" s="17"/>
      <c r="BB32" s="17"/>
      <c r="BC32" s="17"/>
      <c r="BD32" s="17"/>
      <c r="CB32" s="22">
        <v>279</v>
      </c>
    </row>
    <row r="33" spans="2:80" ht="26.55" customHeight="1" thickBot="1">
      <c r="B33" s="65"/>
      <c r="C33" s="1601" t="s">
        <v>55</v>
      </c>
      <c r="D33" s="1602"/>
      <c r="E33" s="1602"/>
      <c r="F33" s="1602"/>
      <c r="G33" s="1602"/>
      <c r="H33" s="1602"/>
      <c r="I33" s="1603"/>
      <c r="J33" s="1622"/>
      <c r="K33" s="1623"/>
      <c r="L33" s="1623"/>
      <c r="M33" s="1623"/>
      <c r="N33" s="1623"/>
      <c r="O33" s="1624"/>
      <c r="P33" s="1622"/>
      <c r="Q33" s="1623"/>
      <c r="R33" s="1623"/>
      <c r="S33" s="1623"/>
      <c r="T33" s="1623"/>
      <c r="U33" s="2105"/>
      <c r="V33" s="595"/>
      <c r="W33" s="596">
        <f>'自主点検表（処遇）'!$W$281</f>
        <v>0</v>
      </c>
      <c r="X33" s="584" t="s">
        <v>71</v>
      </c>
      <c r="Y33" s="578"/>
      <c r="Z33" s="596">
        <v>0</v>
      </c>
      <c r="AA33" s="592" t="s">
        <v>63</v>
      </c>
      <c r="AC33" s="710" t="s">
        <v>2429</v>
      </c>
      <c r="AD33" s="711"/>
      <c r="AE33" s="712"/>
      <c r="AF33" s="489"/>
      <c r="AG33" s="713"/>
      <c r="AH33" s="713">
        <f>SUM(AF33:AG33)</f>
        <v>0</v>
      </c>
      <c r="AI33" s="17"/>
      <c r="AJ33" s="17"/>
      <c r="AK33" s="31"/>
      <c r="AL33" s="710" t="s">
        <v>2429</v>
      </c>
      <c r="AM33" s="711"/>
      <c r="AN33" s="712"/>
      <c r="AO33" s="489"/>
      <c r="AP33" s="713"/>
      <c r="AQ33" s="713">
        <f>SUM(AO33:AP33)</f>
        <v>0</v>
      </c>
      <c r="AR33" s="17"/>
      <c r="AS33" s="17"/>
      <c r="AT33" s="17"/>
      <c r="AU33" s="710" t="s">
        <v>2429</v>
      </c>
      <c r="AV33" s="711"/>
      <c r="AW33" s="712"/>
      <c r="AX33" s="489">
        <f t="shared" si="13"/>
        <v>0</v>
      </c>
      <c r="AY33" s="713">
        <f t="shared" si="11"/>
        <v>0</v>
      </c>
      <c r="AZ33" s="713">
        <f>SUM(AX33:AY33)</f>
        <v>0</v>
      </c>
      <c r="BA33" s="17"/>
      <c r="BB33" s="17"/>
      <c r="BC33" s="17"/>
      <c r="BD33" s="17"/>
      <c r="CB33" s="22">
        <v>280</v>
      </c>
    </row>
    <row r="34" spans="2:80" ht="26.55" customHeight="1" thickBot="1">
      <c r="B34" s="65"/>
      <c r="C34" s="1155" t="s">
        <v>56</v>
      </c>
      <c r="D34" s="1156"/>
      <c r="E34" s="1156"/>
      <c r="F34" s="1156"/>
      <c r="G34" s="1156"/>
      <c r="H34" s="1156"/>
      <c r="I34" s="1157"/>
      <c r="J34" s="1625"/>
      <c r="K34" s="1626"/>
      <c r="L34" s="1626"/>
      <c r="M34" s="1626"/>
      <c r="N34" s="1626"/>
      <c r="O34" s="1627"/>
      <c r="P34" s="1625"/>
      <c r="Q34" s="1626"/>
      <c r="R34" s="1626"/>
      <c r="S34" s="1626"/>
      <c r="T34" s="1626"/>
      <c r="U34" s="2106"/>
      <c r="V34" s="524"/>
      <c r="W34" s="593">
        <f>'自主点検表（処遇）'!$W$282</f>
        <v>0</v>
      </c>
      <c r="X34" s="8" t="s">
        <v>71</v>
      </c>
      <c r="Y34" s="9"/>
      <c r="Z34" s="593">
        <v>0</v>
      </c>
      <c r="AA34" s="521" t="s">
        <v>63</v>
      </c>
      <c r="AC34" s="715" t="s">
        <v>2430</v>
      </c>
      <c r="AD34" s="716"/>
      <c r="AE34" s="717"/>
      <c r="AF34" s="713"/>
      <c r="AG34" s="714"/>
      <c r="AH34" s="714">
        <f>SUM(AF34:AG34)</f>
        <v>0</v>
      </c>
      <c r="AI34" s="17"/>
      <c r="AJ34" s="17"/>
      <c r="AK34" s="17"/>
      <c r="AL34" s="715" t="s">
        <v>2430</v>
      </c>
      <c r="AM34" s="716"/>
      <c r="AN34" s="717"/>
      <c r="AO34" s="713"/>
      <c r="AP34" s="714"/>
      <c r="AQ34" s="714">
        <f>SUM(AO34:AP34)</f>
        <v>0</v>
      </c>
      <c r="AR34" s="17"/>
      <c r="AS34" s="17"/>
      <c r="AT34" s="17"/>
      <c r="AU34" s="715" t="s">
        <v>2430</v>
      </c>
      <c r="AV34" s="716"/>
      <c r="AW34" s="717"/>
      <c r="AX34" s="713">
        <f t="shared" si="13"/>
        <v>0</v>
      </c>
      <c r="AY34" s="714">
        <f t="shared" si="11"/>
        <v>0</v>
      </c>
      <c r="AZ34" s="714">
        <f>SUM(AX34:AY34)</f>
        <v>0</v>
      </c>
      <c r="BA34" s="17"/>
      <c r="BB34" s="17"/>
      <c r="BC34" s="17"/>
      <c r="BD34" s="17"/>
      <c r="CB34" s="22">
        <v>281</v>
      </c>
    </row>
    <row r="35" spans="2:80" ht="26.55" customHeight="1" thickBot="1">
      <c r="B35" s="65"/>
      <c r="C35" s="1155" t="s">
        <v>57</v>
      </c>
      <c r="D35" s="1156"/>
      <c r="E35" s="1156"/>
      <c r="F35" s="1156"/>
      <c r="G35" s="1156"/>
      <c r="H35" s="1156"/>
      <c r="I35" s="1157"/>
      <c r="J35" s="1348" t="s">
        <v>89</v>
      </c>
      <c r="K35" s="1349"/>
      <c r="L35" s="1349"/>
      <c r="M35" s="1721" t="str">
        <f>'自主点検表（処遇）'!$M$283</f>
        <v>　</v>
      </c>
      <c r="N35" s="1721"/>
      <c r="O35" s="1721"/>
      <c r="P35" s="1721"/>
      <c r="Q35" s="1736" t="str">
        <f>'自主点検表（処遇）'!$Q$283</f>
        <v>　</v>
      </c>
      <c r="R35" s="1721"/>
      <c r="S35" s="1721"/>
      <c r="T35" s="1738"/>
      <c r="U35" s="1348" t="s">
        <v>87</v>
      </c>
      <c r="V35" s="1349"/>
      <c r="W35" s="1349"/>
      <c r="X35" s="1721">
        <f>'自主点検表（処遇）'!$X$283</f>
        <v>0</v>
      </c>
      <c r="Y35" s="1721"/>
      <c r="Z35" s="1743" t="s">
        <v>88</v>
      </c>
      <c r="AA35" s="1744"/>
      <c r="AB35" s="191"/>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CB35" s="22">
        <v>282</v>
      </c>
    </row>
    <row r="36" spans="2:80" ht="26.55" customHeight="1" thickBot="1">
      <c r="B36" s="65"/>
      <c r="C36" s="1264" t="s">
        <v>58</v>
      </c>
      <c r="D36" s="1265"/>
      <c r="E36" s="1265"/>
      <c r="F36" s="1265"/>
      <c r="G36" s="1265"/>
      <c r="H36" s="1265"/>
      <c r="I36" s="1266"/>
      <c r="J36" s="1348" t="s">
        <v>84</v>
      </c>
      <c r="K36" s="1349"/>
      <c r="L36" s="1629">
        <f>'自主点検表（処遇）'!$L$284</f>
        <v>0</v>
      </c>
      <c r="M36" s="1629"/>
      <c r="N36" s="1629"/>
      <c r="O36" s="1629"/>
      <c r="P36" s="2103" t="s">
        <v>85</v>
      </c>
      <c r="Q36" s="2103"/>
      <c r="R36" s="1631">
        <f>'自主点検表（処遇）'!$R$284</f>
        <v>0</v>
      </c>
      <c r="S36" s="1631"/>
      <c r="T36" s="1631"/>
      <c r="U36" s="1631"/>
      <c r="V36" s="1631"/>
      <c r="W36" s="1631"/>
      <c r="X36" s="1631"/>
      <c r="Y36" s="1631"/>
      <c r="Z36" s="1631"/>
      <c r="AA36" s="1632"/>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CB36" s="22">
        <v>283</v>
      </c>
    </row>
    <row r="37" spans="2:80" ht="26.55" customHeight="1" thickBot="1">
      <c r="B37" s="65"/>
      <c r="C37" s="1600" t="s">
        <v>59</v>
      </c>
      <c r="D37" s="1248"/>
      <c r="E37" s="1248"/>
      <c r="F37" s="1248"/>
      <c r="G37" s="1248"/>
      <c r="H37" s="1248"/>
      <c r="I37" s="1249"/>
      <c r="J37" s="1348" t="s">
        <v>84</v>
      </c>
      <c r="K37" s="1349"/>
      <c r="L37" s="1629">
        <f>'自主点検表（処遇）'!$L$284</f>
        <v>0</v>
      </c>
      <c r="M37" s="1629"/>
      <c r="N37" s="1629"/>
      <c r="O37" s="1629"/>
      <c r="P37" s="2103" t="s">
        <v>85</v>
      </c>
      <c r="Q37" s="2103"/>
      <c r="R37" s="1631">
        <f>'自主点検表（処遇）'!$R$284</f>
        <v>0</v>
      </c>
      <c r="S37" s="1631"/>
      <c r="T37" s="1631"/>
      <c r="U37" s="1631"/>
      <c r="V37" s="1631"/>
      <c r="W37" s="1631"/>
      <c r="X37" s="1631"/>
      <c r="Y37" s="1631"/>
      <c r="Z37" s="1631"/>
      <c r="AA37" s="1632"/>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CB37" s="22">
        <v>284</v>
      </c>
    </row>
    <row r="38" spans="2:80" ht="27" customHeight="1">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41" spans="2:80" ht="27" customHeight="1">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row>
    <row r="42" spans="2:80" ht="27" customHeight="1">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row>
    <row r="43" spans="2:80" ht="27" customHeight="1">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row>
    <row r="44" spans="2:80" ht="27" customHeight="1">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row>
    <row r="45" spans="2:80" ht="27" customHeight="1">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row>
    <row r="46" spans="2:80" ht="27" customHeight="1">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row>
    <row r="47" spans="2:80" ht="27" customHeight="1">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row>
    <row r="48" spans="2:80" ht="27" customHeight="1">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row>
    <row r="49" spans="29:57" ht="27" customHeight="1">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row>
    <row r="50" spans="29:57" ht="27" customHeight="1">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row>
    <row r="51" spans="29:57" ht="27" customHeight="1">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row>
    <row r="52" spans="29:57" ht="27" customHeight="1">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row>
    <row r="53" spans="29:57" ht="27" customHeight="1">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row>
    <row r="54" spans="29:57" ht="27" customHeight="1">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row>
    <row r="55" spans="29:57" ht="27" customHeight="1">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row>
    <row r="56" spans="29:57" ht="27" customHeight="1">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row>
    <row r="57" spans="29:57" ht="27" customHeight="1">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row>
    <row r="58" spans="29:57" ht="27" customHeight="1">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row>
    <row r="59" spans="29:57" ht="27" customHeight="1">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row>
    <row r="60" spans="29:57" ht="27" customHeight="1">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row>
  </sheetData>
  <mergeCells count="211">
    <mergeCell ref="AC30:AE30"/>
    <mergeCell ref="AL30:AN30"/>
    <mergeCell ref="AU30:AW30"/>
    <mergeCell ref="C7:I7"/>
    <mergeCell ref="K7:N7"/>
    <mergeCell ref="Q7:T7"/>
    <mergeCell ref="W7:Z7"/>
    <mergeCell ref="C8:I8"/>
    <mergeCell ref="K8:N8"/>
    <mergeCell ref="Q8:T8"/>
    <mergeCell ref="W8:Z8"/>
    <mergeCell ref="C15:I15"/>
    <mergeCell ref="C18:I18"/>
    <mergeCell ref="J18:L18"/>
    <mergeCell ref="M18:O18"/>
    <mergeCell ref="P18:R18"/>
    <mergeCell ref="S18:U18"/>
    <mergeCell ref="Y9:AA9"/>
    <mergeCell ref="C10:I10"/>
    <mergeCell ref="C11:I11"/>
    <mergeCell ref="C12:I12"/>
    <mergeCell ref="C13:I13"/>
    <mergeCell ref="C14:I14"/>
    <mergeCell ref="C9:I9"/>
    <mergeCell ref="Q5:T5"/>
    <mergeCell ref="W5:Z5"/>
    <mergeCell ref="C6:I6"/>
    <mergeCell ref="K6:N6"/>
    <mergeCell ref="Q6:T6"/>
    <mergeCell ref="W6:Z6"/>
    <mergeCell ref="C4:I5"/>
    <mergeCell ref="J4:O4"/>
    <mergeCell ref="P4:U4"/>
    <mergeCell ref="V4:AA4"/>
    <mergeCell ref="J5:O5"/>
    <mergeCell ref="J9:L9"/>
    <mergeCell ref="M9:O9"/>
    <mergeCell ref="P9:R9"/>
    <mergeCell ref="S9:U9"/>
    <mergeCell ref="V9:X9"/>
    <mergeCell ref="C25:I25"/>
    <mergeCell ref="C26:D26"/>
    <mergeCell ref="C27:D27"/>
    <mergeCell ref="C28:I28"/>
    <mergeCell ref="V18:AA18"/>
    <mergeCell ref="C19:I19"/>
    <mergeCell ref="C20:I20"/>
    <mergeCell ref="C21:I21"/>
    <mergeCell ref="C23:I23"/>
    <mergeCell ref="J23:L24"/>
    <mergeCell ref="P23:R24"/>
    <mergeCell ref="V23:X24"/>
    <mergeCell ref="C24:I24"/>
    <mergeCell ref="C31:I31"/>
    <mergeCell ref="J31:O34"/>
    <mergeCell ref="P31:U34"/>
    <mergeCell ref="C32:I32"/>
    <mergeCell ref="C33:I33"/>
    <mergeCell ref="C34:I34"/>
    <mergeCell ref="J28:M28"/>
    <mergeCell ref="P28:S28"/>
    <mergeCell ref="V28:AA28"/>
    <mergeCell ref="C29:I29"/>
    <mergeCell ref="P29:U30"/>
    <mergeCell ref="C30:I30"/>
    <mergeCell ref="J30:L30"/>
    <mergeCell ref="V30:X30"/>
    <mergeCell ref="C37:I37"/>
    <mergeCell ref="J37:K37"/>
    <mergeCell ref="L37:O37"/>
    <mergeCell ref="P37:Q37"/>
    <mergeCell ref="R37:AA37"/>
    <mergeCell ref="Z35:AA35"/>
    <mergeCell ref="C36:I36"/>
    <mergeCell ref="J36:K36"/>
    <mergeCell ref="L36:O36"/>
    <mergeCell ref="P36:Q36"/>
    <mergeCell ref="R36:AA36"/>
    <mergeCell ref="C35:I35"/>
    <mergeCell ref="J35:L35"/>
    <mergeCell ref="M35:P35"/>
    <mergeCell ref="Q35:T35"/>
    <mergeCell ref="U35:W35"/>
    <mergeCell ref="X35:Y35"/>
    <mergeCell ref="AW20:AX20"/>
    <mergeCell ref="AY20:AZ20"/>
    <mergeCell ref="BA20:BB20"/>
    <mergeCell ref="AC21:AD21"/>
    <mergeCell ref="AE21:AF21"/>
    <mergeCell ref="AG21:AH21"/>
    <mergeCell ref="AI21:AJ21"/>
    <mergeCell ref="AL21:AM21"/>
    <mergeCell ref="AE20:AF20"/>
    <mergeCell ref="AG20:AH20"/>
    <mergeCell ref="AI20:AJ20"/>
    <mergeCell ref="AL20:AM20"/>
    <mergeCell ref="AN20:AO20"/>
    <mergeCell ref="AP20:AQ20"/>
    <mergeCell ref="AC20:AD20"/>
    <mergeCell ref="AI26:AJ26"/>
    <mergeCell ref="AL26:AM26"/>
    <mergeCell ref="AW23:AX23"/>
    <mergeCell ref="AY23:AZ23"/>
    <mergeCell ref="BA23:BB23"/>
    <mergeCell ref="BA21:BB21"/>
    <mergeCell ref="AN21:AO21"/>
    <mergeCell ref="AP21:AQ21"/>
    <mergeCell ref="AR21:AS21"/>
    <mergeCell ref="AU21:AV21"/>
    <mergeCell ref="AW21:AX21"/>
    <mergeCell ref="AY21:AZ21"/>
    <mergeCell ref="AU22:AV22"/>
    <mergeCell ref="AI25:AJ25"/>
    <mergeCell ref="AR25:AS25"/>
    <mergeCell ref="BA25:BB25"/>
    <mergeCell ref="AW22:AX22"/>
    <mergeCell ref="AY22:AZ22"/>
    <mergeCell ref="AY25:AZ25"/>
    <mergeCell ref="BA22:BB22"/>
    <mergeCell ref="AL22:AM22"/>
    <mergeCell ref="AL23:AM23"/>
    <mergeCell ref="AI28:AJ28"/>
    <mergeCell ref="AL28:AM28"/>
    <mergeCell ref="AW27:AX27"/>
    <mergeCell ref="AY27:AZ27"/>
    <mergeCell ref="BA27:BB27"/>
    <mergeCell ref="BA26:BB26"/>
    <mergeCell ref="AC27:AD27"/>
    <mergeCell ref="AE27:AF27"/>
    <mergeCell ref="AG27:AH27"/>
    <mergeCell ref="AI27:AJ27"/>
    <mergeCell ref="AL27:AM27"/>
    <mergeCell ref="AN27:AO27"/>
    <mergeCell ref="AP27:AQ27"/>
    <mergeCell ref="AR27:AS27"/>
    <mergeCell ref="AU27:AV27"/>
    <mergeCell ref="AN26:AO26"/>
    <mergeCell ref="AP26:AQ26"/>
    <mergeCell ref="AR26:AS26"/>
    <mergeCell ref="AU26:AV26"/>
    <mergeCell ref="AW26:AX26"/>
    <mergeCell ref="AY26:AZ26"/>
    <mergeCell ref="AC26:AD26"/>
    <mergeCell ref="AE26:AF26"/>
    <mergeCell ref="AG26:AH26"/>
    <mergeCell ref="AW16:AX16"/>
    <mergeCell ref="AU17:AV17"/>
    <mergeCell ref="AW17:AX17"/>
    <mergeCell ref="AU18:AV18"/>
    <mergeCell ref="AW18:AX18"/>
    <mergeCell ref="BA28:BB28"/>
    <mergeCell ref="AC16:AD16"/>
    <mergeCell ref="AC17:AD17"/>
    <mergeCell ref="AC18:AD18"/>
    <mergeCell ref="AE16:AF16"/>
    <mergeCell ref="AE17:AF17"/>
    <mergeCell ref="AE18:AF18"/>
    <mergeCell ref="AL16:AM16"/>
    <mergeCell ref="AN16:AO16"/>
    <mergeCell ref="AL17:AM17"/>
    <mergeCell ref="AN28:AO28"/>
    <mergeCell ref="AP28:AQ28"/>
    <mergeCell ref="AR28:AS28"/>
    <mergeCell ref="AU28:AV28"/>
    <mergeCell ref="AW28:AX28"/>
    <mergeCell ref="AY28:AZ28"/>
    <mergeCell ref="AC28:AD28"/>
    <mergeCell ref="AE28:AF28"/>
    <mergeCell ref="AG28:AH28"/>
    <mergeCell ref="AP14:AQ14"/>
    <mergeCell ref="AN17:AO17"/>
    <mergeCell ref="AL18:AM18"/>
    <mergeCell ref="AN18:AO18"/>
    <mergeCell ref="AU16:AV16"/>
    <mergeCell ref="AR20:AS20"/>
    <mergeCell ref="AU20:AV20"/>
    <mergeCell ref="AC23:AD23"/>
    <mergeCell ref="AP22:AQ22"/>
    <mergeCell ref="AN22:AO22"/>
    <mergeCell ref="AE22:AF22"/>
    <mergeCell ref="AG22:AH22"/>
    <mergeCell ref="AI22:AJ22"/>
    <mergeCell ref="AI23:AJ23"/>
    <mergeCell ref="AR22:AS22"/>
    <mergeCell ref="AR23:AS23"/>
    <mergeCell ref="AN23:AO23"/>
    <mergeCell ref="AP23:AQ23"/>
    <mergeCell ref="BD8:BG8"/>
    <mergeCell ref="AE25:AF25"/>
    <mergeCell ref="AE23:AF23"/>
    <mergeCell ref="AG23:AH23"/>
    <mergeCell ref="AN25:AO25"/>
    <mergeCell ref="AP25:AQ25"/>
    <mergeCell ref="AW25:AX25"/>
    <mergeCell ref="AU23:AV23"/>
    <mergeCell ref="AC4:AJ4"/>
    <mergeCell ref="AL4:AS4"/>
    <mergeCell ref="AU4:BB4"/>
    <mergeCell ref="AF11:AG11"/>
    <mergeCell ref="AO11:AP11"/>
    <mergeCell ref="AX11:AY11"/>
    <mergeCell ref="AC14:AE14"/>
    <mergeCell ref="AL14:AN14"/>
    <mergeCell ref="AU14:AW14"/>
    <mergeCell ref="AY14:AZ14"/>
    <mergeCell ref="AC22:AD22"/>
    <mergeCell ref="AC25:AD25"/>
    <mergeCell ref="AL25:AM25"/>
    <mergeCell ref="AU25:AV25"/>
    <mergeCell ref="AG25:AH25"/>
    <mergeCell ref="AG14:AH14"/>
  </mergeCells>
  <phoneticPr fontId="5"/>
  <conditionalFormatting sqref="F26:H26">
    <cfRule type="containsText" dxfId="4426" priority="3426" operator="containsText" text="きゅう師">
      <formula>NOT(ISERROR(SEARCH("きゅう師",F26)))</formula>
    </cfRule>
    <cfRule type="containsText" dxfId="4425" priority="3427" operator="containsText" text="はり師">
      <formula>NOT(ISERROR(SEARCH("はり師",F26)))</formula>
    </cfRule>
    <cfRule type="containsText" dxfId="4424" priority="3428" operator="containsText" text="あん摩マッサージ指圧師">
      <formula>NOT(ISERROR(SEARCH("あん摩マッサージ指圧師",F26)))</formula>
    </cfRule>
    <cfRule type="containsText" dxfId="4423" priority="3429" operator="containsText" text="柔道整復師">
      <formula>NOT(ISERROR(SEARCH("柔道整復師",F26)))</formula>
    </cfRule>
    <cfRule type="containsText" dxfId="4422" priority="3430" operator="containsText" text="看護職員">
      <formula>NOT(ISERROR(SEARCH("看護職員",F26)))</formula>
    </cfRule>
    <cfRule type="containsText" dxfId="4421" priority="3431" operator="containsText" text="言語聴覚士">
      <formula>NOT(ISERROR(SEARCH("言語聴覚士",F26)))</formula>
    </cfRule>
    <cfRule type="containsText" dxfId="4420" priority="3432" operator="containsText" text="作業療法士">
      <formula>NOT(ISERROR(SEARCH("作業療法士",F26)))</formula>
    </cfRule>
    <cfRule type="containsText" dxfId="4419" priority="3433" operator="containsText" text="理学療法士">
      <formula>NOT(ISERROR(SEARCH("理学療法士",F26)))</formula>
    </cfRule>
    <cfRule type="containsText" dxfId="4418" priority="3434" operator="containsText" text="作業療法士">
      <formula>NOT(ISERROR(SEARCH("作業療法士",F26)))</formula>
    </cfRule>
    <cfRule type="containsText" dxfId="4417" priority="3435" operator="containsText" text="理学療法士">
      <formula>NOT(ISERROR(SEARCH("理学療法士",F26)))</formula>
    </cfRule>
  </conditionalFormatting>
  <conditionalFormatting sqref="F27:H27">
    <cfRule type="containsText" dxfId="4416" priority="3416" operator="containsText" text="きゅう師">
      <formula>NOT(ISERROR(SEARCH("きゅう師",F27)))</formula>
    </cfRule>
    <cfRule type="containsText" dxfId="4415" priority="3417" operator="containsText" text="はり師">
      <formula>NOT(ISERROR(SEARCH("はり師",F27)))</formula>
    </cfRule>
    <cfRule type="containsText" dxfId="4414" priority="3418" operator="containsText" text="あん摩マッサージ指圧師">
      <formula>NOT(ISERROR(SEARCH("あん摩マッサージ指圧師",F27)))</formula>
    </cfRule>
    <cfRule type="containsText" dxfId="4413" priority="3419" operator="containsText" text="柔道整復師">
      <formula>NOT(ISERROR(SEARCH("柔道整復師",F27)))</formula>
    </cfRule>
    <cfRule type="containsText" dxfId="4412" priority="3420" operator="containsText" text="看護職員">
      <formula>NOT(ISERROR(SEARCH("看護職員",F27)))</formula>
    </cfRule>
    <cfRule type="containsText" dxfId="4411" priority="3421" operator="containsText" text="言語聴覚士">
      <formula>NOT(ISERROR(SEARCH("言語聴覚士",F27)))</formula>
    </cfRule>
    <cfRule type="containsText" dxfId="4410" priority="3422" operator="containsText" text="作業療法士">
      <formula>NOT(ISERROR(SEARCH("作業療法士",F27)))</formula>
    </cfRule>
    <cfRule type="containsText" dxfId="4409" priority="3423" operator="containsText" text="理学療法士">
      <formula>NOT(ISERROR(SEARCH("理学療法士",F27)))</formula>
    </cfRule>
    <cfRule type="containsText" dxfId="4408" priority="3424" operator="containsText" text="作業療法士">
      <formula>NOT(ISERROR(SEARCH("作業療法士",F27)))</formula>
    </cfRule>
    <cfRule type="containsText" dxfId="4407" priority="3425" operator="containsText" text="理学療法士">
      <formula>NOT(ISERROR(SEARCH("理学療法士",F27)))</formula>
    </cfRule>
  </conditionalFormatting>
  <conditionalFormatting sqref="N28">
    <cfRule type="containsText" dxfId="4406" priority="3415" operator="containsText" text="○">
      <formula>NOT(ISERROR(SEARCH("○",N28)))</formula>
    </cfRule>
  </conditionalFormatting>
  <conditionalFormatting sqref="S18">
    <cfRule type="containsText" dxfId="4405" priority="3406" operator="containsText" text="Ⅱ">
      <formula>NOT(ISERROR(SEARCH("Ⅱ",S18)))</formula>
    </cfRule>
    <cfRule type="containsText" dxfId="4404" priority="3407" operator="containsText" text="I・Ⅱ">
      <formula>NOT(ISERROR(SEARCH("I・Ⅱ",S18)))</formula>
    </cfRule>
    <cfRule type="containsText" dxfId="4403" priority="3408" operator="containsText" text="Ⅰ">
      <formula>NOT(ISERROR(SEARCH("Ⅰ",S18)))</formula>
    </cfRule>
    <cfRule type="cellIs" dxfId="4402" priority="3409" operator="equal">
      <formula>"Ⅰ,Ⅱ,Ⅰ・Ⅱ"</formula>
    </cfRule>
  </conditionalFormatting>
  <conditionalFormatting sqref="L36">
    <cfRule type="notContainsBlanks" dxfId="4401" priority="502">
      <formula>LEN(TRIM(L36))&gt;0</formula>
    </cfRule>
  </conditionalFormatting>
  <conditionalFormatting sqref="L37">
    <cfRule type="notContainsBlanks" dxfId="4400" priority="501">
      <formula>LEN(TRIM(L37))&gt;0</formula>
    </cfRule>
  </conditionalFormatting>
  <conditionalFormatting sqref="R36">
    <cfRule type="notContainsBlanks" dxfId="4399" priority="500">
      <formula>LEN(TRIM(R36))&gt;0</formula>
    </cfRule>
  </conditionalFormatting>
  <conditionalFormatting sqref="R37">
    <cfRule type="notContainsBlanks" dxfId="4398" priority="499">
      <formula>LEN(TRIM(R37))&gt;0</formula>
    </cfRule>
  </conditionalFormatting>
  <conditionalFormatting sqref="T28">
    <cfRule type="containsText" dxfId="4397" priority="32" operator="containsText" text="○">
      <formula>NOT(ISERROR(SEARCH("○",T28)))</formula>
    </cfRule>
  </conditionalFormatting>
  <conditionalFormatting sqref="M18">
    <cfRule type="containsText" dxfId="4396" priority="28" operator="containsText" text="Ⅱ">
      <formula>NOT(ISERROR(SEARCH("Ⅱ",M18)))</formula>
    </cfRule>
    <cfRule type="containsText" dxfId="4395" priority="29" operator="containsText" text="I・Ⅱ">
      <formula>NOT(ISERROR(SEARCH("I・Ⅱ",M18)))</formula>
    </cfRule>
    <cfRule type="containsText" dxfId="4394" priority="30" operator="containsText" text="Ⅰ">
      <formula>NOT(ISERROR(SEARCH("Ⅰ",M18)))</formula>
    </cfRule>
    <cfRule type="cellIs" dxfId="4393" priority="31" operator="equal">
      <formula>"Ⅰ,Ⅱ,Ⅰ・Ⅱ"</formula>
    </cfRule>
  </conditionalFormatting>
  <conditionalFormatting sqref="AG14">
    <cfRule type="cellIs" dxfId="4392" priority="26" operator="equal">
      <formula>"基準以上"</formula>
    </cfRule>
    <cfRule type="cellIs" dxfId="4391" priority="27" operator="equal">
      <formula>"基準以下"</formula>
    </cfRule>
  </conditionalFormatting>
  <conditionalFormatting sqref="AP14">
    <cfRule type="cellIs" dxfId="4390" priority="24" operator="equal">
      <formula>"基準以上"</formula>
    </cfRule>
    <cfRule type="cellIs" dxfId="4389" priority="25" operator="equal">
      <formula>"基準以下"</formula>
    </cfRule>
  </conditionalFormatting>
  <conditionalFormatting sqref="AY14">
    <cfRule type="cellIs" dxfId="4388" priority="22" operator="equal">
      <formula>"基準以上"</formula>
    </cfRule>
    <cfRule type="cellIs" dxfId="4387" priority="23" operator="equal">
      <formula>"基準以下"</formula>
    </cfRule>
  </conditionalFormatting>
  <conditionalFormatting sqref="AG16">
    <cfRule type="cellIs" dxfId="4386" priority="20" operator="equal">
      <formula>"NG"</formula>
    </cfRule>
    <cfRule type="cellIs" dxfId="4385" priority="21" operator="equal">
      <formula>"OK"</formula>
    </cfRule>
  </conditionalFormatting>
  <conditionalFormatting sqref="AG17">
    <cfRule type="cellIs" dxfId="4384" priority="18" operator="equal">
      <formula>"NG"</formula>
    </cfRule>
    <cfRule type="cellIs" dxfId="4383" priority="19" operator="equal">
      <formula>"OK"</formula>
    </cfRule>
  </conditionalFormatting>
  <conditionalFormatting sqref="AG18">
    <cfRule type="cellIs" dxfId="4382" priority="16" operator="equal">
      <formula>"NG"</formula>
    </cfRule>
    <cfRule type="cellIs" dxfId="4381" priority="17" operator="equal">
      <formula>"OK"</formula>
    </cfRule>
  </conditionalFormatting>
  <conditionalFormatting sqref="AP16">
    <cfRule type="cellIs" dxfId="4380" priority="14" operator="equal">
      <formula>"NG"</formula>
    </cfRule>
    <cfRule type="cellIs" dxfId="4379" priority="15" operator="equal">
      <formula>"OK"</formula>
    </cfRule>
  </conditionalFormatting>
  <conditionalFormatting sqref="AP17">
    <cfRule type="cellIs" dxfId="4378" priority="12" operator="equal">
      <formula>"NG"</formula>
    </cfRule>
    <cfRule type="cellIs" dxfId="4377" priority="13" operator="equal">
      <formula>"OK"</formula>
    </cfRule>
  </conditionalFormatting>
  <conditionalFormatting sqref="AP18">
    <cfRule type="cellIs" dxfId="4376" priority="10" operator="equal">
      <formula>"NG"</formula>
    </cfRule>
    <cfRule type="cellIs" dxfId="4375" priority="11" operator="equal">
      <formula>"OK"</formula>
    </cfRule>
  </conditionalFormatting>
  <conditionalFormatting sqref="AY16">
    <cfRule type="cellIs" dxfId="4374" priority="8" operator="equal">
      <formula>"NG"</formula>
    </cfRule>
    <cfRule type="cellIs" dxfId="4373" priority="9" operator="equal">
      <formula>"OK"</formula>
    </cfRule>
  </conditionalFormatting>
  <conditionalFormatting sqref="AY17">
    <cfRule type="cellIs" dxfId="4372" priority="6" operator="equal">
      <formula>"NG"</formula>
    </cfRule>
    <cfRule type="cellIs" dxfId="4371" priority="7" operator="equal">
      <formula>"OK"</formula>
    </cfRule>
  </conditionalFormatting>
  <conditionalFormatting sqref="AY18">
    <cfRule type="cellIs" dxfId="4370" priority="4" operator="equal">
      <formula>"NG"</formula>
    </cfRule>
    <cfRule type="cellIs" dxfId="4369" priority="5" operator="equal">
      <formula>"OK"</formula>
    </cfRule>
  </conditionalFormatting>
  <conditionalFormatting sqref="BD8:BG8">
    <cfRule type="cellIs" dxfId="4368" priority="1" operator="equal">
      <formula>"平均並み"</formula>
    </cfRule>
    <cfRule type="cellIs" dxfId="4367" priority="2" operator="equal">
      <formula>"平均以上"</formula>
    </cfRule>
    <cfRule type="cellIs" dxfId="4366" priority="3" operator="equal">
      <formula>"平均以下"</formula>
    </cfRule>
  </conditionalFormatting>
  <pageMargins left="0.51181102362204722" right="0.11811023622047245" top="0.55118110236220474" bottom="0.55118110236220474" header="0.31496062992125984" footer="0.31496062992125984"/>
  <headerFooter>
    <oddHeader>&amp;R&amp;"游ゴシック Medium,標準"&amp;12自主点検表４（1）従来型　 　　</oddHeader>
    <oddFooter>&amp;C&amp;14ー &amp;P ー</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C9FD-64FF-46BD-950F-6DE798196FA1}">
  <sheetPr codeName="Sheet6">
    <tabColor rgb="FF00B0F0"/>
    <pageSetUpPr fitToPage="1"/>
  </sheetPr>
  <dimension ref="B1:AQ92"/>
  <sheetViews>
    <sheetView view="pageBreakPreview" topLeftCell="A58" zoomScale="90" zoomScaleNormal="100" zoomScaleSheetLayoutView="90" workbookViewId="0">
      <selection activeCell="X22" sqref="X22"/>
    </sheetView>
  </sheetViews>
  <sheetFormatPr defaultColWidth="3.59765625" defaultRowHeight="30" customHeight="1"/>
  <cols>
    <col min="1" max="7" width="3.59765625" style="2"/>
    <col min="8" max="8" width="3.59765625" style="2" customWidth="1"/>
    <col min="9" max="10" width="3.59765625" style="2"/>
    <col min="11" max="11" width="3.8984375" style="2" customWidth="1"/>
    <col min="12" max="12" width="3.5" style="2" customWidth="1"/>
    <col min="13" max="13" width="3.69921875" style="2" customWidth="1"/>
    <col min="14" max="14" width="3.59765625" style="2"/>
    <col min="15" max="15" width="4.19921875" style="2" customWidth="1"/>
    <col min="16" max="16" width="3.59765625" style="2"/>
    <col min="17" max="17" width="4.5" style="2" bestFit="1" customWidth="1"/>
    <col min="18" max="36" width="3.59765625" style="2"/>
    <col min="37" max="37" width="12.59765625" style="2" customWidth="1"/>
    <col min="38" max="16384" width="3.59765625" style="2"/>
  </cols>
  <sheetData>
    <row r="1" spans="2:43" s="17" customFormat="1" ht="30" customHeight="1" thickBot="1">
      <c r="B1" s="17" t="s">
        <v>985</v>
      </c>
      <c r="C1" s="17" t="s">
        <v>2713</v>
      </c>
      <c r="AF1" s="18"/>
      <c r="AG1" s="19"/>
      <c r="AH1" s="19"/>
      <c r="AI1" s="19"/>
      <c r="AK1" s="20"/>
      <c r="AL1" s="20"/>
      <c r="AM1" s="20"/>
      <c r="AN1" s="20"/>
      <c r="AO1" s="20"/>
      <c r="AP1" s="20"/>
      <c r="AQ1" s="21"/>
    </row>
    <row r="2" spans="2:43" s="17" customFormat="1" ht="30" customHeight="1" thickBot="1">
      <c r="C2" s="1358" t="s">
        <v>875</v>
      </c>
      <c r="D2" s="1359"/>
      <c r="E2" s="1359"/>
      <c r="F2" s="2070"/>
      <c r="G2" s="2172">
        <f>'自主点検表（処遇）'!$N$1325</f>
        <v>0</v>
      </c>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3"/>
      <c r="AF2" s="18"/>
      <c r="AG2" s="19"/>
      <c r="AH2" s="19"/>
      <c r="AI2" s="19"/>
      <c r="AK2" s="20"/>
      <c r="AL2" s="20"/>
      <c r="AM2" s="20"/>
      <c r="AN2" s="20"/>
      <c r="AO2" s="20"/>
      <c r="AP2" s="20"/>
      <c r="AQ2" s="21"/>
    </row>
    <row r="3" spans="2:43" s="17" customFormat="1" ht="30" customHeight="1" thickBot="1">
      <c r="C3" s="1358" t="s">
        <v>2019</v>
      </c>
      <c r="D3" s="1359"/>
      <c r="E3" s="1359"/>
      <c r="F3" s="2070"/>
      <c r="G3" s="2174">
        <f>'自主点検表（処遇）'!$R$1326</f>
        <v>0</v>
      </c>
      <c r="H3" s="2175"/>
      <c r="I3" s="2175"/>
      <c r="J3" s="2175"/>
      <c r="K3" s="2175"/>
      <c r="L3" s="2175"/>
      <c r="M3" s="2175"/>
      <c r="N3" s="2175"/>
      <c r="O3" s="2175"/>
      <c r="P3" s="2175"/>
      <c r="Q3" s="2176"/>
      <c r="R3" s="9"/>
      <c r="S3" s="7"/>
      <c r="T3" s="7"/>
      <c r="U3" s="7"/>
      <c r="V3" s="7"/>
      <c r="W3" s="7"/>
      <c r="X3" s="7"/>
      <c r="Y3" s="7"/>
      <c r="Z3" s="7"/>
      <c r="AA3" s="7"/>
      <c r="AB3" s="7"/>
      <c r="AC3" s="7"/>
      <c r="AD3" s="7"/>
      <c r="AE3" s="7"/>
      <c r="AF3" s="18"/>
      <c r="AK3" s="20"/>
      <c r="AL3" s="20"/>
      <c r="AM3" s="20"/>
      <c r="AN3" s="20"/>
      <c r="AO3" s="20"/>
      <c r="AP3" s="20"/>
      <c r="AQ3" s="21"/>
    </row>
    <row r="4" spans="2:43" s="17" customFormat="1" ht="30" customHeight="1" thickBot="1">
      <c r="C4" s="9" t="s">
        <v>2021</v>
      </c>
      <c r="D4" s="16"/>
      <c r="E4" s="16"/>
      <c r="F4" s="16"/>
      <c r="G4" s="25"/>
      <c r="H4" s="7"/>
      <c r="I4" s="7" t="s">
        <v>515</v>
      </c>
      <c r="J4" s="7"/>
      <c r="K4" s="1161" t="str">
        <f>'自主点検表（処遇）'!$W$1327</f>
        <v>　</v>
      </c>
      <c r="L4" s="1612"/>
      <c r="M4" s="7" t="s">
        <v>514</v>
      </c>
      <c r="N4" s="16"/>
      <c r="O4" s="25"/>
      <c r="P4" s="9" t="s">
        <v>2035</v>
      </c>
      <c r="Q4" s="7"/>
      <c r="R4" s="7"/>
      <c r="S4" s="7"/>
      <c r="T4" s="7"/>
      <c r="U4" s="7"/>
      <c r="V4" s="7"/>
      <c r="W4" s="39"/>
      <c r="X4" s="2177" t="str">
        <f>_xlfn.IFS(AI4&gt;=4,"適正運営",AI4&lt;4,"開催回数不足（減算対象）")</f>
        <v>適正運営</v>
      </c>
      <c r="Y4" s="1359"/>
      <c r="Z4" s="1359"/>
      <c r="AA4" s="1359"/>
      <c r="AB4" s="1359"/>
      <c r="AC4" s="1359"/>
      <c r="AD4" s="1359"/>
      <c r="AE4" s="2070"/>
      <c r="AF4" s="18"/>
      <c r="AG4" s="1568" t="s">
        <v>2183</v>
      </c>
      <c r="AH4" s="1568"/>
      <c r="AI4" s="19" t="str">
        <f>K4</f>
        <v>　</v>
      </c>
      <c r="AK4" s="20"/>
      <c r="AL4" s="20"/>
      <c r="AM4" s="20"/>
      <c r="AN4" s="20"/>
      <c r="AO4" s="20"/>
      <c r="AP4" s="20"/>
      <c r="AQ4" s="21"/>
    </row>
    <row r="5" spans="2:43" s="17" customFormat="1" ht="30" customHeight="1" thickBot="1">
      <c r="C5" s="1977" t="s">
        <v>2404</v>
      </c>
      <c r="D5" s="1978"/>
      <c r="E5" s="1978"/>
      <c r="F5" s="1978"/>
      <c r="G5" s="1979"/>
      <c r="H5" s="669"/>
      <c r="I5" s="670" t="str">
        <f>'自主点検表（処遇）'!$AG$1325</f>
        <v>　</v>
      </c>
      <c r="J5" s="670"/>
      <c r="K5" s="670" t="str">
        <f>'自主点検表（処遇）'!$AI$1325</f>
        <v>　</v>
      </c>
      <c r="L5" s="671"/>
      <c r="M5" s="670" t="str">
        <f>'自主点検表（処遇）'!$AG$1326</f>
        <v>　</v>
      </c>
      <c r="N5" s="670"/>
      <c r="O5" s="670" t="str">
        <f>'自主点検表（処遇）'!$AI$1326</f>
        <v>　</v>
      </c>
      <c r="P5" s="670"/>
      <c r="Q5" s="670" t="str">
        <f>'自主点検表（処遇）'!$AG$1327</f>
        <v>　</v>
      </c>
      <c r="R5" s="670"/>
      <c r="S5" s="670" t="str">
        <f>'自主点検表（処遇）'!$AI$1327</f>
        <v>　</v>
      </c>
      <c r="T5" s="670"/>
      <c r="U5" s="670" t="str">
        <f>'自主点検表（処遇）'!$AG$1328</f>
        <v>　</v>
      </c>
      <c r="V5" s="670"/>
      <c r="W5" s="670" t="str">
        <f>'自主点検表（処遇）'!$AI$1328</f>
        <v>　</v>
      </c>
      <c r="X5" s="672"/>
      <c r="Y5" s="670" t="str">
        <f>'自主点検表（処遇）'!$AG$1329</f>
        <v>　</v>
      </c>
      <c r="Z5" s="670"/>
      <c r="AA5" s="670" t="str">
        <f>'自主点検表（処遇）'!$AI$1329</f>
        <v>　</v>
      </c>
      <c r="AB5" s="672"/>
      <c r="AC5" s="670" t="str">
        <f>'自主点検表（処遇）'!$AG$1330</f>
        <v>　</v>
      </c>
      <c r="AD5" s="670"/>
      <c r="AE5" s="673" t="str">
        <f>'自主点検表（処遇）'!$AI$1330</f>
        <v>　</v>
      </c>
      <c r="AF5" s="18"/>
      <c r="AG5" s="212"/>
      <c r="AH5" s="212"/>
      <c r="AI5" s="19"/>
      <c r="AK5" s="20"/>
      <c r="AL5" s="20"/>
      <c r="AM5" s="20"/>
      <c r="AN5" s="20"/>
      <c r="AO5" s="20"/>
      <c r="AP5" s="20"/>
      <c r="AQ5" s="21"/>
    </row>
    <row r="6" spans="2:43" s="17" customFormat="1" ht="30" customHeight="1" thickBot="1">
      <c r="C6" s="2159" t="s">
        <v>2403</v>
      </c>
      <c r="D6" s="1875"/>
      <c r="E6" s="1875"/>
      <c r="F6" s="1875"/>
      <c r="G6" s="2160"/>
      <c r="H6" s="606" t="s">
        <v>530</v>
      </c>
      <c r="I6" s="41">
        <v>4</v>
      </c>
      <c r="J6" s="606" t="s">
        <v>530</v>
      </c>
      <c r="K6" s="41">
        <v>5</v>
      </c>
      <c r="L6" s="606" t="s">
        <v>530</v>
      </c>
      <c r="M6" s="41">
        <v>6</v>
      </c>
      <c r="N6" s="606" t="s">
        <v>530</v>
      </c>
      <c r="O6" s="41">
        <v>7</v>
      </c>
      <c r="P6" s="606" t="s">
        <v>530</v>
      </c>
      <c r="Q6" s="41">
        <v>8</v>
      </c>
      <c r="R6" s="606" t="s">
        <v>530</v>
      </c>
      <c r="S6" s="41">
        <v>9</v>
      </c>
      <c r="T6" s="606" t="s">
        <v>530</v>
      </c>
      <c r="U6" s="41">
        <v>10</v>
      </c>
      <c r="V6" s="606" t="s">
        <v>530</v>
      </c>
      <c r="W6" s="41">
        <v>11</v>
      </c>
      <c r="X6" s="606" t="s">
        <v>530</v>
      </c>
      <c r="Y6" s="41">
        <v>12</v>
      </c>
      <c r="Z6" s="606" t="s">
        <v>530</v>
      </c>
      <c r="AA6" s="41">
        <v>1</v>
      </c>
      <c r="AB6" s="606" t="s">
        <v>530</v>
      </c>
      <c r="AC6" s="41">
        <v>2</v>
      </c>
      <c r="AD6" s="606" t="s">
        <v>530</v>
      </c>
      <c r="AE6" s="42">
        <v>3</v>
      </c>
      <c r="AF6" s="18"/>
      <c r="AG6" s="1568" t="s">
        <v>2183</v>
      </c>
      <c r="AH6" s="1568"/>
      <c r="AI6" s="19">
        <f>COUNTIF(H6:AE6,"✔")</f>
        <v>0</v>
      </c>
      <c r="AJ6" s="19"/>
      <c r="AL6" s="20"/>
      <c r="AM6" s="20"/>
      <c r="AN6" s="20"/>
      <c r="AO6" s="20"/>
      <c r="AP6" s="20"/>
      <c r="AQ6" s="21"/>
    </row>
    <row r="7" spans="2:43" s="17" customFormat="1" ht="30" customHeight="1">
      <c r="C7" s="2164" t="s">
        <v>2024</v>
      </c>
      <c r="D7" s="2165"/>
      <c r="E7" s="2165"/>
      <c r="F7" s="2165"/>
      <c r="J7" s="38" t="str">
        <f>'自主点検表（処遇）'!$I$1330</f>
        <v>　</v>
      </c>
      <c r="K7" s="29" t="s">
        <v>518</v>
      </c>
      <c r="L7" s="12"/>
      <c r="M7" s="12"/>
      <c r="N7" s="12"/>
      <c r="O7" s="28" t="str">
        <f>'自主点検表（処遇）'!$N$1330</f>
        <v>　</v>
      </c>
      <c r="P7" s="29" t="s">
        <v>519</v>
      </c>
      <c r="Q7" s="12"/>
      <c r="R7" s="12"/>
      <c r="S7" s="38" t="str">
        <f>'自主点検表（処遇）'!$R$1330</f>
        <v>　</v>
      </c>
      <c r="T7" s="29" t="s">
        <v>520</v>
      </c>
      <c r="U7" s="12"/>
      <c r="V7" s="12"/>
      <c r="W7" s="38" t="str">
        <f>'自主点検表（処遇）'!$V$1330</f>
        <v>　</v>
      </c>
      <c r="X7" s="29" t="s">
        <v>521</v>
      </c>
      <c r="Y7" s="12"/>
      <c r="Z7" s="12"/>
      <c r="AA7" s="28" t="str">
        <f>'自主点検表（処遇）'!$Z$1330</f>
        <v>　</v>
      </c>
      <c r="AB7" s="29" t="s">
        <v>522</v>
      </c>
      <c r="AC7" s="12"/>
      <c r="AD7" s="12"/>
      <c r="AE7" s="26"/>
      <c r="AF7" s="18"/>
      <c r="AG7" s="411" t="s">
        <v>2184</v>
      </c>
      <c r="AH7" s="412"/>
      <c r="AI7" s="412"/>
      <c r="AJ7" s="412"/>
      <c r="AK7" s="412" t="str">
        <f>_xlfn.IFS(AI6=K4,"OK",AI6&lt;K4,"開催回数入力誤（少）",AI6&gt;K4,"開催回数入力誤（多）")</f>
        <v>開催回数入力誤（少）</v>
      </c>
      <c r="AL7" s="20"/>
      <c r="AM7" s="20"/>
      <c r="AN7" s="20"/>
      <c r="AO7" s="20"/>
      <c r="AP7" s="20"/>
      <c r="AQ7" s="21"/>
    </row>
    <row r="8" spans="2:43" s="17" customFormat="1" ht="30" customHeight="1">
      <c r="C8" s="2166"/>
      <c r="D8" s="2069"/>
      <c r="E8" s="2069"/>
      <c r="F8" s="2069"/>
      <c r="G8" s="10"/>
      <c r="H8" s="10"/>
      <c r="I8" s="10"/>
      <c r="J8" s="24" t="str">
        <f>'自主点検表（処遇）'!$I$1331</f>
        <v>　</v>
      </c>
      <c r="K8" s="22" t="s">
        <v>523</v>
      </c>
      <c r="L8" s="10"/>
      <c r="M8" s="10"/>
      <c r="N8" s="10"/>
      <c r="O8" s="24" t="str">
        <f>'自主点検表（処遇）'!$N$1331</f>
        <v>　</v>
      </c>
      <c r="P8" s="22" t="s">
        <v>524</v>
      </c>
      <c r="Q8" s="10"/>
      <c r="R8" s="10"/>
      <c r="S8" s="10"/>
      <c r="T8" s="10"/>
      <c r="U8" s="24" t="str">
        <f>'自主点検表（処遇）'!$T$1331</f>
        <v>　</v>
      </c>
      <c r="V8" s="22" t="s">
        <v>817</v>
      </c>
      <c r="W8" s="10"/>
      <c r="X8" s="10"/>
      <c r="Y8" s="10"/>
      <c r="Z8" s="10"/>
      <c r="AA8" s="24" t="str">
        <f>'自主点検表（処遇）'!$Z$1331</f>
        <v>　</v>
      </c>
      <c r="AB8" s="22" t="s">
        <v>818</v>
      </c>
      <c r="AC8" s="10"/>
      <c r="AD8" s="10"/>
      <c r="AE8" s="11"/>
      <c r="AF8" s="18"/>
      <c r="AG8" s="19"/>
      <c r="AH8" s="19"/>
      <c r="AI8" s="19"/>
      <c r="AK8" s="20"/>
      <c r="AL8" s="20"/>
      <c r="AM8" s="20"/>
      <c r="AN8" s="20"/>
      <c r="AO8" s="20"/>
      <c r="AP8" s="20"/>
      <c r="AQ8" s="21"/>
    </row>
    <row r="9" spans="2:43" s="17" customFormat="1" ht="30" customHeight="1" thickBot="1">
      <c r="C9" s="2167"/>
      <c r="D9" s="2168"/>
      <c r="E9" s="2168"/>
      <c r="F9" s="2168"/>
      <c r="G9" s="6"/>
      <c r="H9" s="6"/>
      <c r="I9" s="6"/>
      <c r="J9" s="30" t="str">
        <f>'自主点検表（処遇）'!$I$1332</f>
        <v>　</v>
      </c>
      <c r="K9" s="14" t="s">
        <v>880</v>
      </c>
      <c r="L9" s="6"/>
      <c r="M9" s="6"/>
      <c r="N9" s="6"/>
      <c r="O9" s="30" t="str">
        <f>'自主点検表（処遇）'!$N$1332</f>
        <v>　</v>
      </c>
      <c r="P9" s="14" t="s">
        <v>819</v>
      </c>
      <c r="Q9" s="6"/>
      <c r="R9" s="6"/>
      <c r="S9" s="6"/>
      <c r="T9" s="6"/>
      <c r="U9" s="30" t="str">
        <f>'自主点検表（処遇）'!$T$1332</f>
        <v>　</v>
      </c>
      <c r="V9" s="14" t="s">
        <v>526</v>
      </c>
      <c r="W9" s="6"/>
      <c r="X9" s="6"/>
      <c r="Y9" s="2169">
        <f>'自主点検表（処遇）'!$X$1332</f>
        <v>0</v>
      </c>
      <c r="Z9" s="2170"/>
      <c r="AA9" s="2170"/>
      <c r="AB9" s="2170"/>
      <c r="AC9" s="2171"/>
      <c r="AD9" s="6" t="s">
        <v>66</v>
      </c>
      <c r="AE9" s="15"/>
      <c r="AF9" s="18"/>
      <c r="AG9" s="19"/>
      <c r="AH9" s="19"/>
      <c r="AI9" s="19"/>
      <c r="AK9" s="20"/>
      <c r="AL9" s="20"/>
      <c r="AM9" s="20"/>
      <c r="AN9" s="20"/>
      <c r="AO9" s="20"/>
      <c r="AP9" s="20"/>
      <c r="AQ9" s="21"/>
    </row>
    <row r="10" spans="2:43" s="10" customFormat="1" ht="30" customHeight="1" thickBot="1">
      <c r="C10" s="9" t="s">
        <v>2037</v>
      </c>
      <c r="D10" s="7"/>
      <c r="E10" s="7"/>
      <c r="F10" s="7"/>
      <c r="G10" s="8"/>
      <c r="I10" s="1359" t="str">
        <f>'自主点検表（処遇）'!$AH$1315</f>
        <v>いる・いない</v>
      </c>
      <c r="J10" s="1359"/>
      <c r="K10" s="1359"/>
      <c r="L10" s="1359"/>
      <c r="M10" s="1359"/>
      <c r="N10" s="2070"/>
      <c r="O10" s="2161" t="s">
        <v>2034</v>
      </c>
      <c r="P10" s="2162"/>
      <c r="Q10" s="2155" t="s">
        <v>530</v>
      </c>
      <c r="R10" s="2156"/>
      <c r="S10" s="2157" t="s">
        <v>2022</v>
      </c>
      <c r="T10" s="2157"/>
      <c r="U10" s="2157"/>
      <c r="V10" s="2155" t="s">
        <v>530</v>
      </c>
      <c r="W10" s="2156"/>
      <c r="X10" s="40" t="s">
        <v>2023</v>
      </c>
      <c r="Y10" s="40"/>
      <c r="Z10" s="40"/>
      <c r="AA10" s="2155" t="s">
        <v>530</v>
      </c>
      <c r="AB10" s="2156"/>
      <c r="AC10" s="2157" t="s">
        <v>2026</v>
      </c>
      <c r="AD10" s="2157"/>
      <c r="AE10" s="2158"/>
      <c r="AG10" s="31"/>
      <c r="AH10" s="31"/>
      <c r="AI10" s="31"/>
      <c r="AK10" s="32"/>
      <c r="AL10" s="32"/>
      <c r="AM10" s="32"/>
      <c r="AN10" s="32"/>
      <c r="AO10" s="32"/>
      <c r="AP10" s="32"/>
      <c r="AQ10" s="33"/>
    </row>
    <row r="11" spans="2:43" s="10" customFormat="1" ht="30" customHeight="1" thickBot="1">
      <c r="C11" s="674" t="s">
        <v>2044</v>
      </c>
      <c r="D11" s="7"/>
      <c r="E11" s="7"/>
      <c r="F11" s="7"/>
      <c r="G11" s="7"/>
      <c r="H11" s="7"/>
      <c r="I11" s="7"/>
      <c r="J11" s="7"/>
      <c r="K11" s="1359" t="str">
        <f>'自主点検表（処遇）'!$AH$1313</f>
        <v>いる・いない</v>
      </c>
      <c r="L11" s="1359"/>
      <c r="M11" s="1359"/>
      <c r="N11" s="2070"/>
      <c r="O11" s="2081" t="s">
        <v>2033</v>
      </c>
      <c r="P11" s="2082"/>
      <c r="Q11" s="2083"/>
      <c r="R11" s="2155" t="s">
        <v>530</v>
      </c>
      <c r="S11" s="2156"/>
      <c r="T11" s="40" t="s">
        <v>2016</v>
      </c>
      <c r="U11" s="42"/>
      <c r="V11" s="2155" t="s">
        <v>530</v>
      </c>
      <c r="W11" s="2156"/>
      <c r="X11" s="40" t="s">
        <v>2017</v>
      </c>
      <c r="Y11" s="40"/>
      <c r="Z11" s="40"/>
      <c r="AA11" s="2155" t="s">
        <v>530</v>
      </c>
      <c r="AB11" s="2156"/>
      <c r="AC11" s="2157" t="s">
        <v>2026</v>
      </c>
      <c r="AD11" s="2157"/>
      <c r="AE11" s="2158"/>
      <c r="AG11" s="31"/>
      <c r="AH11" s="31"/>
      <c r="AI11" s="31"/>
      <c r="AK11" s="32"/>
      <c r="AL11" s="32"/>
      <c r="AM11" s="32"/>
      <c r="AN11" s="32"/>
      <c r="AO11" s="32"/>
      <c r="AP11" s="32"/>
      <c r="AQ11" s="33"/>
    </row>
    <row r="12" spans="2:43" s="10" customFormat="1" ht="30" customHeight="1" thickBot="1">
      <c r="C12" s="2159" t="s">
        <v>2027</v>
      </c>
      <c r="D12" s="1875"/>
      <c r="E12" s="1875"/>
      <c r="F12" s="1875"/>
      <c r="G12" s="1875"/>
      <c r="H12" s="1875"/>
      <c r="I12" s="2160"/>
      <c r="J12" s="2161" t="s">
        <v>2034</v>
      </c>
      <c r="K12" s="2162"/>
      <c r="L12" s="2155" t="s">
        <v>530</v>
      </c>
      <c r="M12" s="2163"/>
      <c r="N12" s="7"/>
      <c r="O12" s="345"/>
      <c r="P12" s="345"/>
      <c r="Q12" s="7"/>
      <c r="R12" s="12"/>
      <c r="S12" s="34"/>
      <c r="T12" s="34"/>
      <c r="U12" s="34"/>
      <c r="V12" s="12"/>
      <c r="W12" s="13"/>
      <c r="X12" s="27"/>
      <c r="Y12" s="27"/>
      <c r="Z12" s="27"/>
      <c r="AA12" s="13"/>
      <c r="AB12" s="13"/>
      <c r="AC12" s="13"/>
      <c r="AD12" s="12"/>
      <c r="AE12" s="12"/>
      <c r="AG12" s="31"/>
      <c r="AH12" s="31"/>
      <c r="AI12" s="31"/>
      <c r="AK12" s="32"/>
      <c r="AL12" s="32"/>
      <c r="AM12" s="32"/>
      <c r="AN12" s="32"/>
      <c r="AO12" s="32"/>
      <c r="AP12" s="32"/>
      <c r="AQ12" s="33"/>
    </row>
    <row r="13" spans="2:43" ht="30" customHeight="1" thickBot="1">
      <c r="C13" s="675" t="s">
        <v>2030</v>
      </c>
      <c r="D13" s="36"/>
      <c r="E13" s="36"/>
      <c r="F13" s="36"/>
      <c r="G13" s="36"/>
      <c r="H13" s="36"/>
      <c r="I13" s="36"/>
      <c r="J13" s="36"/>
      <c r="K13" s="37"/>
      <c r="L13" s="1358" t="str">
        <f>'自主点検表（処遇）'!$AH$1320</f>
        <v>いる・いない</v>
      </c>
      <c r="M13" s="1359"/>
      <c r="N13" s="1359"/>
      <c r="O13" s="2070"/>
      <c r="P13" s="2189" t="str">
        <f>IF(L13="いる","適正運営","★施設長出席要")</f>
        <v>★施設長出席要</v>
      </c>
      <c r="Q13" s="2190"/>
      <c r="R13" s="2190"/>
      <c r="S13" s="2191"/>
    </row>
    <row r="14" spans="2:43" ht="30" customHeight="1" thickBot="1">
      <c r="C14" s="675" t="s">
        <v>2031</v>
      </c>
      <c r="D14" s="36"/>
      <c r="E14" s="36"/>
      <c r="F14" s="36"/>
      <c r="G14" s="36"/>
      <c r="H14" s="36"/>
      <c r="I14" s="36"/>
      <c r="J14" s="36"/>
      <c r="K14" s="36"/>
      <c r="L14" s="1358" t="str">
        <f>'自主点検表（処遇）'!$AH$1322</f>
        <v>いる・いない</v>
      </c>
      <c r="M14" s="1359"/>
      <c r="N14" s="1359"/>
      <c r="O14" s="2070"/>
      <c r="P14" s="2189" t="str">
        <f>IF(L14="いる","適正運営","★施設長参加要")</f>
        <v>★施設長参加要</v>
      </c>
      <c r="Q14" s="2190"/>
      <c r="R14" s="2190"/>
      <c r="S14" s="2191"/>
      <c r="T14" s="2194" t="s">
        <v>2032</v>
      </c>
      <c r="U14" s="2195"/>
      <c r="V14" s="2196"/>
      <c r="W14" s="2192"/>
      <c r="X14" s="2193"/>
      <c r="Y14" s="43" t="s">
        <v>37</v>
      </c>
      <c r="Z14" s="2192"/>
      <c r="AA14" s="2193"/>
      <c r="AB14" s="43" t="s">
        <v>37</v>
      </c>
      <c r="AC14" s="2192"/>
      <c r="AD14" s="2193"/>
      <c r="AE14" s="43" t="s">
        <v>37</v>
      </c>
    </row>
    <row r="15" spans="2:43" ht="30" customHeight="1" thickBot="1">
      <c r="C15" s="2185" t="s">
        <v>1552</v>
      </c>
      <c r="D15" s="2186"/>
      <c r="E15" s="2186"/>
      <c r="F15" s="2186"/>
      <c r="G15" s="2186"/>
      <c r="H15" s="2186"/>
      <c r="I15" s="2186"/>
      <c r="J15" s="2186"/>
      <c r="K15" s="2186"/>
      <c r="L15" s="2187"/>
      <c r="M15" s="2187"/>
      <c r="N15" s="2188"/>
      <c r="O15" s="1358">
        <f>'自主点検表（処遇）'!$V$1334</f>
        <v>0</v>
      </c>
      <c r="P15" s="1359"/>
      <c r="Q15" s="1359"/>
      <c r="R15" s="1359"/>
      <c r="S15" s="1359"/>
      <c r="T15" s="1359"/>
      <c r="U15" s="1359"/>
      <c r="V15" s="1359"/>
      <c r="W15" s="1359"/>
      <c r="X15" s="1359"/>
      <c r="Y15" s="1359"/>
      <c r="Z15" s="1359"/>
      <c r="AA15" s="1359"/>
      <c r="AB15" s="1359"/>
      <c r="AC15" s="1359"/>
      <c r="AD15" s="1359"/>
      <c r="AE15" s="2070"/>
    </row>
    <row r="16" spans="2:43" s="17" customFormat="1" ht="30" customHeight="1" thickBot="1">
      <c r="C16" s="2180" t="s">
        <v>2028</v>
      </c>
      <c r="D16" s="2181"/>
      <c r="E16" s="2181"/>
      <c r="F16" s="2181"/>
      <c r="G16" s="2181"/>
      <c r="H16" s="2181"/>
      <c r="I16" s="2181"/>
      <c r="J16" s="2181"/>
      <c r="K16" s="2181"/>
      <c r="L16" s="2181"/>
      <c r="M16" s="2181"/>
      <c r="N16" s="2182"/>
      <c r="O16" s="2183" t="str">
        <f>'自主点検表（処遇）'!$W$1335</f>
        <v>　</v>
      </c>
      <c r="P16" s="2184"/>
      <c r="Q16" s="2184"/>
      <c r="R16" s="16" t="s">
        <v>514</v>
      </c>
      <c r="S16" s="16"/>
      <c r="T16" s="2177" t="str">
        <f>_xlfn.IFS(AI16&gt;=2,"適正運営",AI16&lt;2,"開催回数不足（減算対象）")</f>
        <v>適正運営</v>
      </c>
      <c r="U16" s="1359"/>
      <c r="V16" s="1359"/>
      <c r="W16" s="1359"/>
      <c r="X16" s="1359"/>
      <c r="Y16" s="1359"/>
      <c r="Z16" s="1359"/>
      <c r="AA16" s="2070"/>
      <c r="AB16" s="16"/>
      <c r="AC16" s="16"/>
      <c r="AD16" s="16"/>
      <c r="AE16" s="25"/>
      <c r="AF16" s="18"/>
      <c r="AG16" s="1568" t="s">
        <v>2183</v>
      </c>
      <c r="AH16" s="1568"/>
      <c r="AI16" s="19" t="str">
        <f>O16</f>
        <v>　</v>
      </c>
      <c r="AK16" s="20"/>
      <c r="AL16" s="20"/>
      <c r="AM16" s="20"/>
      <c r="AN16" s="20"/>
      <c r="AO16" s="20"/>
      <c r="AP16" s="20"/>
      <c r="AQ16" s="21"/>
    </row>
    <row r="17" spans="2:43" s="17" customFormat="1" ht="30" customHeight="1" thickBot="1">
      <c r="C17" s="1977" t="s">
        <v>2405</v>
      </c>
      <c r="D17" s="1978"/>
      <c r="E17" s="1978"/>
      <c r="F17" s="1978"/>
      <c r="G17" s="1979"/>
      <c r="H17" s="669"/>
      <c r="I17" s="670" t="str">
        <f>'自主点検表（処遇）'!$AG$1335</f>
        <v>　</v>
      </c>
      <c r="J17" s="670"/>
      <c r="K17" s="673" t="str">
        <f>'自主点検表（処遇）'!$AI$1335</f>
        <v>　</v>
      </c>
      <c r="L17" s="1298"/>
      <c r="M17" s="1298"/>
      <c r="N17" s="1298"/>
      <c r="O17" s="1298"/>
      <c r="P17" s="1298"/>
      <c r="Q17" s="1298"/>
      <c r="R17" s="1298"/>
      <c r="S17" s="1298"/>
      <c r="T17" s="1298"/>
      <c r="U17" s="1298"/>
      <c r="V17" s="1298"/>
      <c r="W17" s="1298"/>
      <c r="X17" s="1298"/>
      <c r="Y17" s="1298"/>
      <c r="Z17" s="1298"/>
      <c r="AA17" s="1298"/>
      <c r="AB17" s="1298"/>
      <c r="AC17" s="1298"/>
      <c r="AD17" s="1298"/>
      <c r="AE17" s="2178"/>
      <c r="AF17" s="18"/>
      <c r="AG17" s="212"/>
      <c r="AH17" s="212"/>
      <c r="AI17" s="19"/>
      <c r="AK17" s="20"/>
      <c r="AL17" s="20"/>
      <c r="AM17" s="20"/>
      <c r="AN17" s="20"/>
      <c r="AO17" s="20"/>
      <c r="AP17" s="20"/>
      <c r="AQ17" s="21"/>
    </row>
    <row r="18" spans="2:43" s="17" customFormat="1" ht="30" customHeight="1" thickBot="1">
      <c r="C18" s="1358" t="s">
        <v>2025</v>
      </c>
      <c r="D18" s="1359"/>
      <c r="E18" s="1359"/>
      <c r="F18" s="1359"/>
      <c r="G18" s="2070"/>
      <c r="H18" s="606" t="s">
        <v>530</v>
      </c>
      <c r="I18" s="41">
        <v>4</v>
      </c>
      <c r="J18" s="606" t="s">
        <v>530</v>
      </c>
      <c r="K18" s="41">
        <v>5</v>
      </c>
      <c r="L18" s="606" t="s">
        <v>530</v>
      </c>
      <c r="M18" s="41">
        <v>6</v>
      </c>
      <c r="N18" s="606" t="s">
        <v>530</v>
      </c>
      <c r="O18" s="41">
        <v>7</v>
      </c>
      <c r="P18" s="606" t="s">
        <v>530</v>
      </c>
      <c r="Q18" s="41">
        <v>8</v>
      </c>
      <c r="R18" s="606" t="s">
        <v>530</v>
      </c>
      <c r="S18" s="41">
        <v>9</v>
      </c>
      <c r="T18" s="606" t="s">
        <v>530</v>
      </c>
      <c r="U18" s="41">
        <v>10</v>
      </c>
      <c r="V18" s="606" t="s">
        <v>530</v>
      </c>
      <c r="W18" s="41">
        <v>11</v>
      </c>
      <c r="X18" s="606" t="s">
        <v>530</v>
      </c>
      <c r="Y18" s="41">
        <v>12</v>
      </c>
      <c r="Z18" s="606" t="s">
        <v>530</v>
      </c>
      <c r="AA18" s="41">
        <v>1</v>
      </c>
      <c r="AB18" s="606" t="s">
        <v>530</v>
      </c>
      <c r="AC18" s="41">
        <v>2</v>
      </c>
      <c r="AD18" s="606" t="s">
        <v>530</v>
      </c>
      <c r="AE18" s="42">
        <v>3</v>
      </c>
      <c r="AF18" s="18"/>
      <c r="AG18" s="1568" t="s">
        <v>2183</v>
      </c>
      <c r="AH18" s="1568"/>
      <c r="AI18" s="19">
        <f>COUNTIF(H18:AE18,"✔")</f>
        <v>0</v>
      </c>
      <c r="AJ18" s="19"/>
      <c r="AL18" s="20"/>
      <c r="AM18" s="20"/>
      <c r="AN18" s="20"/>
      <c r="AO18" s="20"/>
      <c r="AP18" s="20"/>
      <c r="AQ18" s="21"/>
    </row>
    <row r="19" spans="2:43" s="10" customFormat="1" ht="30" customHeight="1" thickBot="1">
      <c r="C19" s="1358" t="s">
        <v>2029</v>
      </c>
      <c r="D19" s="1359"/>
      <c r="E19" s="1359"/>
      <c r="F19" s="1359"/>
      <c r="G19" s="1359"/>
      <c r="H19" s="1359"/>
      <c r="I19" s="2070"/>
      <c r="J19" s="2161" t="s">
        <v>2034</v>
      </c>
      <c r="K19" s="2162"/>
      <c r="L19" s="2155" t="s">
        <v>530</v>
      </c>
      <c r="M19" s="2163"/>
      <c r="N19" s="47"/>
      <c r="O19" s="34"/>
      <c r="P19" s="34"/>
      <c r="Q19" s="12"/>
      <c r="R19" s="12"/>
      <c r="S19" s="34"/>
      <c r="T19" s="34"/>
      <c r="U19" s="34"/>
      <c r="V19" s="12"/>
      <c r="W19" s="13"/>
      <c r="X19" s="27"/>
      <c r="Y19" s="27"/>
      <c r="Z19" s="27"/>
      <c r="AA19" s="13"/>
      <c r="AB19" s="13"/>
      <c r="AC19" s="13"/>
      <c r="AD19" s="12"/>
      <c r="AE19" s="12"/>
      <c r="AG19" s="411" t="s">
        <v>2184</v>
      </c>
      <c r="AH19" s="412"/>
      <c r="AI19" s="412"/>
      <c r="AJ19" s="412"/>
      <c r="AK19" s="412" t="str">
        <f>_xlfn.IFS(O16=AI18,"OK",O16&lt;AI18,"実施回数入力誤（少）",O16&gt;AI18,"実施回数入力誤（多）")</f>
        <v>実施回数入力誤（多）</v>
      </c>
      <c r="AL19" s="32"/>
      <c r="AM19" s="32"/>
      <c r="AN19" s="32"/>
      <c r="AO19" s="32"/>
      <c r="AP19" s="32"/>
      <c r="AQ19" s="33"/>
    </row>
    <row r="20" spans="2:43" s="17" customFormat="1" ht="30" customHeight="1">
      <c r="AF20" s="18"/>
      <c r="AG20" s="19"/>
      <c r="AH20" s="19"/>
      <c r="AI20" s="19"/>
      <c r="AK20" s="20"/>
      <c r="AL20" s="20"/>
      <c r="AM20" s="20"/>
      <c r="AN20" s="20"/>
      <c r="AO20" s="20"/>
      <c r="AP20" s="20"/>
      <c r="AQ20" s="21"/>
    </row>
    <row r="21" spans="2:43" s="838" customFormat="1" ht="30" customHeight="1">
      <c r="C21" s="987" t="s">
        <v>2018</v>
      </c>
      <c r="AF21" s="988"/>
      <c r="AG21" s="845"/>
      <c r="AH21" s="845"/>
      <c r="AI21" s="845"/>
      <c r="AK21" s="868"/>
      <c r="AL21" s="868"/>
      <c r="AM21" s="868"/>
      <c r="AN21" s="868"/>
      <c r="AO21" s="868"/>
      <c r="AP21" s="868"/>
      <c r="AQ21" s="989"/>
    </row>
    <row r="22" spans="2:43" s="17" customFormat="1" ht="30" customHeight="1">
      <c r="C22" s="23"/>
      <c r="AF22" s="18"/>
      <c r="AG22" s="19"/>
      <c r="AH22" s="19"/>
      <c r="AI22" s="19"/>
      <c r="AK22" s="20"/>
      <c r="AL22" s="20"/>
      <c r="AM22" s="20"/>
      <c r="AN22" s="20"/>
      <c r="AO22" s="20"/>
      <c r="AP22" s="20"/>
      <c r="AQ22" s="21"/>
    </row>
    <row r="23" spans="2:43" s="17" customFormat="1" ht="30" customHeight="1" thickBot="1">
      <c r="B23" s="17" t="s">
        <v>985</v>
      </c>
      <c r="C23" s="17" t="s">
        <v>2036</v>
      </c>
      <c r="AF23" s="18"/>
      <c r="AG23" s="19"/>
      <c r="AH23" s="19"/>
      <c r="AI23" s="19"/>
      <c r="AK23" s="20"/>
      <c r="AL23" s="20"/>
      <c r="AM23" s="20"/>
      <c r="AN23" s="20"/>
      <c r="AO23" s="20"/>
      <c r="AP23" s="20"/>
      <c r="AQ23" s="21"/>
    </row>
    <row r="24" spans="2:43" s="17" customFormat="1" ht="30" customHeight="1" thickBot="1">
      <c r="C24" s="1358" t="s">
        <v>875</v>
      </c>
      <c r="D24" s="1359"/>
      <c r="E24" s="1359"/>
      <c r="F24" s="2070"/>
      <c r="G24" s="2172">
        <f>'自主点検表（処遇）'!$N$1488</f>
        <v>0</v>
      </c>
      <c r="H24" s="2172"/>
      <c r="I24" s="2172"/>
      <c r="J24" s="2172"/>
      <c r="K24" s="2172"/>
      <c r="L24" s="2172"/>
      <c r="M24" s="2172"/>
      <c r="N24" s="2172"/>
      <c r="O24" s="2172"/>
      <c r="P24" s="2172"/>
      <c r="Q24" s="2172"/>
      <c r="R24" s="2172"/>
      <c r="S24" s="2172"/>
      <c r="T24" s="2172"/>
      <c r="U24" s="2172"/>
      <c r="V24" s="2172"/>
      <c r="W24" s="2172"/>
      <c r="X24" s="2172"/>
      <c r="Y24" s="2172"/>
      <c r="Z24" s="2172"/>
      <c r="AA24" s="2172"/>
      <c r="AB24" s="2172"/>
      <c r="AC24" s="2172"/>
      <c r="AD24" s="2172"/>
      <c r="AE24" s="2173"/>
      <c r="AF24" s="18"/>
      <c r="AG24" s="19"/>
      <c r="AH24" s="19"/>
      <c r="AI24" s="19"/>
      <c r="AK24" s="20"/>
      <c r="AL24" s="20"/>
      <c r="AM24" s="20"/>
      <c r="AN24" s="20"/>
      <c r="AO24" s="20"/>
      <c r="AP24" s="20"/>
      <c r="AQ24" s="21"/>
    </row>
    <row r="25" spans="2:43" s="17" customFormat="1" ht="30" customHeight="1" thickBot="1">
      <c r="C25" s="1358" t="s">
        <v>2019</v>
      </c>
      <c r="D25" s="1359"/>
      <c r="E25" s="1359"/>
      <c r="F25" s="2070"/>
      <c r="G25" s="2174">
        <f>'自主点検表（処遇）'!$R$1489</f>
        <v>0</v>
      </c>
      <c r="H25" s="2175"/>
      <c r="I25" s="2175"/>
      <c r="J25" s="2175"/>
      <c r="K25" s="2175"/>
      <c r="L25" s="2175"/>
      <c r="M25" s="2175"/>
      <c r="N25" s="2175"/>
      <c r="O25" s="2175"/>
      <c r="P25" s="2175"/>
      <c r="Q25" s="2176"/>
      <c r="R25" s="9"/>
      <c r="S25" s="7"/>
      <c r="T25" s="7"/>
      <c r="U25" s="7"/>
      <c r="V25" s="7"/>
      <c r="W25" s="7"/>
      <c r="X25" s="7"/>
      <c r="Y25" s="7"/>
      <c r="Z25" s="7"/>
      <c r="AA25" s="7"/>
      <c r="AB25" s="7"/>
      <c r="AC25" s="7"/>
      <c r="AD25" s="7"/>
      <c r="AE25" s="7"/>
      <c r="AF25" s="18"/>
      <c r="AG25" s="19"/>
      <c r="AH25" s="19"/>
      <c r="AI25" s="19"/>
      <c r="AK25" s="20"/>
      <c r="AL25" s="20"/>
      <c r="AM25" s="20"/>
      <c r="AN25" s="20"/>
      <c r="AO25" s="20"/>
      <c r="AP25" s="20"/>
      <c r="AQ25" s="21"/>
    </row>
    <row r="26" spans="2:43" s="17" customFormat="1" ht="30" customHeight="1" thickBot="1">
      <c r="C26" s="9" t="s">
        <v>2021</v>
      </c>
      <c r="D26" s="16"/>
      <c r="E26" s="16"/>
      <c r="F26" s="16"/>
      <c r="G26" s="25"/>
      <c r="H26" s="7"/>
      <c r="I26" s="7" t="s">
        <v>515</v>
      </c>
      <c r="J26" s="7"/>
      <c r="K26" s="1161" t="str">
        <f>'自主点検表（処遇）'!$W$1490</f>
        <v>　</v>
      </c>
      <c r="L26" s="1612"/>
      <c r="M26" s="7" t="s">
        <v>514</v>
      </c>
      <c r="N26" s="16"/>
      <c r="O26" s="25"/>
      <c r="P26" s="9" t="s">
        <v>2035</v>
      </c>
      <c r="Q26" s="7"/>
      <c r="R26" s="7"/>
      <c r="S26" s="7"/>
      <c r="T26" s="7"/>
      <c r="U26" s="7"/>
      <c r="V26" s="7"/>
      <c r="W26" s="39"/>
      <c r="X26" s="2177" t="str">
        <f>_xlfn.IFS(AI26&gt;=4,"適正運営",AI26&lt;4,"開催回数不足")</f>
        <v>適正運営</v>
      </c>
      <c r="Y26" s="1359"/>
      <c r="Z26" s="1359"/>
      <c r="AA26" s="1359"/>
      <c r="AB26" s="1359"/>
      <c r="AC26" s="1359"/>
      <c r="AD26" s="1359"/>
      <c r="AE26" s="2070"/>
      <c r="AF26" s="18"/>
      <c r="AG26" s="1568" t="s">
        <v>2183</v>
      </c>
      <c r="AH26" s="1568"/>
      <c r="AI26" s="19" t="str">
        <f>K26</f>
        <v>　</v>
      </c>
      <c r="AK26" s="20"/>
      <c r="AL26" s="20"/>
      <c r="AM26" s="20"/>
      <c r="AN26" s="20"/>
      <c r="AO26" s="20"/>
      <c r="AP26" s="20"/>
      <c r="AQ26" s="21"/>
    </row>
    <row r="27" spans="2:43" s="17" customFormat="1" ht="30" customHeight="1" thickBot="1">
      <c r="C27" s="1977" t="s">
        <v>2404</v>
      </c>
      <c r="D27" s="1978"/>
      <c r="E27" s="1978"/>
      <c r="F27" s="1978"/>
      <c r="G27" s="1979"/>
      <c r="H27" s="669"/>
      <c r="I27" s="670" t="str">
        <f>'自主点検表（処遇）'!$AG$1488</f>
        <v>　</v>
      </c>
      <c r="J27" s="670"/>
      <c r="K27" s="670" t="str">
        <f>'自主点検表（処遇）'!$AI$1488</f>
        <v>　</v>
      </c>
      <c r="L27" s="671"/>
      <c r="M27" s="670" t="str">
        <f>'自主点検表（処遇）'!$AG$1489</f>
        <v>　</v>
      </c>
      <c r="N27" s="670"/>
      <c r="O27" s="670" t="str">
        <f>'自主点検表（処遇）'!$AI$1489</f>
        <v>　</v>
      </c>
      <c r="P27" s="670"/>
      <c r="Q27" s="670" t="str">
        <f>'自主点検表（処遇）'!$AG$1490</f>
        <v>　</v>
      </c>
      <c r="R27" s="670"/>
      <c r="S27" s="670" t="str">
        <f>'自主点検表（処遇）'!$AI$1490</f>
        <v>　</v>
      </c>
      <c r="T27" s="670"/>
      <c r="U27" s="670" t="str">
        <f>'自主点検表（処遇）'!$AG$1491</f>
        <v>　</v>
      </c>
      <c r="V27" s="670"/>
      <c r="W27" s="670" t="str">
        <f>'自主点検表（処遇）'!$AI$1491</f>
        <v>　</v>
      </c>
      <c r="X27" s="672"/>
      <c r="Y27" s="670" t="str">
        <f>'自主点検表（処遇）'!$AG$1492</f>
        <v>　</v>
      </c>
      <c r="Z27" s="670"/>
      <c r="AA27" s="670" t="str">
        <f>'自主点検表（処遇）'!$AI$1492</f>
        <v>　</v>
      </c>
      <c r="AB27" s="672"/>
      <c r="AC27" s="670" t="str">
        <f>'自主点検表（処遇）'!$AG$1493</f>
        <v>　</v>
      </c>
      <c r="AD27" s="670"/>
      <c r="AE27" s="673" t="str">
        <f>'自主点検表（処遇）'!$AI$1493</f>
        <v>　</v>
      </c>
      <c r="AF27" s="18"/>
      <c r="AG27" s="212"/>
      <c r="AH27" s="212"/>
      <c r="AI27" s="19"/>
      <c r="AK27" s="20"/>
      <c r="AL27" s="20"/>
      <c r="AM27" s="20"/>
      <c r="AN27" s="20"/>
      <c r="AO27" s="20"/>
      <c r="AP27" s="20"/>
      <c r="AQ27" s="21"/>
    </row>
    <row r="28" spans="2:43" s="17" customFormat="1" ht="30" customHeight="1" thickBot="1">
      <c r="C28" s="2159" t="s">
        <v>2403</v>
      </c>
      <c r="D28" s="1875"/>
      <c r="E28" s="1875"/>
      <c r="F28" s="1875"/>
      <c r="G28" s="2160"/>
      <c r="H28" s="606" t="s">
        <v>530</v>
      </c>
      <c r="I28" s="41">
        <v>4</v>
      </c>
      <c r="J28" s="606" t="s">
        <v>530</v>
      </c>
      <c r="K28" s="41">
        <v>5</v>
      </c>
      <c r="L28" s="606" t="s">
        <v>530</v>
      </c>
      <c r="M28" s="41">
        <v>6</v>
      </c>
      <c r="N28" s="606" t="s">
        <v>530</v>
      </c>
      <c r="O28" s="41">
        <v>7</v>
      </c>
      <c r="P28" s="606" t="s">
        <v>530</v>
      </c>
      <c r="Q28" s="41">
        <v>8</v>
      </c>
      <c r="R28" s="606" t="s">
        <v>530</v>
      </c>
      <c r="S28" s="41">
        <v>9</v>
      </c>
      <c r="T28" s="606" t="s">
        <v>530</v>
      </c>
      <c r="U28" s="41">
        <v>10</v>
      </c>
      <c r="V28" s="606" t="s">
        <v>530</v>
      </c>
      <c r="W28" s="41">
        <v>11</v>
      </c>
      <c r="X28" s="606" t="s">
        <v>530</v>
      </c>
      <c r="Y28" s="41">
        <v>12</v>
      </c>
      <c r="Z28" s="606" t="s">
        <v>530</v>
      </c>
      <c r="AA28" s="41">
        <v>1</v>
      </c>
      <c r="AB28" s="606" t="s">
        <v>530</v>
      </c>
      <c r="AC28" s="41">
        <v>2</v>
      </c>
      <c r="AD28" s="606" t="s">
        <v>530</v>
      </c>
      <c r="AE28" s="42">
        <v>3</v>
      </c>
      <c r="AF28" s="18"/>
      <c r="AG28" s="1568" t="s">
        <v>2183</v>
      </c>
      <c r="AH28" s="1568"/>
      <c r="AI28" s="19">
        <f>COUNTIF(H28:AE28,"✔")</f>
        <v>0</v>
      </c>
      <c r="AJ28" s="19"/>
      <c r="AL28" s="20"/>
      <c r="AM28" s="20"/>
      <c r="AN28" s="20"/>
      <c r="AO28" s="20"/>
      <c r="AP28" s="20"/>
      <c r="AQ28" s="21"/>
    </row>
    <row r="29" spans="2:43" s="17" customFormat="1" ht="30" customHeight="1">
      <c r="C29" s="2164" t="s">
        <v>2024</v>
      </c>
      <c r="D29" s="2165"/>
      <c r="E29" s="2165"/>
      <c r="F29" s="2165"/>
      <c r="J29" s="38" t="str">
        <f>'自主点検表（処遇）'!$I$1493</f>
        <v>　</v>
      </c>
      <c r="K29" s="29" t="s">
        <v>518</v>
      </c>
      <c r="L29" s="12"/>
      <c r="M29" s="12"/>
      <c r="N29" s="12"/>
      <c r="O29" s="28" t="str">
        <f>'自主点検表（処遇）'!$N$1493</f>
        <v>　</v>
      </c>
      <c r="P29" s="29" t="s">
        <v>519</v>
      </c>
      <c r="Q29" s="12"/>
      <c r="R29" s="12"/>
      <c r="S29" s="38" t="str">
        <f>'自主点検表（処遇）'!$R$1493</f>
        <v>　</v>
      </c>
      <c r="T29" s="29" t="s">
        <v>520</v>
      </c>
      <c r="U29" s="12"/>
      <c r="V29" s="12"/>
      <c r="W29" s="38" t="str">
        <f>'自主点検表（処遇）'!$V$1493</f>
        <v>　</v>
      </c>
      <c r="X29" s="29" t="s">
        <v>521</v>
      </c>
      <c r="Y29" s="12"/>
      <c r="Z29" s="12"/>
      <c r="AA29" s="28" t="str">
        <f>'自主点検表（処遇）'!$Z$1493</f>
        <v>　</v>
      </c>
      <c r="AB29" s="29" t="s">
        <v>522</v>
      </c>
      <c r="AC29" s="12"/>
      <c r="AD29" s="12"/>
      <c r="AE29" s="26"/>
      <c r="AF29" s="18"/>
      <c r="AG29" s="411" t="s">
        <v>2184</v>
      </c>
      <c r="AH29" s="412"/>
      <c r="AI29" s="412"/>
      <c r="AJ29" s="412"/>
      <c r="AK29" s="412" t="str">
        <f>_xlfn.IFS(AI28=K26,"OK",AI28&lt;K26,"開催回数入力誤（少）",AI28&gt;K26,"開催回数入力誤（多）")</f>
        <v>開催回数入力誤（少）</v>
      </c>
      <c r="AL29" s="20"/>
      <c r="AM29" s="20"/>
      <c r="AN29" s="20"/>
      <c r="AO29" s="20"/>
      <c r="AP29" s="20"/>
      <c r="AQ29" s="21"/>
    </row>
    <row r="30" spans="2:43" s="17" customFormat="1" ht="30" customHeight="1">
      <c r="C30" s="2166"/>
      <c r="D30" s="2069"/>
      <c r="E30" s="2069"/>
      <c r="F30" s="2069"/>
      <c r="G30" s="10"/>
      <c r="H30" s="10"/>
      <c r="I30" s="10"/>
      <c r="J30" s="24" t="str">
        <f>'自主点検表（処遇）'!$I$1494</f>
        <v>　</v>
      </c>
      <c r="K30" s="22" t="s">
        <v>523</v>
      </c>
      <c r="L30" s="10"/>
      <c r="M30" s="10"/>
      <c r="N30" s="10"/>
      <c r="O30" s="24" t="str">
        <f>'自主点検表（処遇）'!$N$1494</f>
        <v>　</v>
      </c>
      <c r="P30" s="22" t="s">
        <v>524</v>
      </c>
      <c r="Q30" s="10"/>
      <c r="R30" s="10"/>
      <c r="S30" s="10"/>
      <c r="T30" s="10"/>
      <c r="U30" s="24" t="str">
        <f>'自主点検表（処遇）'!$T$1494</f>
        <v>　</v>
      </c>
      <c r="V30" s="22" t="s">
        <v>817</v>
      </c>
      <c r="W30" s="10"/>
      <c r="X30" s="10"/>
      <c r="Y30" s="10"/>
      <c r="Z30" s="10"/>
      <c r="AA30" s="24" t="str">
        <f>'自主点検表（処遇）'!$Z$1494</f>
        <v>　</v>
      </c>
      <c r="AB30" s="22" t="s">
        <v>818</v>
      </c>
      <c r="AC30" s="10"/>
      <c r="AD30" s="10"/>
      <c r="AE30" s="11"/>
      <c r="AF30" s="18"/>
      <c r="AG30" s="19"/>
      <c r="AH30" s="19"/>
      <c r="AI30" s="19"/>
      <c r="AK30" s="20"/>
      <c r="AL30" s="20"/>
      <c r="AM30" s="20"/>
      <c r="AN30" s="20"/>
      <c r="AO30" s="20"/>
      <c r="AP30" s="20"/>
      <c r="AQ30" s="21"/>
    </row>
    <row r="31" spans="2:43" s="17" customFormat="1" ht="30" customHeight="1" thickBot="1">
      <c r="C31" s="2167"/>
      <c r="D31" s="2168"/>
      <c r="E31" s="2168"/>
      <c r="F31" s="2168"/>
      <c r="G31" s="6"/>
      <c r="H31" s="6"/>
      <c r="I31" s="6"/>
      <c r="J31" s="30" t="str">
        <f>'自主点検表（処遇）'!$I$1495</f>
        <v>　</v>
      </c>
      <c r="K31" s="14" t="s">
        <v>880</v>
      </c>
      <c r="L31" s="6"/>
      <c r="M31" s="6"/>
      <c r="N31" s="6"/>
      <c r="O31" s="30" t="str">
        <f>'自主点検表（処遇）'!$N$1495</f>
        <v>　</v>
      </c>
      <c r="P31" s="14" t="s">
        <v>819</v>
      </c>
      <c r="Q31" s="6"/>
      <c r="R31" s="6"/>
      <c r="S31" s="6"/>
      <c r="T31" s="6"/>
      <c r="U31" s="30" t="str">
        <f>'自主点検表（処遇）'!$T$1495</f>
        <v>　</v>
      </c>
      <c r="V31" s="14" t="s">
        <v>526</v>
      </c>
      <c r="W31" s="6"/>
      <c r="X31" s="6"/>
      <c r="Y31" s="2169">
        <f>'自主点検表（処遇）'!$X$1495</f>
        <v>0</v>
      </c>
      <c r="Z31" s="2170"/>
      <c r="AA31" s="2170"/>
      <c r="AB31" s="2170"/>
      <c r="AC31" s="2171"/>
      <c r="AD31" s="6" t="s">
        <v>66</v>
      </c>
      <c r="AE31" s="15"/>
      <c r="AF31" s="18"/>
      <c r="AG31" s="19"/>
      <c r="AH31" s="19"/>
      <c r="AI31" s="19"/>
      <c r="AK31" s="20"/>
      <c r="AL31" s="20"/>
      <c r="AM31" s="20"/>
      <c r="AN31" s="20"/>
      <c r="AO31" s="20"/>
      <c r="AP31" s="20"/>
      <c r="AQ31" s="21"/>
    </row>
    <row r="32" spans="2:43" s="10" customFormat="1" ht="30" customHeight="1" thickBot="1">
      <c r="C32" s="9" t="s">
        <v>2037</v>
      </c>
      <c r="D32" s="7"/>
      <c r="E32" s="7"/>
      <c r="F32" s="7"/>
      <c r="G32" s="8"/>
      <c r="I32" s="1359" t="str">
        <f>'自主点検表（処遇）'!$AH$1514</f>
        <v>いる・いない</v>
      </c>
      <c r="J32" s="1359"/>
      <c r="K32" s="1359"/>
      <c r="L32" s="1359"/>
      <c r="M32" s="1359"/>
      <c r="N32" s="2070"/>
      <c r="O32" s="2161" t="s">
        <v>2034</v>
      </c>
      <c r="P32" s="2162"/>
      <c r="Q32" s="2155" t="s">
        <v>530</v>
      </c>
      <c r="R32" s="2156"/>
      <c r="S32" s="2157" t="s">
        <v>2022</v>
      </c>
      <c r="T32" s="2157"/>
      <c r="U32" s="2157"/>
      <c r="V32" s="2155" t="s">
        <v>530</v>
      </c>
      <c r="W32" s="2156"/>
      <c r="X32" s="40" t="s">
        <v>2023</v>
      </c>
      <c r="Y32" s="40"/>
      <c r="Z32" s="40"/>
      <c r="AA32" s="2155" t="s">
        <v>530</v>
      </c>
      <c r="AB32" s="2156"/>
      <c r="AC32" s="2157" t="s">
        <v>2026</v>
      </c>
      <c r="AD32" s="2157"/>
      <c r="AE32" s="2158"/>
      <c r="AG32" s="31"/>
      <c r="AH32" s="31"/>
      <c r="AI32" s="31"/>
      <c r="AK32" s="32"/>
      <c r="AL32" s="32"/>
      <c r="AM32" s="32"/>
      <c r="AN32" s="32"/>
      <c r="AO32" s="32"/>
      <c r="AP32" s="32"/>
      <c r="AQ32" s="33"/>
    </row>
    <row r="33" spans="2:43" s="10" customFormat="1" ht="30" customHeight="1" thickBot="1">
      <c r="C33" s="2153" t="s">
        <v>2044</v>
      </c>
      <c r="D33" s="2154"/>
      <c r="E33" s="2154"/>
      <c r="F33" s="2154"/>
      <c r="G33" s="2154"/>
      <c r="H33" s="2154"/>
      <c r="I33" s="2154"/>
      <c r="J33" s="2154"/>
      <c r="K33" s="1359" t="str">
        <f>'自主点検表（処遇）'!$AH$1511</f>
        <v>いる・いない</v>
      </c>
      <c r="L33" s="1359"/>
      <c r="M33" s="1359"/>
      <c r="N33" s="2070"/>
      <c r="O33" s="2081" t="s">
        <v>2033</v>
      </c>
      <c r="P33" s="2082"/>
      <c r="Q33" s="2083"/>
      <c r="R33" s="2155" t="s">
        <v>530</v>
      </c>
      <c r="S33" s="2156"/>
      <c r="T33" s="40" t="s">
        <v>2016</v>
      </c>
      <c r="U33" s="42"/>
      <c r="V33" s="2155" t="s">
        <v>530</v>
      </c>
      <c r="W33" s="2156"/>
      <c r="X33" s="40" t="s">
        <v>2017</v>
      </c>
      <c r="Y33" s="40"/>
      <c r="Z33" s="40"/>
      <c r="AA33" s="2155" t="s">
        <v>530</v>
      </c>
      <c r="AB33" s="2156"/>
      <c r="AC33" s="2157" t="s">
        <v>2026</v>
      </c>
      <c r="AD33" s="2157"/>
      <c r="AE33" s="2158"/>
      <c r="AG33" s="31"/>
      <c r="AH33" s="31"/>
      <c r="AI33" s="31"/>
      <c r="AK33" s="32"/>
      <c r="AL33" s="32"/>
      <c r="AM33" s="32"/>
      <c r="AN33" s="32"/>
      <c r="AO33" s="32"/>
      <c r="AP33" s="32"/>
      <c r="AQ33" s="33"/>
    </row>
    <row r="34" spans="2:43" s="10" customFormat="1" ht="30" customHeight="1" thickBot="1">
      <c r="C34" s="2159" t="s">
        <v>2027</v>
      </c>
      <c r="D34" s="1875"/>
      <c r="E34" s="1875"/>
      <c r="F34" s="1875"/>
      <c r="G34" s="1875"/>
      <c r="H34" s="1875"/>
      <c r="I34" s="2160"/>
      <c r="J34" s="2161" t="s">
        <v>2034</v>
      </c>
      <c r="K34" s="2162"/>
      <c r="L34" s="2155" t="s">
        <v>530</v>
      </c>
      <c r="M34" s="2163"/>
      <c r="N34" s="7"/>
      <c r="O34" s="345"/>
      <c r="P34" s="345"/>
      <c r="Q34" s="7"/>
      <c r="R34" s="12"/>
      <c r="S34" s="34"/>
      <c r="T34" s="34"/>
      <c r="U34" s="34"/>
      <c r="V34" s="12"/>
      <c r="W34" s="13"/>
      <c r="X34" s="27"/>
      <c r="Y34" s="27"/>
      <c r="Z34" s="27"/>
      <c r="AA34" s="13"/>
      <c r="AB34" s="13"/>
      <c r="AC34" s="13"/>
      <c r="AD34" s="12"/>
      <c r="AE34" s="12"/>
      <c r="AG34" s="31"/>
      <c r="AH34" s="31"/>
      <c r="AI34" s="31"/>
      <c r="AK34" s="32"/>
      <c r="AL34" s="32"/>
      <c r="AM34" s="32"/>
      <c r="AN34" s="32"/>
      <c r="AO34" s="32"/>
      <c r="AP34" s="32"/>
      <c r="AQ34" s="33"/>
    </row>
    <row r="35" spans="2:43" ht="30" customHeight="1" thickBot="1">
      <c r="C35" s="2185" t="s">
        <v>2038</v>
      </c>
      <c r="D35" s="2186"/>
      <c r="E35" s="2186"/>
      <c r="F35" s="2186"/>
      <c r="G35" s="2186"/>
      <c r="H35" s="2186"/>
      <c r="I35" s="2186"/>
      <c r="J35" s="2186"/>
      <c r="K35" s="2186"/>
      <c r="L35" s="2187"/>
      <c r="M35" s="2187"/>
      <c r="N35" s="2188"/>
      <c r="O35" s="2174">
        <f>'自主点検表（処遇）'!$V$1497</f>
        <v>0</v>
      </c>
      <c r="P35" s="2175"/>
      <c r="Q35" s="2175"/>
      <c r="R35" s="2175"/>
      <c r="S35" s="2175"/>
      <c r="T35" s="2175"/>
      <c r="U35" s="2175"/>
      <c r="V35" s="2175"/>
      <c r="W35" s="2175"/>
      <c r="X35" s="2175"/>
      <c r="Y35" s="2175"/>
      <c r="Z35" s="2175"/>
      <c r="AA35" s="2175"/>
      <c r="AB35" s="2175"/>
      <c r="AC35" s="2175"/>
      <c r="AD35" s="2175"/>
      <c r="AE35" s="2176"/>
    </row>
    <row r="36" spans="2:43" s="17" customFormat="1" ht="30" customHeight="1" thickBot="1">
      <c r="C36" s="2180" t="s">
        <v>2028</v>
      </c>
      <c r="D36" s="2181"/>
      <c r="E36" s="2181"/>
      <c r="F36" s="2181"/>
      <c r="G36" s="2181"/>
      <c r="H36" s="2181"/>
      <c r="I36" s="2181"/>
      <c r="J36" s="2181"/>
      <c r="K36" s="2181"/>
      <c r="L36" s="2181"/>
      <c r="M36" s="2181"/>
      <c r="N36" s="2182"/>
      <c r="O36" s="2183" t="str">
        <f>'自主点検表（処遇）'!$W$1498</f>
        <v>　</v>
      </c>
      <c r="P36" s="2184"/>
      <c r="Q36" s="2184"/>
      <c r="R36" s="16" t="s">
        <v>514</v>
      </c>
      <c r="S36" s="16"/>
      <c r="T36" s="2177" t="str">
        <f>_xlfn.IFS(AI36&gt;=2,"適正運営",AI36&lt;2,"開催回数不足")</f>
        <v>適正運営</v>
      </c>
      <c r="U36" s="1359"/>
      <c r="V36" s="1359"/>
      <c r="W36" s="1359"/>
      <c r="X36" s="1359"/>
      <c r="Y36" s="1359"/>
      <c r="Z36" s="1359"/>
      <c r="AA36" s="2070"/>
      <c r="AB36" s="16"/>
      <c r="AC36" s="16"/>
      <c r="AD36" s="16"/>
      <c r="AE36" s="25"/>
      <c r="AF36" s="18"/>
      <c r="AG36" s="1568" t="s">
        <v>2183</v>
      </c>
      <c r="AH36" s="1568"/>
      <c r="AI36" s="19" t="str">
        <f>O36</f>
        <v>　</v>
      </c>
      <c r="AK36" s="20"/>
      <c r="AL36" s="20"/>
      <c r="AM36" s="20"/>
      <c r="AN36" s="20"/>
      <c r="AO36" s="20"/>
      <c r="AP36" s="20"/>
      <c r="AQ36" s="21"/>
    </row>
    <row r="37" spans="2:43" s="17" customFormat="1" ht="30" customHeight="1" thickBot="1">
      <c r="C37" s="1977" t="s">
        <v>2405</v>
      </c>
      <c r="D37" s="1978"/>
      <c r="E37" s="1978"/>
      <c r="F37" s="1978"/>
      <c r="G37" s="1979"/>
      <c r="H37" s="669"/>
      <c r="I37" s="670" t="str">
        <f>'自主点検表（処遇）'!$AG$1498</f>
        <v>　</v>
      </c>
      <c r="J37" s="670"/>
      <c r="K37" s="673" t="str">
        <f>'自主点検表（処遇）'!$AI$1498</f>
        <v>　</v>
      </c>
      <c r="L37" s="1298"/>
      <c r="M37" s="1298"/>
      <c r="N37" s="1298"/>
      <c r="O37" s="1298"/>
      <c r="P37" s="1298"/>
      <c r="Q37" s="1298"/>
      <c r="R37" s="1298"/>
      <c r="S37" s="1298"/>
      <c r="T37" s="1298"/>
      <c r="U37" s="1298"/>
      <c r="V37" s="1298"/>
      <c r="W37" s="1298"/>
      <c r="X37" s="1298"/>
      <c r="Y37" s="1298"/>
      <c r="Z37" s="1298"/>
      <c r="AA37" s="1298"/>
      <c r="AB37" s="1298"/>
      <c r="AC37" s="1298"/>
      <c r="AD37" s="1298"/>
      <c r="AE37" s="2178"/>
      <c r="AF37" s="18"/>
      <c r="AG37" s="212"/>
      <c r="AH37" s="212"/>
      <c r="AI37" s="19"/>
      <c r="AK37" s="20"/>
      <c r="AL37" s="20"/>
      <c r="AM37" s="20"/>
      <c r="AN37" s="20"/>
      <c r="AO37" s="20"/>
      <c r="AP37" s="20"/>
      <c r="AQ37" s="21"/>
    </row>
    <row r="38" spans="2:43" s="17" customFormat="1" ht="30" customHeight="1" thickBot="1">
      <c r="C38" s="1358" t="s">
        <v>2025</v>
      </c>
      <c r="D38" s="1359"/>
      <c r="E38" s="1359"/>
      <c r="F38" s="1359"/>
      <c r="G38" s="2070"/>
      <c r="H38" s="606" t="s">
        <v>530</v>
      </c>
      <c r="I38" s="41">
        <v>4</v>
      </c>
      <c r="J38" s="606" t="s">
        <v>530</v>
      </c>
      <c r="K38" s="41">
        <v>5</v>
      </c>
      <c r="L38" s="606" t="s">
        <v>530</v>
      </c>
      <c r="M38" s="41">
        <v>6</v>
      </c>
      <c r="N38" s="606" t="s">
        <v>530</v>
      </c>
      <c r="O38" s="41">
        <v>7</v>
      </c>
      <c r="P38" s="606" t="s">
        <v>530</v>
      </c>
      <c r="Q38" s="41">
        <v>8</v>
      </c>
      <c r="R38" s="606" t="s">
        <v>530</v>
      </c>
      <c r="S38" s="41">
        <v>9</v>
      </c>
      <c r="T38" s="606" t="s">
        <v>530</v>
      </c>
      <c r="U38" s="41">
        <v>10</v>
      </c>
      <c r="V38" s="606" t="s">
        <v>530</v>
      </c>
      <c r="W38" s="41">
        <v>11</v>
      </c>
      <c r="X38" s="606" t="s">
        <v>530</v>
      </c>
      <c r="Y38" s="41">
        <v>12</v>
      </c>
      <c r="Z38" s="606" t="s">
        <v>530</v>
      </c>
      <c r="AA38" s="41">
        <v>1</v>
      </c>
      <c r="AB38" s="606" t="s">
        <v>530</v>
      </c>
      <c r="AC38" s="41">
        <v>2</v>
      </c>
      <c r="AD38" s="606" t="s">
        <v>530</v>
      </c>
      <c r="AE38" s="42">
        <v>3</v>
      </c>
      <c r="AF38" s="18"/>
      <c r="AG38" s="1568" t="s">
        <v>2183</v>
      </c>
      <c r="AH38" s="1568"/>
      <c r="AI38" s="19">
        <f>COUNTIF(H38:AE38,"✔")</f>
        <v>0</v>
      </c>
      <c r="AJ38" s="19"/>
      <c r="AL38" s="20"/>
      <c r="AM38" s="20"/>
      <c r="AN38" s="20"/>
      <c r="AO38" s="20"/>
      <c r="AP38" s="20"/>
      <c r="AQ38" s="21"/>
    </row>
    <row r="39" spans="2:43" s="10" customFormat="1" ht="30" customHeight="1" thickBot="1">
      <c r="C39" s="1358" t="s">
        <v>2029</v>
      </c>
      <c r="D39" s="1359"/>
      <c r="E39" s="1359"/>
      <c r="F39" s="1359"/>
      <c r="G39" s="1359"/>
      <c r="H39" s="1359"/>
      <c r="I39" s="2070"/>
      <c r="J39" s="2161" t="s">
        <v>2034</v>
      </c>
      <c r="K39" s="2162"/>
      <c r="L39" s="2155" t="s">
        <v>530</v>
      </c>
      <c r="M39" s="2163"/>
      <c r="N39" s="47"/>
      <c r="O39" s="34"/>
      <c r="P39" s="34"/>
      <c r="Q39" s="12"/>
      <c r="R39" s="12"/>
      <c r="S39" s="34"/>
      <c r="T39" s="34"/>
      <c r="U39" s="34"/>
      <c r="V39" s="12"/>
      <c r="W39" s="13"/>
      <c r="X39" s="27"/>
      <c r="Y39" s="27"/>
      <c r="Z39" s="27"/>
      <c r="AA39" s="13"/>
      <c r="AB39" s="13"/>
      <c r="AC39" s="13"/>
      <c r="AD39" s="12"/>
      <c r="AE39" s="12"/>
      <c r="AG39" s="411" t="s">
        <v>2184</v>
      </c>
      <c r="AH39" s="412"/>
      <c r="AI39" s="412"/>
      <c r="AJ39" s="412"/>
      <c r="AK39" s="412" t="str">
        <f>_xlfn.IFS(O36=AI38,"OK",O36&lt;AI38,"実施回数入力誤（少）",O36&gt;AI38,"実施回数入力誤（多）")</f>
        <v>実施回数入力誤（多）</v>
      </c>
      <c r="AL39" s="32"/>
      <c r="AM39" s="32"/>
      <c r="AN39" s="32"/>
      <c r="AO39" s="32"/>
      <c r="AP39" s="32"/>
      <c r="AQ39" s="33"/>
    </row>
    <row r="41" spans="2:43" s="17" customFormat="1" ht="30" customHeight="1" thickBot="1">
      <c r="B41" s="17" t="s">
        <v>985</v>
      </c>
      <c r="C41" s="17" t="s">
        <v>1553</v>
      </c>
      <c r="AF41" s="18"/>
      <c r="AG41" s="19"/>
      <c r="AH41" s="19"/>
      <c r="AI41" s="19"/>
      <c r="AK41" s="20"/>
      <c r="AL41" s="20"/>
      <c r="AM41" s="20"/>
      <c r="AN41" s="20"/>
      <c r="AO41" s="20"/>
      <c r="AP41" s="20"/>
      <c r="AQ41" s="21"/>
    </row>
    <row r="42" spans="2:43" s="17" customFormat="1" ht="30" customHeight="1" thickBot="1">
      <c r="C42" s="1358" t="s">
        <v>875</v>
      </c>
      <c r="D42" s="1359"/>
      <c r="E42" s="1359"/>
      <c r="F42" s="2070"/>
      <c r="G42" s="2172">
        <f>'自主点検表（処遇）'!$N$2473</f>
        <v>0</v>
      </c>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3"/>
      <c r="AF42" s="18"/>
      <c r="AG42" s="19"/>
      <c r="AH42" s="19"/>
      <c r="AI42" s="19"/>
      <c r="AK42" s="20"/>
      <c r="AL42" s="20"/>
      <c r="AM42" s="20"/>
      <c r="AN42" s="20"/>
      <c r="AO42" s="20"/>
      <c r="AP42" s="20"/>
      <c r="AQ42" s="21"/>
    </row>
    <row r="43" spans="2:43" s="17" customFormat="1" ht="30" customHeight="1" thickBot="1">
      <c r="C43" s="1358" t="s">
        <v>2019</v>
      </c>
      <c r="D43" s="1359"/>
      <c r="E43" s="1359"/>
      <c r="F43" s="2070"/>
      <c r="G43" s="2174">
        <f>'自主点検表（処遇）'!$R$2474</f>
        <v>0</v>
      </c>
      <c r="H43" s="2175"/>
      <c r="I43" s="2175"/>
      <c r="J43" s="2175"/>
      <c r="K43" s="2175"/>
      <c r="L43" s="2175"/>
      <c r="M43" s="2175"/>
      <c r="N43" s="2175"/>
      <c r="O43" s="2175"/>
      <c r="P43" s="2175"/>
      <c r="Q43" s="2176"/>
      <c r="R43" s="9"/>
      <c r="S43" s="7"/>
      <c r="T43" s="7"/>
      <c r="U43" s="7"/>
      <c r="V43" s="7"/>
      <c r="W43" s="7"/>
      <c r="X43" s="7"/>
      <c r="Y43" s="7"/>
      <c r="Z43" s="7"/>
      <c r="AA43" s="7"/>
      <c r="AB43" s="7"/>
      <c r="AC43" s="7"/>
      <c r="AD43" s="7"/>
      <c r="AE43" s="7"/>
      <c r="AF43" s="18"/>
      <c r="AG43" s="19"/>
      <c r="AH43" s="19"/>
      <c r="AI43" s="19"/>
      <c r="AK43" s="20"/>
      <c r="AL43" s="20"/>
      <c r="AM43" s="20"/>
      <c r="AN43" s="20"/>
      <c r="AO43" s="20"/>
      <c r="AP43" s="20"/>
      <c r="AQ43" s="21"/>
    </row>
    <row r="44" spans="2:43" s="17" customFormat="1" ht="30" customHeight="1" thickBot="1">
      <c r="C44" s="9" t="s">
        <v>2021</v>
      </c>
      <c r="D44" s="16"/>
      <c r="E44" s="16"/>
      <c r="F44" s="16"/>
      <c r="G44" s="25"/>
      <c r="H44" s="7"/>
      <c r="I44" s="7" t="s">
        <v>515</v>
      </c>
      <c r="J44" s="7"/>
      <c r="K44" s="1161" t="str">
        <f>'自主点検表（処遇）'!$W$2475</f>
        <v>　</v>
      </c>
      <c r="L44" s="1612"/>
      <c r="M44" s="7" t="s">
        <v>514</v>
      </c>
      <c r="N44" s="16"/>
      <c r="O44" s="25"/>
      <c r="P44" s="9" t="s">
        <v>2035</v>
      </c>
      <c r="Q44" s="7"/>
      <c r="R44" s="7"/>
      <c r="S44" s="7"/>
      <c r="T44" s="7"/>
      <c r="U44" s="7"/>
      <c r="V44" s="7"/>
      <c r="W44" s="39"/>
      <c r="X44" s="2177" t="str">
        <f>_xlfn.IFS(AI44&gt;=4,"適正運営",AI44&lt;4,"開催回数不足")</f>
        <v>適正運営</v>
      </c>
      <c r="Y44" s="1359"/>
      <c r="Z44" s="1359"/>
      <c r="AA44" s="1359"/>
      <c r="AB44" s="1359"/>
      <c r="AC44" s="1359"/>
      <c r="AD44" s="1359"/>
      <c r="AE44" s="2070"/>
      <c r="AF44" s="18"/>
      <c r="AG44" s="1568" t="s">
        <v>2183</v>
      </c>
      <c r="AH44" s="1568"/>
      <c r="AI44" s="19" t="str">
        <f>K44</f>
        <v>　</v>
      </c>
      <c r="AK44" s="20"/>
      <c r="AL44" s="20"/>
      <c r="AM44" s="20"/>
      <c r="AN44" s="20"/>
      <c r="AO44" s="20"/>
      <c r="AP44" s="20"/>
      <c r="AQ44" s="21"/>
    </row>
    <row r="45" spans="2:43" s="17" customFormat="1" ht="30" customHeight="1" thickBot="1">
      <c r="C45" s="1977" t="s">
        <v>2404</v>
      </c>
      <c r="D45" s="1978"/>
      <c r="E45" s="1978"/>
      <c r="F45" s="1978"/>
      <c r="G45" s="1979"/>
      <c r="H45" s="669"/>
      <c r="I45" s="670" t="str">
        <f>'自主点検表（処遇）'!$AG$2473</f>
        <v>　</v>
      </c>
      <c r="J45" s="670"/>
      <c r="K45" s="670" t="str">
        <f>'自主点検表（処遇）'!$AI$2473</f>
        <v>　</v>
      </c>
      <c r="L45" s="671"/>
      <c r="M45" s="670" t="str">
        <f>'自主点検表（処遇）'!$AG$2474</f>
        <v>　</v>
      </c>
      <c r="N45" s="670"/>
      <c r="O45" s="670" t="str">
        <f>'自主点検表（処遇）'!$AI$2474</f>
        <v>　</v>
      </c>
      <c r="P45" s="670"/>
      <c r="Q45" s="670" t="str">
        <f>'自主点検表（処遇）'!$AG$2475</f>
        <v>　</v>
      </c>
      <c r="R45" s="670"/>
      <c r="S45" s="670" t="str">
        <f>'自主点検表（処遇）'!$AI$2475</f>
        <v>　</v>
      </c>
      <c r="T45" s="670"/>
      <c r="U45" s="670" t="str">
        <f>'自主点検表（処遇）'!$AG$2476</f>
        <v>　</v>
      </c>
      <c r="V45" s="670"/>
      <c r="W45" s="670" t="str">
        <f>'自主点検表（処遇）'!$AI$2476</f>
        <v>　</v>
      </c>
      <c r="X45" s="672"/>
      <c r="Y45" s="670" t="str">
        <f>'自主点検表（処遇）'!$AG$2477</f>
        <v>　</v>
      </c>
      <c r="Z45" s="670"/>
      <c r="AA45" s="670" t="str">
        <f>'自主点検表（処遇）'!$AI$2477</f>
        <v>　</v>
      </c>
      <c r="AB45" s="672"/>
      <c r="AC45" s="670" t="str">
        <f>'自主点検表（処遇）'!$AG$2478</f>
        <v>　</v>
      </c>
      <c r="AD45" s="670"/>
      <c r="AE45" s="673" t="str">
        <f>'自主点検表（処遇）'!$AI$2478</f>
        <v>　</v>
      </c>
      <c r="AF45" s="18"/>
      <c r="AG45" s="212"/>
      <c r="AH45" s="212"/>
      <c r="AI45" s="19"/>
      <c r="AK45" s="20"/>
      <c r="AL45" s="20"/>
      <c r="AM45" s="20"/>
      <c r="AN45" s="20"/>
      <c r="AO45" s="20"/>
      <c r="AP45" s="20"/>
      <c r="AQ45" s="21"/>
    </row>
    <row r="46" spans="2:43" s="17" customFormat="1" ht="30" customHeight="1" thickBot="1">
      <c r="C46" s="2159" t="s">
        <v>2403</v>
      </c>
      <c r="D46" s="1875"/>
      <c r="E46" s="1875"/>
      <c r="F46" s="1875"/>
      <c r="G46" s="2160"/>
      <c r="H46" s="606" t="s">
        <v>530</v>
      </c>
      <c r="I46" s="41">
        <v>4</v>
      </c>
      <c r="J46" s="606" t="s">
        <v>530</v>
      </c>
      <c r="K46" s="41">
        <v>5</v>
      </c>
      <c r="L46" s="606" t="s">
        <v>530</v>
      </c>
      <c r="M46" s="41">
        <v>6</v>
      </c>
      <c r="N46" s="606" t="s">
        <v>530</v>
      </c>
      <c r="O46" s="41">
        <v>7</v>
      </c>
      <c r="P46" s="606" t="s">
        <v>530</v>
      </c>
      <c r="Q46" s="41">
        <v>8</v>
      </c>
      <c r="R46" s="606" t="s">
        <v>530</v>
      </c>
      <c r="S46" s="41">
        <v>9</v>
      </c>
      <c r="T46" s="606" t="s">
        <v>530</v>
      </c>
      <c r="U46" s="41">
        <v>10</v>
      </c>
      <c r="V46" s="606" t="s">
        <v>530</v>
      </c>
      <c r="W46" s="41">
        <v>11</v>
      </c>
      <c r="X46" s="606" t="s">
        <v>530</v>
      </c>
      <c r="Y46" s="41">
        <v>12</v>
      </c>
      <c r="Z46" s="606" t="s">
        <v>530</v>
      </c>
      <c r="AA46" s="41">
        <v>1</v>
      </c>
      <c r="AB46" s="606" t="s">
        <v>530</v>
      </c>
      <c r="AC46" s="41">
        <v>2</v>
      </c>
      <c r="AD46" s="606" t="s">
        <v>530</v>
      </c>
      <c r="AE46" s="42">
        <v>3</v>
      </c>
      <c r="AF46" s="18"/>
      <c r="AG46" s="1568" t="s">
        <v>2183</v>
      </c>
      <c r="AH46" s="1568"/>
      <c r="AI46" s="19">
        <f>COUNTIF(H46:AE46,"✔")</f>
        <v>0</v>
      </c>
      <c r="AJ46" s="19"/>
      <c r="AL46" s="20"/>
      <c r="AM46" s="20"/>
      <c r="AN46" s="20"/>
      <c r="AO46" s="20"/>
      <c r="AP46" s="20"/>
      <c r="AQ46" s="21"/>
    </row>
    <row r="47" spans="2:43" s="17" customFormat="1" ht="30" customHeight="1">
      <c r="C47" s="2164" t="s">
        <v>2024</v>
      </c>
      <c r="D47" s="2165"/>
      <c r="E47" s="2165"/>
      <c r="F47" s="2165"/>
      <c r="J47" s="38" t="str">
        <f>'自主点検表（処遇）'!$I$2478</f>
        <v>　</v>
      </c>
      <c r="K47" s="29" t="s">
        <v>518</v>
      </c>
      <c r="L47" s="12"/>
      <c r="M47" s="12"/>
      <c r="N47" s="12"/>
      <c r="O47" s="28" t="str">
        <f>'自主点検表（処遇）'!$N$2478</f>
        <v>　</v>
      </c>
      <c r="P47" s="29" t="s">
        <v>519</v>
      </c>
      <c r="Q47" s="12"/>
      <c r="R47" s="12"/>
      <c r="S47" s="38" t="str">
        <f>'自主点検表（処遇）'!$R$2478</f>
        <v>　</v>
      </c>
      <c r="T47" s="29" t="s">
        <v>520</v>
      </c>
      <c r="U47" s="12"/>
      <c r="V47" s="12"/>
      <c r="W47" s="38" t="str">
        <f>'自主点検表（処遇）'!$V$2478</f>
        <v>　</v>
      </c>
      <c r="X47" s="29" t="s">
        <v>521</v>
      </c>
      <c r="Y47" s="12"/>
      <c r="Z47" s="12"/>
      <c r="AA47" s="28" t="str">
        <f>'自主点検表（処遇）'!$Z$2478</f>
        <v>　</v>
      </c>
      <c r="AB47" s="29" t="s">
        <v>522</v>
      </c>
      <c r="AC47" s="12"/>
      <c r="AD47" s="12"/>
      <c r="AE47" s="26"/>
      <c r="AF47" s="18"/>
      <c r="AG47" s="411" t="s">
        <v>2184</v>
      </c>
      <c r="AH47" s="412"/>
      <c r="AI47" s="412"/>
      <c r="AJ47" s="412"/>
      <c r="AK47" s="412" t="str">
        <f>_xlfn.IFS(AI46=K44,"OK",AI46&lt;K44,"開催回数入力誤（少）",AI46&gt;K44,"開催回数入力誤（多）")</f>
        <v>開催回数入力誤（少）</v>
      </c>
      <c r="AL47" s="20"/>
      <c r="AM47" s="20"/>
      <c r="AN47" s="20"/>
      <c r="AO47" s="20"/>
      <c r="AP47" s="20"/>
      <c r="AQ47" s="21"/>
    </row>
    <row r="48" spans="2:43" s="17" customFormat="1" ht="30" customHeight="1">
      <c r="C48" s="2166"/>
      <c r="D48" s="2069"/>
      <c r="E48" s="2069"/>
      <c r="F48" s="2069"/>
      <c r="G48" s="10"/>
      <c r="H48" s="10"/>
      <c r="I48" s="10"/>
      <c r="J48" s="24" t="str">
        <f>'自主点検表（処遇）'!$I$2479</f>
        <v>　</v>
      </c>
      <c r="K48" s="22" t="s">
        <v>523</v>
      </c>
      <c r="L48" s="10"/>
      <c r="M48" s="10"/>
      <c r="N48" s="10"/>
      <c r="O48" s="24" t="str">
        <f>'自主点検表（処遇）'!$N$2479</f>
        <v>　</v>
      </c>
      <c r="P48" s="22" t="s">
        <v>524</v>
      </c>
      <c r="Q48" s="10"/>
      <c r="R48" s="10"/>
      <c r="S48" s="10"/>
      <c r="T48" s="10"/>
      <c r="U48" s="24" t="str">
        <f>'自主点検表（処遇）'!$T$2479</f>
        <v>　</v>
      </c>
      <c r="V48" s="22" t="s">
        <v>817</v>
      </c>
      <c r="W48" s="10"/>
      <c r="X48" s="10"/>
      <c r="Y48" s="10"/>
      <c r="Z48" s="10"/>
      <c r="AA48" s="24" t="str">
        <f>'自主点検表（処遇）'!$Z$2479</f>
        <v>　</v>
      </c>
      <c r="AB48" s="22" t="s">
        <v>818</v>
      </c>
      <c r="AC48" s="10"/>
      <c r="AD48" s="10"/>
      <c r="AE48" s="11"/>
      <c r="AF48" s="18"/>
      <c r="AG48" s="19"/>
      <c r="AH48" s="19"/>
      <c r="AI48" s="19"/>
      <c r="AK48" s="20"/>
      <c r="AL48" s="20"/>
      <c r="AM48" s="20"/>
      <c r="AN48" s="20"/>
      <c r="AO48" s="20"/>
      <c r="AP48" s="20"/>
      <c r="AQ48" s="21"/>
    </row>
    <row r="49" spans="2:43" s="17" customFormat="1" ht="30" customHeight="1" thickBot="1">
      <c r="C49" s="2167"/>
      <c r="D49" s="2168"/>
      <c r="E49" s="2168"/>
      <c r="F49" s="2168"/>
      <c r="G49" s="6"/>
      <c r="H49" s="6"/>
      <c r="I49" s="6"/>
      <c r="J49" s="30" t="str">
        <f>'自主点検表（処遇）'!$I$2480</f>
        <v>　</v>
      </c>
      <c r="K49" s="14" t="s">
        <v>880</v>
      </c>
      <c r="L49" s="6"/>
      <c r="M49" s="6"/>
      <c r="N49" s="6"/>
      <c r="O49" s="30" t="str">
        <f>'自主点検表（処遇）'!$N$2480</f>
        <v>　</v>
      </c>
      <c r="P49" s="14" t="s">
        <v>819</v>
      </c>
      <c r="Q49" s="6"/>
      <c r="R49" s="6"/>
      <c r="S49" s="6"/>
      <c r="T49" s="6"/>
      <c r="U49" s="30" t="str">
        <f>'自主点検表（処遇）'!$T$2480</f>
        <v>　</v>
      </c>
      <c r="V49" s="14" t="s">
        <v>526</v>
      </c>
      <c r="W49" s="6"/>
      <c r="X49" s="6"/>
      <c r="Y49" s="2169">
        <f>'自主点検表（処遇）'!$X$2480</f>
        <v>0</v>
      </c>
      <c r="Z49" s="2170"/>
      <c r="AA49" s="2170"/>
      <c r="AB49" s="2170"/>
      <c r="AC49" s="2171"/>
      <c r="AD49" s="6" t="s">
        <v>66</v>
      </c>
      <c r="AE49" s="15"/>
      <c r="AF49" s="18"/>
      <c r="AG49" s="19"/>
      <c r="AH49" s="19"/>
      <c r="AI49" s="19"/>
      <c r="AK49" s="20"/>
      <c r="AL49" s="20"/>
      <c r="AM49" s="20"/>
      <c r="AN49" s="20"/>
      <c r="AO49" s="20"/>
      <c r="AP49" s="20"/>
      <c r="AQ49" s="21"/>
    </row>
    <row r="50" spans="2:43" s="10" customFormat="1" ht="30" customHeight="1" thickBot="1">
      <c r="C50" s="9" t="s">
        <v>2037</v>
      </c>
      <c r="D50" s="7"/>
      <c r="E50" s="7"/>
      <c r="F50" s="7"/>
      <c r="G50" s="8"/>
      <c r="I50" s="1359" t="str">
        <f>'自主点検表（処遇）'!$AH$2486</f>
        <v>いる・いない</v>
      </c>
      <c r="J50" s="1359"/>
      <c r="K50" s="1359"/>
      <c r="L50" s="1359"/>
      <c r="M50" s="1359"/>
      <c r="N50" s="2070"/>
      <c r="O50" s="2161" t="s">
        <v>2034</v>
      </c>
      <c r="P50" s="2162"/>
      <c r="Q50" s="2155" t="s">
        <v>530</v>
      </c>
      <c r="R50" s="2156"/>
      <c r="S50" s="2157" t="s">
        <v>2022</v>
      </c>
      <c r="T50" s="2157"/>
      <c r="U50" s="2157"/>
      <c r="V50" s="2155" t="s">
        <v>530</v>
      </c>
      <c r="W50" s="2156"/>
      <c r="X50" s="40" t="s">
        <v>2023</v>
      </c>
      <c r="Y50" s="40"/>
      <c r="Z50" s="40"/>
      <c r="AA50" s="2155" t="s">
        <v>530</v>
      </c>
      <c r="AB50" s="2156"/>
      <c r="AC50" s="2157" t="s">
        <v>2026</v>
      </c>
      <c r="AD50" s="2157"/>
      <c r="AE50" s="2158"/>
      <c r="AG50" s="31"/>
      <c r="AH50" s="31"/>
      <c r="AI50" s="31"/>
      <c r="AK50" s="32"/>
      <c r="AL50" s="32"/>
      <c r="AM50" s="32"/>
      <c r="AN50" s="32"/>
      <c r="AO50" s="32"/>
      <c r="AP50" s="32"/>
      <c r="AQ50" s="33"/>
    </row>
    <row r="51" spans="2:43" s="10" customFormat="1" ht="30" customHeight="1" thickBot="1">
      <c r="C51" s="2153" t="s">
        <v>2044</v>
      </c>
      <c r="D51" s="2154"/>
      <c r="E51" s="2154"/>
      <c r="F51" s="2154"/>
      <c r="G51" s="2154"/>
      <c r="H51" s="2154"/>
      <c r="I51" s="2154"/>
      <c r="J51" s="2154"/>
      <c r="K51" s="1359" t="str">
        <f>'自主点検表（処遇）'!$AH$2460</f>
        <v>いる・いない</v>
      </c>
      <c r="L51" s="1359"/>
      <c r="M51" s="1359"/>
      <c r="N51" s="2070"/>
      <c r="O51" s="2081" t="s">
        <v>2033</v>
      </c>
      <c r="P51" s="2082"/>
      <c r="Q51" s="2083"/>
      <c r="R51" s="2155" t="s">
        <v>530</v>
      </c>
      <c r="S51" s="2156"/>
      <c r="T51" s="40" t="s">
        <v>2016</v>
      </c>
      <c r="U51" s="42"/>
      <c r="V51" s="2155" t="s">
        <v>530</v>
      </c>
      <c r="W51" s="2156"/>
      <c r="X51" s="40" t="s">
        <v>2017</v>
      </c>
      <c r="Y51" s="40"/>
      <c r="Z51" s="40"/>
      <c r="AA51" s="2155" t="s">
        <v>530</v>
      </c>
      <c r="AB51" s="2156"/>
      <c r="AC51" s="2157" t="s">
        <v>2026</v>
      </c>
      <c r="AD51" s="2157"/>
      <c r="AE51" s="2158"/>
      <c r="AG51" s="31"/>
      <c r="AH51" s="31"/>
      <c r="AI51" s="31"/>
      <c r="AK51" s="32"/>
      <c r="AL51" s="32"/>
      <c r="AM51" s="32"/>
      <c r="AN51" s="32"/>
      <c r="AO51" s="32"/>
      <c r="AP51" s="32"/>
      <c r="AQ51" s="33"/>
    </row>
    <row r="52" spans="2:43" s="10" customFormat="1" ht="30" customHeight="1" thickBot="1">
      <c r="C52" s="2159" t="s">
        <v>2027</v>
      </c>
      <c r="D52" s="1875"/>
      <c r="E52" s="1875"/>
      <c r="F52" s="1875"/>
      <c r="G52" s="1875"/>
      <c r="H52" s="1875"/>
      <c r="I52" s="2160"/>
      <c r="J52" s="2161" t="s">
        <v>2034</v>
      </c>
      <c r="K52" s="2162"/>
      <c r="L52" s="2155" t="s">
        <v>530</v>
      </c>
      <c r="M52" s="2163"/>
      <c r="N52" s="7"/>
      <c r="O52" s="345"/>
      <c r="P52" s="345"/>
      <c r="Q52" s="7"/>
      <c r="R52" s="12"/>
      <c r="S52" s="34"/>
      <c r="T52" s="34"/>
      <c r="U52" s="34"/>
      <c r="V52" s="12"/>
      <c r="W52" s="13"/>
      <c r="X52" s="27"/>
      <c r="Y52" s="27"/>
      <c r="Z52" s="27"/>
      <c r="AA52" s="13"/>
      <c r="AB52" s="13"/>
      <c r="AC52" s="13"/>
      <c r="AD52" s="12"/>
      <c r="AE52" s="12"/>
      <c r="AG52" s="31"/>
      <c r="AH52" s="31"/>
      <c r="AI52" s="31"/>
      <c r="AK52" s="32"/>
      <c r="AL52" s="32"/>
      <c r="AM52" s="32"/>
      <c r="AN52" s="32"/>
      <c r="AO52" s="32"/>
      <c r="AP52" s="32"/>
      <c r="AQ52" s="33"/>
    </row>
    <row r="53" spans="2:43" ht="30" customHeight="1" thickBot="1">
      <c r="C53" s="1488" t="s">
        <v>2039</v>
      </c>
      <c r="D53" s="1489"/>
      <c r="E53" s="1489"/>
      <c r="F53" s="1489"/>
      <c r="G53" s="1489"/>
      <c r="H53" s="1489"/>
      <c r="I53" s="1489"/>
      <c r="J53" s="1489"/>
      <c r="K53" s="1489"/>
      <c r="L53" s="1857"/>
      <c r="M53" s="1857"/>
      <c r="N53" s="2179"/>
      <c r="O53" s="2174">
        <f>'自主点検表（処遇）'!$V$2482</f>
        <v>0</v>
      </c>
      <c r="P53" s="2175"/>
      <c r="Q53" s="2175"/>
      <c r="R53" s="2175"/>
      <c r="S53" s="2175"/>
      <c r="T53" s="2175"/>
      <c r="U53" s="2175"/>
      <c r="V53" s="2175"/>
      <c r="W53" s="2175"/>
      <c r="X53" s="2175"/>
      <c r="Y53" s="2175"/>
      <c r="Z53" s="2175"/>
      <c r="AA53" s="2175"/>
      <c r="AB53" s="2175"/>
      <c r="AC53" s="2175"/>
      <c r="AD53" s="2175"/>
      <c r="AE53" s="2176"/>
    </row>
    <row r="54" spans="2:43" s="17" customFormat="1" ht="30" customHeight="1" thickBot="1">
      <c r="C54" s="2180" t="s">
        <v>2028</v>
      </c>
      <c r="D54" s="2181"/>
      <c r="E54" s="2181"/>
      <c r="F54" s="2181"/>
      <c r="G54" s="2181"/>
      <c r="H54" s="2181"/>
      <c r="I54" s="2181"/>
      <c r="J54" s="2181"/>
      <c r="K54" s="2181"/>
      <c r="L54" s="2181"/>
      <c r="M54" s="2181"/>
      <c r="N54" s="2182"/>
      <c r="O54" s="2183" t="str">
        <f>'自主点検表（処遇）'!$W$2483</f>
        <v>　</v>
      </c>
      <c r="P54" s="2184"/>
      <c r="Q54" s="2184"/>
      <c r="R54" s="16" t="s">
        <v>514</v>
      </c>
      <c r="S54" s="16"/>
      <c r="T54" s="2177" t="str">
        <f>_xlfn.IFS(AI54&gt;=2,"適正運営",AI54&lt;2,"開催回数不足")</f>
        <v>適正運営</v>
      </c>
      <c r="U54" s="1359"/>
      <c r="V54" s="1359"/>
      <c r="W54" s="1359"/>
      <c r="X54" s="1359"/>
      <c r="Y54" s="1359"/>
      <c r="Z54" s="1359"/>
      <c r="AA54" s="2070"/>
      <c r="AB54" s="16"/>
      <c r="AC54" s="16"/>
      <c r="AD54" s="16"/>
      <c r="AE54" s="25"/>
      <c r="AF54" s="18"/>
      <c r="AG54" s="1568" t="s">
        <v>2183</v>
      </c>
      <c r="AH54" s="1568"/>
      <c r="AI54" s="19" t="str">
        <f>O54</f>
        <v>　</v>
      </c>
      <c r="AK54" s="20"/>
      <c r="AL54" s="20"/>
      <c r="AM54" s="20"/>
      <c r="AN54" s="20"/>
      <c r="AO54" s="20"/>
      <c r="AP54" s="20"/>
      <c r="AQ54" s="21"/>
    </row>
    <row r="55" spans="2:43" s="17" customFormat="1" ht="30" customHeight="1" thickBot="1">
      <c r="C55" s="1977" t="s">
        <v>2405</v>
      </c>
      <c r="D55" s="1978"/>
      <c r="E55" s="1978"/>
      <c r="F55" s="1978"/>
      <c r="G55" s="1979"/>
      <c r="H55" s="669"/>
      <c r="I55" s="670" t="str">
        <f>'自主点検表（処遇）'!$AG$2483</f>
        <v>　</v>
      </c>
      <c r="J55" s="670"/>
      <c r="K55" s="673" t="str">
        <f>'自主点検表（処遇）'!$AI$2483</f>
        <v>　</v>
      </c>
      <c r="L55" s="1298"/>
      <c r="M55" s="1298"/>
      <c r="N55" s="1298"/>
      <c r="O55" s="1298"/>
      <c r="P55" s="1298"/>
      <c r="Q55" s="1298"/>
      <c r="R55" s="1298"/>
      <c r="S55" s="1298"/>
      <c r="T55" s="1298"/>
      <c r="U55" s="1298"/>
      <c r="V55" s="1298"/>
      <c r="W55" s="1298"/>
      <c r="X55" s="1298"/>
      <c r="Y55" s="1298"/>
      <c r="Z55" s="1298"/>
      <c r="AA55" s="1298"/>
      <c r="AB55" s="1298"/>
      <c r="AC55" s="1298"/>
      <c r="AD55" s="1298"/>
      <c r="AE55" s="2178"/>
      <c r="AF55" s="18"/>
      <c r="AG55" s="212"/>
      <c r="AH55" s="212"/>
      <c r="AI55" s="19"/>
      <c r="AK55" s="20"/>
      <c r="AL55" s="20"/>
      <c r="AM55" s="20"/>
      <c r="AN55" s="20"/>
      <c r="AO55" s="20"/>
      <c r="AP55" s="20"/>
      <c r="AQ55" s="21"/>
    </row>
    <row r="56" spans="2:43" s="17" customFormat="1" ht="30" customHeight="1" thickBot="1">
      <c r="C56" s="1358" t="s">
        <v>2025</v>
      </c>
      <c r="D56" s="1359"/>
      <c r="E56" s="1359"/>
      <c r="F56" s="1359"/>
      <c r="G56" s="2070"/>
      <c r="H56" s="606" t="s">
        <v>530</v>
      </c>
      <c r="I56" s="41">
        <v>4</v>
      </c>
      <c r="J56" s="606" t="s">
        <v>530</v>
      </c>
      <c r="K56" s="41">
        <v>5</v>
      </c>
      <c r="L56" s="606" t="s">
        <v>530</v>
      </c>
      <c r="M56" s="41">
        <v>6</v>
      </c>
      <c r="N56" s="606" t="s">
        <v>530</v>
      </c>
      <c r="O56" s="41">
        <v>7</v>
      </c>
      <c r="P56" s="606" t="s">
        <v>530</v>
      </c>
      <c r="Q56" s="41">
        <v>8</v>
      </c>
      <c r="R56" s="606" t="s">
        <v>530</v>
      </c>
      <c r="S56" s="41">
        <v>9</v>
      </c>
      <c r="T56" s="606" t="s">
        <v>530</v>
      </c>
      <c r="U56" s="41">
        <v>10</v>
      </c>
      <c r="V56" s="606" t="s">
        <v>530</v>
      </c>
      <c r="W56" s="41">
        <v>11</v>
      </c>
      <c r="X56" s="606" t="s">
        <v>530</v>
      </c>
      <c r="Y56" s="41">
        <v>12</v>
      </c>
      <c r="Z56" s="606" t="s">
        <v>530</v>
      </c>
      <c r="AA56" s="41">
        <v>1</v>
      </c>
      <c r="AB56" s="606" t="s">
        <v>530</v>
      </c>
      <c r="AC56" s="41">
        <v>2</v>
      </c>
      <c r="AD56" s="606" t="s">
        <v>530</v>
      </c>
      <c r="AE56" s="42">
        <v>3</v>
      </c>
      <c r="AF56" s="18"/>
      <c r="AG56" s="1568" t="s">
        <v>2183</v>
      </c>
      <c r="AH56" s="1568"/>
      <c r="AI56" s="19">
        <f>COUNTIF(H56:AE56,"✔")</f>
        <v>0</v>
      </c>
      <c r="AJ56" s="19"/>
      <c r="AL56" s="20"/>
      <c r="AM56" s="20"/>
      <c r="AN56" s="20"/>
      <c r="AO56" s="20"/>
      <c r="AP56" s="20"/>
      <c r="AQ56" s="21"/>
    </row>
    <row r="57" spans="2:43" s="10" customFormat="1" ht="30" customHeight="1" thickBot="1">
      <c r="C57" s="1358" t="s">
        <v>2029</v>
      </c>
      <c r="D57" s="1359"/>
      <c r="E57" s="1359"/>
      <c r="F57" s="1359"/>
      <c r="G57" s="1359"/>
      <c r="H57" s="1359"/>
      <c r="I57" s="2070"/>
      <c r="J57" s="2161" t="s">
        <v>2034</v>
      </c>
      <c r="K57" s="2162"/>
      <c r="L57" s="2155" t="s">
        <v>530</v>
      </c>
      <c r="M57" s="2163"/>
      <c r="N57" s="47"/>
      <c r="O57" s="34"/>
      <c r="P57" s="34"/>
      <c r="Q57" s="12"/>
      <c r="R57" s="12"/>
      <c r="S57" s="34"/>
      <c r="T57" s="34"/>
      <c r="U57" s="34"/>
      <c r="V57" s="12"/>
      <c r="W57" s="13"/>
      <c r="X57" s="27"/>
      <c r="Y57" s="27"/>
      <c r="Z57" s="27"/>
      <c r="AA57" s="13"/>
      <c r="AB57" s="13"/>
      <c r="AC57" s="13"/>
      <c r="AD57" s="12"/>
      <c r="AE57" s="12"/>
      <c r="AG57" s="411" t="s">
        <v>2184</v>
      </c>
      <c r="AH57" s="412"/>
      <c r="AI57" s="412"/>
      <c r="AJ57" s="412"/>
      <c r="AK57" s="412" t="str">
        <f>_xlfn.IFS(O54=AI56,"OK",O54&lt;AI56,"実施回数入力誤（少）",O54&gt;AI56,"実施回数入力誤（多）")</f>
        <v>実施回数入力誤（多）</v>
      </c>
      <c r="AL57" s="32"/>
      <c r="AM57" s="32"/>
      <c r="AN57" s="32"/>
      <c r="AO57" s="32"/>
      <c r="AP57" s="32"/>
      <c r="AQ57" s="33"/>
    </row>
    <row r="59" spans="2:43" s="17" customFormat="1" ht="30" customHeight="1" thickBot="1">
      <c r="B59" s="17" t="s">
        <v>985</v>
      </c>
      <c r="C59" s="17" t="s">
        <v>2040</v>
      </c>
      <c r="AF59" s="18"/>
      <c r="AG59" s="19"/>
      <c r="AH59" s="19"/>
      <c r="AI59" s="19"/>
      <c r="AK59" s="20"/>
      <c r="AL59" s="20"/>
      <c r="AM59" s="20"/>
      <c r="AN59" s="20"/>
      <c r="AO59" s="20"/>
      <c r="AP59" s="20"/>
      <c r="AQ59" s="21"/>
    </row>
    <row r="60" spans="2:43" s="17" customFormat="1" ht="30" customHeight="1" thickBot="1">
      <c r="B60" s="10"/>
      <c r="C60" s="1358" t="s">
        <v>875</v>
      </c>
      <c r="D60" s="1359"/>
      <c r="E60" s="1359"/>
      <c r="F60" s="2070"/>
      <c r="G60" s="2172">
        <f>'自主点検表（処遇）'!$N$2856</f>
        <v>0</v>
      </c>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2"/>
      <c r="AD60" s="2172"/>
      <c r="AE60" s="2173"/>
      <c r="AF60" s="18"/>
      <c r="AG60" s="19"/>
      <c r="AH60" s="19"/>
      <c r="AI60" s="19"/>
      <c r="AK60" s="20"/>
      <c r="AL60" s="20"/>
      <c r="AM60" s="20"/>
      <c r="AN60" s="20"/>
      <c r="AO60" s="20"/>
      <c r="AP60" s="20"/>
      <c r="AQ60" s="21"/>
    </row>
    <row r="61" spans="2:43" s="17" customFormat="1" ht="30" customHeight="1" thickBot="1">
      <c r="B61" s="10"/>
      <c r="C61" s="1358" t="s">
        <v>2019</v>
      </c>
      <c r="D61" s="1359"/>
      <c r="E61" s="1359"/>
      <c r="F61" s="2070"/>
      <c r="G61" s="2174">
        <f>'自主点検表（処遇）'!$R$2857</f>
        <v>0</v>
      </c>
      <c r="H61" s="2175"/>
      <c r="I61" s="2175"/>
      <c r="J61" s="2175"/>
      <c r="K61" s="2175"/>
      <c r="L61" s="2175"/>
      <c r="M61" s="2175"/>
      <c r="N61" s="2175"/>
      <c r="O61" s="2175"/>
      <c r="P61" s="2175"/>
      <c r="Q61" s="2176"/>
      <c r="R61" s="9"/>
      <c r="S61" s="7"/>
      <c r="T61" s="7"/>
      <c r="U61" s="7"/>
      <c r="V61" s="7"/>
      <c r="W61" s="7"/>
      <c r="X61" s="7"/>
      <c r="Y61" s="7"/>
      <c r="Z61" s="7"/>
      <c r="AA61" s="7"/>
      <c r="AB61" s="7"/>
      <c r="AC61" s="7"/>
      <c r="AD61" s="7"/>
      <c r="AE61" s="7"/>
      <c r="AF61" s="18"/>
      <c r="AG61" s="19"/>
      <c r="AH61" s="19"/>
      <c r="AI61" s="19"/>
      <c r="AK61" s="20"/>
      <c r="AL61" s="20"/>
      <c r="AM61" s="20"/>
      <c r="AN61" s="20"/>
      <c r="AO61" s="20"/>
      <c r="AP61" s="20"/>
      <c r="AQ61" s="21"/>
    </row>
    <row r="62" spans="2:43" s="17" customFormat="1" ht="30" customHeight="1" thickBot="1">
      <c r="B62" s="10" t="s">
        <v>643</v>
      </c>
      <c r="C62" s="9" t="s">
        <v>2021</v>
      </c>
      <c r="D62" s="16"/>
      <c r="E62" s="16"/>
      <c r="F62" s="16"/>
      <c r="G62" s="25"/>
      <c r="H62" s="7"/>
      <c r="I62" s="7" t="s">
        <v>515</v>
      </c>
      <c r="J62" s="7"/>
      <c r="K62" s="1161" t="str">
        <f>'自主点検表（処遇）'!$W$2858</f>
        <v>　</v>
      </c>
      <c r="L62" s="1612"/>
      <c r="M62" s="7" t="s">
        <v>514</v>
      </c>
      <c r="N62" s="16"/>
      <c r="O62" s="25"/>
      <c r="P62" s="9" t="s">
        <v>2035</v>
      </c>
      <c r="Q62" s="7"/>
      <c r="R62" s="7"/>
      <c r="S62" s="7"/>
      <c r="T62" s="7"/>
      <c r="U62" s="7"/>
      <c r="V62" s="7"/>
      <c r="W62" s="39"/>
      <c r="X62" s="2177" t="str">
        <f>_xlfn.IFS(AI62&gt;=4,"適正運営",AI62&lt;4,"開催回数不足")</f>
        <v>適正運営</v>
      </c>
      <c r="Y62" s="1359"/>
      <c r="Z62" s="1359"/>
      <c r="AA62" s="1359"/>
      <c r="AB62" s="1359"/>
      <c r="AC62" s="1359"/>
      <c r="AD62" s="1359"/>
      <c r="AE62" s="2070"/>
      <c r="AF62" s="18"/>
      <c r="AG62" s="1568" t="s">
        <v>2183</v>
      </c>
      <c r="AH62" s="1568"/>
      <c r="AI62" s="19" t="str">
        <f>K62</f>
        <v>　</v>
      </c>
      <c r="AK62" s="20"/>
      <c r="AL62" s="20"/>
      <c r="AM62" s="20"/>
      <c r="AN62" s="20"/>
      <c r="AO62" s="20"/>
      <c r="AP62" s="20"/>
      <c r="AQ62" s="21"/>
    </row>
    <row r="63" spans="2:43" s="17" customFormat="1" ht="30" customHeight="1" thickBot="1">
      <c r="C63" s="1977" t="s">
        <v>2404</v>
      </c>
      <c r="D63" s="1978"/>
      <c r="E63" s="1978"/>
      <c r="F63" s="1978"/>
      <c r="G63" s="1979"/>
      <c r="H63" s="669"/>
      <c r="I63" s="670" t="str">
        <f>'自主点検表（処遇）'!$AG$2856</f>
        <v>　</v>
      </c>
      <c r="J63" s="670"/>
      <c r="K63" s="670" t="str">
        <f>'自主点検表（処遇）'!$AI$2856</f>
        <v>　</v>
      </c>
      <c r="L63" s="671"/>
      <c r="M63" s="670" t="str">
        <f>'自主点検表（処遇）'!$AG$2857</f>
        <v>　</v>
      </c>
      <c r="N63" s="670"/>
      <c r="O63" s="670" t="str">
        <f>'自主点検表（処遇）'!$AI$2857</f>
        <v>　</v>
      </c>
      <c r="P63" s="670"/>
      <c r="Q63" s="670" t="str">
        <f>'自主点検表（処遇）'!$AG$2858</f>
        <v>　</v>
      </c>
      <c r="R63" s="670"/>
      <c r="S63" s="670" t="str">
        <f>'自主点検表（処遇）'!$AI$2858</f>
        <v>　</v>
      </c>
      <c r="T63" s="670"/>
      <c r="U63" s="670" t="str">
        <f>'自主点検表（処遇）'!$AG$2859</f>
        <v>　</v>
      </c>
      <c r="V63" s="670"/>
      <c r="W63" s="670" t="str">
        <f>'自主点検表（処遇）'!$AI$2859</f>
        <v>　</v>
      </c>
      <c r="X63" s="672"/>
      <c r="Y63" s="670" t="str">
        <f>'自主点検表（処遇）'!$AG$2860</f>
        <v>　</v>
      </c>
      <c r="Z63" s="670"/>
      <c r="AA63" s="670" t="str">
        <f>'自主点検表（処遇）'!$AI$2860</f>
        <v>　</v>
      </c>
      <c r="AB63" s="672"/>
      <c r="AC63" s="670" t="str">
        <f>'自主点検表（処遇）'!$AG$2861</f>
        <v>　</v>
      </c>
      <c r="AD63" s="670"/>
      <c r="AE63" s="673" t="str">
        <f>'自主点検表（処遇）'!$AI$2861</f>
        <v>　</v>
      </c>
      <c r="AF63" s="18"/>
      <c r="AG63" s="212"/>
      <c r="AH63" s="212"/>
      <c r="AI63" s="19"/>
      <c r="AK63" s="20"/>
      <c r="AL63" s="20"/>
      <c r="AM63" s="20"/>
      <c r="AN63" s="20"/>
      <c r="AO63" s="20"/>
      <c r="AP63" s="20"/>
      <c r="AQ63" s="21"/>
    </row>
    <row r="64" spans="2:43" s="17" customFormat="1" ht="30" customHeight="1" thickBot="1">
      <c r="B64" s="10"/>
      <c r="C64" s="2159" t="s">
        <v>2403</v>
      </c>
      <c r="D64" s="1875"/>
      <c r="E64" s="1875"/>
      <c r="F64" s="1875"/>
      <c r="G64" s="2160"/>
      <c r="H64" s="606" t="s">
        <v>530</v>
      </c>
      <c r="I64" s="41">
        <v>4</v>
      </c>
      <c r="J64" s="606" t="s">
        <v>530</v>
      </c>
      <c r="K64" s="41">
        <v>5</v>
      </c>
      <c r="L64" s="606" t="s">
        <v>530</v>
      </c>
      <c r="M64" s="41">
        <v>6</v>
      </c>
      <c r="N64" s="606" t="s">
        <v>530</v>
      </c>
      <c r="O64" s="41">
        <v>7</v>
      </c>
      <c r="P64" s="606" t="s">
        <v>530</v>
      </c>
      <c r="Q64" s="41">
        <v>8</v>
      </c>
      <c r="R64" s="606" t="s">
        <v>530</v>
      </c>
      <c r="S64" s="41">
        <v>9</v>
      </c>
      <c r="T64" s="606" t="s">
        <v>530</v>
      </c>
      <c r="U64" s="41">
        <v>10</v>
      </c>
      <c r="V64" s="606" t="s">
        <v>530</v>
      </c>
      <c r="W64" s="41">
        <v>11</v>
      </c>
      <c r="X64" s="606" t="s">
        <v>530</v>
      </c>
      <c r="Y64" s="41">
        <v>12</v>
      </c>
      <c r="Z64" s="606" t="s">
        <v>530</v>
      </c>
      <c r="AA64" s="41">
        <v>1</v>
      </c>
      <c r="AB64" s="606" t="s">
        <v>530</v>
      </c>
      <c r="AC64" s="41">
        <v>2</v>
      </c>
      <c r="AD64" s="606" t="s">
        <v>530</v>
      </c>
      <c r="AE64" s="42">
        <v>3</v>
      </c>
      <c r="AF64" s="18"/>
      <c r="AG64" s="1568" t="s">
        <v>2183</v>
      </c>
      <c r="AH64" s="1568"/>
      <c r="AI64" s="19">
        <f>COUNTIF(H64:AE64,"✔")</f>
        <v>0</v>
      </c>
      <c r="AJ64" s="19"/>
      <c r="AL64" s="20"/>
      <c r="AM64" s="20"/>
      <c r="AN64" s="20"/>
      <c r="AO64" s="20"/>
      <c r="AP64" s="20"/>
      <c r="AQ64" s="21"/>
    </row>
    <row r="65" spans="2:43" s="17" customFormat="1" ht="30" customHeight="1">
      <c r="B65" s="10"/>
      <c r="C65" s="2164" t="s">
        <v>2024</v>
      </c>
      <c r="D65" s="2165"/>
      <c r="E65" s="2165"/>
      <c r="F65" s="2165"/>
      <c r="J65" s="38" t="str">
        <f>'自主点検表（処遇）'!$I$2861</f>
        <v>　</v>
      </c>
      <c r="K65" s="29" t="s">
        <v>518</v>
      </c>
      <c r="L65" s="12"/>
      <c r="M65" s="12"/>
      <c r="N65" s="12"/>
      <c r="O65" s="28" t="str">
        <f>'自主点検表（処遇）'!$N$2861</f>
        <v>　</v>
      </c>
      <c r="P65" s="29" t="s">
        <v>519</v>
      </c>
      <c r="Q65" s="12"/>
      <c r="R65" s="12"/>
      <c r="S65" s="38" t="str">
        <f>'自主点検表（処遇）'!$R$2861</f>
        <v>　</v>
      </c>
      <c r="T65" s="29" t="s">
        <v>520</v>
      </c>
      <c r="U65" s="12"/>
      <c r="V65" s="12"/>
      <c r="W65" s="38" t="str">
        <f>'自主点検表（処遇）'!$V$2861</f>
        <v>　</v>
      </c>
      <c r="X65" s="29" t="s">
        <v>521</v>
      </c>
      <c r="Y65" s="12"/>
      <c r="Z65" s="12"/>
      <c r="AA65" s="28" t="str">
        <f>'自主点検表（処遇）'!$Z$2861</f>
        <v>　</v>
      </c>
      <c r="AB65" s="29" t="s">
        <v>522</v>
      </c>
      <c r="AC65" s="12"/>
      <c r="AD65" s="12"/>
      <c r="AE65" s="26"/>
      <c r="AF65" s="18"/>
      <c r="AG65" s="411" t="s">
        <v>2184</v>
      </c>
      <c r="AH65" s="412"/>
      <c r="AI65" s="412"/>
      <c r="AJ65" s="412"/>
      <c r="AK65" s="412" t="str">
        <f>_xlfn.IFS(AI64=K62,"OK",AI64&lt;K62,"開催回数入力誤（少）",AI64&gt;K62,"開催回数入力誤（多）")</f>
        <v>開催回数入力誤（少）</v>
      </c>
      <c r="AL65" s="20"/>
      <c r="AM65" s="20"/>
      <c r="AN65" s="20"/>
      <c r="AO65" s="20"/>
      <c r="AP65" s="20"/>
      <c r="AQ65" s="21"/>
    </row>
    <row r="66" spans="2:43" s="17" customFormat="1" ht="30" customHeight="1">
      <c r="B66" s="10"/>
      <c r="C66" s="2166"/>
      <c r="D66" s="2069"/>
      <c r="E66" s="2069"/>
      <c r="F66" s="2069"/>
      <c r="G66" s="10"/>
      <c r="H66" s="10"/>
      <c r="I66" s="10"/>
      <c r="J66" s="24" t="str">
        <f>'自主点検表（処遇）'!$I$2862</f>
        <v>　</v>
      </c>
      <c r="K66" s="22" t="s">
        <v>523</v>
      </c>
      <c r="L66" s="10"/>
      <c r="M66" s="10"/>
      <c r="N66" s="10"/>
      <c r="O66" s="24" t="str">
        <f>'自主点検表（処遇）'!$N$2862</f>
        <v>　</v>
      </c>
      <c r="P66" s="22" t="s">
        <v>524</v>
      </c>
      <c r="Q66" s="10"/>
      <c r="R66" s="10"/>
      <c r="S66" s="10"/>
      <c r="T66" s="10"/>
      <c r="U66" s="24" t="str">
        <f>'自主点検表（処遇）'!$T$2862</f>
        <v>　</v>
      </c>
      <c r="V66" s="22" t="s">
        <v>817</v>
      </c>
      <c r="W66" s="10"/>
      <c r="X66" s="10"/>
      <c r="Y66" s="10"/>
      <c r="Z66" s="10"/>
      <c r="AA66" s="24" t="str">
        <f>'自主点検表（処遇）'!$Z$2862</f>
        <v>　</v>
      </c>
      <c r="AB66" s="22" t="s">
        <v>818</v>
      </c>
      <c r="AC66" s="10"/>
      <c r="AD66" s="10"/>
      <c r="AE66" s="11"/>
      <c r="AF66" s="18"/>
      <c r="AG66" s="19"/>
      <c r="AH66" s="19"/>
      <c r="AI66" s="19"/>
      <c r="AK66" s="20"/>
      <c r="AL66" s="20"/>
      <c r="AM66" s="20"/>
      <c r="AN66" s="20"/>
      <c r="AO66" s="20"/>
      <c r="AP66" s="20"/>
      <c r="AQ66" s="21"/>
    </row>
    <row r="67" spans="2:43" s="17" customFormat="1" ht="30" customHeight="1" thickBot="1">
      <c r="B67" s="10"/>
      <c r="C67" s="2167"/>
      <c r="D67" s="2168"/>
      <c r="E67" s="2168"/>
      <c r="F67" s="2168"/>
      <c r="G67" s="6"/>
      <c r="H67" s="6"/>
      <c r="I67" s="6"/>
      <c r="J67" s="30" t="str">
        <f>'自主点検表（処遇）'!$I$2863</f>
        <v>　</v>
      </c>
      <c r="K67" s="14" t="s">
        <v>880</v>
      </c>
      <c r="L67" s="6"/>
      <c r="M67" s="6"/>
      <c r="N67" s="6"/>
      <c r="O67" s="30" t="str">
        <f>'自主点検表（処遇）'!$N$2863</f>
        <v>　</v>
      </c>
      <c r="P67" s="14" t="s">
        <v>819</v>
      </c>
      <c r="Q67" s="6"/>
      <c r="R67" s="6"/>
      <c r="S67" s="6"/>
      <c r="T67" s="6"/>
      <c r="U67" s="30" t="str">
        <f>'自主点検表（処遇）'!$T$2863</f>
        <v>　</v>
      </c>
      <c r="V67" s="14" t="s">
        <v>526</v>
      </c>
      <c r="W67" s="6"/>
      <c r="X67" s="6"/>
      <c r="Y67" s="2169">
        <f>'自主点検表（処遇）'!$X$2863</f>
        <v>0</v>
      </c>
      <c r="Z67" s="2170"/>
      <c r="AA67" s="2170"/>
      <c r="AB67" s="2170"/>
      <c r="AC67" s="2171"/>
      <c r="AD67" s="6" t="s">
        <v>66</v>
      </c>
      <c r="AE67" s="15"/>
      <c r="AF67" s="18"/>
      <c r="AG67" s="19"/>
      <c r="AH67" s="19"/>
      <c r="AI67" s="19"/>
      <c r="AK67" s="20"/>
      <c r="AL67" s="20"/>
      <c r="AM67" s="20"/>
      <c r="AN67" s="20"/>
      <c r="AO67" s="20"/>
      <c r="AP67" s="20"/>
      <c r="AQ67" s="21"/>
    </row>
    <row r="68" spans="2:43" s="10" customFormat="1" ht="30" customHeight="1" thickBot="1">
      <c r="B68" s="10" t="s">
        <v>507</v>
      </c>
      <c r="C68" s="9" t="s">
        <v>2037</v>
      </c>
      <c r="D68" s="7"/>
      <c r="E68" s="7"/>
      <c r="F68" s="7"/>
      <c r="G68" s="8"/>
      <c r="I68" s="1359" t="str">
        <f>'自主点検表（処遇）'!$AH$2820</f>
        <v>いる・いない</v>
      </c>
      <c r="J68" s="1359"/>
      <c r="K68" s="1359"/>
      <c r="L68" s="1359"/>
      <c r="M68" s="1359"/>
      <c r="N68" s="2070"/>
      <c r="O68" s="2161" t="s">
        <v>2034</v>
      </c>
      <c r="P68" s="2162"/>
      <c r="Q68" s="2155" t="s">
        <v>530</v>
      </c>
      <c r="R68" s="2156"/>
      <c r="S68" s="2157" t="s">
        <v>2022</v>
      </c>
      <c r="T68" s="2157"/>
      <c r="U68" s="2157"/>
      <c r="V68" s="2155" t="s">
        <v>530</v>
      </c>
      <c r="W68" s="2156"/>
      <c r="X68" s="40" t="s">
        <v>2023</v>
      </c>
      <c r="Y68" s="40"/>
      <c r="Z68" s="40"/>
      <c r="AA68" s="2155" t="s">
        <v>530</v>
      </c>
      <c r="AB68" s="2156"/>
      <c r="AC68" s="2157" t="s">
        <v>2026</v>
      </c>
      <c r="AD68" s="2157"/>
      <c r="AE68" s="2158"/>
      <c r="AG68" s="31"/>
      <c r="AH68" s="31"/>
      <c r="AI68" s="31"/>
      <c r="AK68" s="32"/>
      <c r="AL68" s="32"/>
      <c r="AM68" s="32"/>
      <c r="AN68" s="32"/>
      <c r="AO68" s="32"/>
      <c r="AP68" s="32"/>
      <c r="AQ68" s="33"/>
    </row>
    <row r="69" spans="2:43" s="10" customFormat="1" ht="30" customHeight="1" thickBot="1">
      <c r="C69" s="2153" t="s">
        <v>2044</v>
      </c>
      <c r="D69" s="2154"/>
      <c r="E69" s="2154"/>
      <c r="F69" s="2154"/>
      <c r="G69" s="2154"/>
      <c r="H69" s="2154"/>
      <c r="I69" s="2154"/>
      <c r="J69" s="2154"/>
      <c r="K69" s="1359" t="str">
        <f>'自主点検表（処遇）'!$AH$2852</f>
        <v>いる・いない</v>
      </c>
      <c r="L69" s="1359"/>
      <c r="M69" s="1359"/>
      <c r="N69" s="2070"/>
      <c r="O69" s="2081" t="s">
        <v>2033</v>
      </c>
      <c r="P69" s="2082"/>
      <c r="Q69" s="2083"/>
      <c r="R69" s="2155" t="s">
        <v>530</v>
      </c>
      <c r="S69" s="2156"/>
      <c r="T69" s="40" t="s">
        <v>2016</v>
      </c>
      <c r="U69" s="42"/>
      <c r="V69" s="2155" t="s">
        <v>530</v>
      </c>
      <c r="W69" s="2156"/>
      <c r="X69" s="40" t="s">
        <v>2017</v>
      </c>
      <c r="Y69" s="40"/>
      <c r="Z69" s="40"/>
      <c r="AA69" s="2155" t="s">
        <v>530</v>
      </c>
      <c r="AB69" s="2156"/>
      <c r="AC69" s="2157" t="s">
        <v>2026</v>
      </c>
      <c r="AD69" s="2157"/>
      <c r="AE69" s="2158"/>
      <c r="AG69" s="31"/>
      <c r="AH69" s="31"/>
      <c r="AI69" s="31"/>
      <c r="AK69" s="32"/>
      <c r="AL69" s="32"/>
      <c r="AM69" s="32"/>
      <c r="AN69" s="32"/>
      <c r="AO69" s="32"/>
      <c r="AP69" s="32"/>
      <c r="AQ69" s="33"/>
    </row>
    <row r="70" spans="2:43" s="10" customFormat="1" ht="30" customHeight="1" thickBot="1">
      <c r="C70" s="2159" t="s">
        <v>2027</v>
      </c>
      <c r="D70" s="1875"/>
      <c r="E70" s="1875"/>
      <c r="F70" s="1875"/>
      <c r="G70" s="1875"/>
      <c r="H70" s="1875"/>
      <c r="I70" s="2160"/>
      <c r="J70" s="2161" t="s">
        <v>2034</v>
      </c>
      <c r="K70" s="2162"/>
      <c r="L70" s="2155" t="s">
        <v>530</v>
      </c>
      <c r="M70" s="2163"/>
      <c r="N70" s="7"/>
      <c r="O70" s="345"/>
      <c r="P70" s="345"/>
      <c r="Q70" s="7"/>
      <c r="R70" s="12"/>
      <c r="S70" s="34"/>
      <c r="T70" s="34"/>
      <c r="U70" s="34"/>
      <c r="V70" s="12"/>
      <c r="W70" s="13"/>
      <c r="X70" s="27"/>
      <c r="Y70" s="27"/>
      <c r="Z70" s="27"/>
      <c r="AA70" s="13"/>
      <c r="AB70" s="13"/>
      <c r="AC70" s="13"/>
      <c r="AD70" s="12"/>
      <c r="AE70" s="12"/>
      <c r="AG70" s="31"/>
      <c r="AH70" s="31"/>
      <c r="AI70" s="31"/>
      <c r="AK70" s="32"/>
      <c r="AL70" s="32"/>
      <c r="AM70" s="32"/>
      <c r="AN70" s="32"/>
      <c r="AO70" s="32"/>
      <c r="AP70" s="32"/>
      <c r="AQ70" s="33"/>
    </row>
    <row r="71" spans="2:43" s="10" customFormat="1" ht="30" customHeight="1" thickBot="1">
      <c r="B71" s="10" t="s">
        <v>508</v>
      </c>
      <c r="C71" s="44" t="s">
        <v>2041</v>
      </c>
      <c r="D71" s="7"/>
      <c r="E71" s="7"/>
      <c r="F71" s="7"/>
      <c r="G71" s="7"/>
      <c r="H71" s="7"/>
      <c r="I71" s="7"/>
      <c r="J71" s="7"/>
      <c r="K71" s="1359" t="str">
        <f>'自主点検表（処遇）'!$AH$2835</f>
        <v>いる・いない</v>
      </c>
      <c r="L71" s="1359"/>
      <c r="M71" s="1359"/>
      <c r="N71" s="2070"/>
      <c r="O71" s="2081" t="s">
        <v>2033</v>
      </c>
      <c r="P71" s="2082"/>
      <c r="Q71" s="2083"/>
      <c r="R71" s="2155" t="s">
        <v>530</v>
      </c>
      <c r="S71" s="2156"/>
      <c r="T71" s="40" t="s">
        <v>2016</v>
      </c>
      <c r="U71" s="42"/>
      <c r="V71" s="2155" t="s">
        <v>530</v>
      </c>
      <c r="W71" s="2156"/>
      <c r="X71" s="40" t="s">
        <v>2017</v>
      </c>
      <c r="Y71" s="40"/>
      <c r="Z71" s="40"/>
      <c r="AA71" s="2155" t="s">
        <v>530</v>
      </c>
      <c r="AB71" s="2156"/>
      <c r="AC71" s="2157" t="s">
        <v>2026</v>
      </c>
      <c r="AD71" s="2157"/>
      <c r="AE71" s="2158"/>
      <c r="AG71" s="31"/>
      <c r="AH71" s="31"/>
      <c r="AI71" s="31"/>
      <c r="AK71" s="32"/>
      <c r="AL71" s="32"/>
      <c r="AM71" s="32"/>
      <c r="AN71" s="32"/>
      <c r="AO71" s="32"/>
      <c r="AP71" s="32"/>
      <c r="AQ71" s="33"/>
    </row>
    <row r="72" spans="2:43" ht="30" customHeight="1" thickBot="1">
      <c r="B72" s="45" t="s">
        <v>869</v>
      </c>
      <c r="C72" s="2185" t="s">
        <v>2042</v>
      </c>
      <c r="D72" s="2186"/>
      <c r="E72" s="2186"/>
      <c r="F72" s="2186"/>
      <c r="G72" s="2186"/>
      <c r="H72" s="2186"/>
      <c r="I72" s="2186"/>
      <c r="J72" s="2186"/>
      <c r="K72" s="2186"/>
      <c r="L72" s="2187"/>
      <c r="M72" s="2187"/>
      <c r="N72" s="2188"/>
      <c r="O72" s="2174">
        <f>'自主点検表（処遇）'!$V$2865</f>
        <v>0</v>
      </c>
      <c r="P72" s="2175"/>
      <c r="Q72" s="2175"/>
      <c r="R72" s="2175"/>
      <c r="S72" s="2175"/>
      <c r="T72" s="2175"/>
      <c r="U72" s="2175"/>
      <c r="V72" s="2175"/>
      <c r="W72" s="2175"/>
      <c r="X72" s="2175"/>
      <c r="Y72" s="2175"/>
      <c r="Z72" s="2175"/>
      <c r="AA72" s="2175"/>
      <c r="AB72" s="2175"/>
      <c r="AC72" s="2175"/>
      <c r="AD72" s="2175"/>
      <c r="AE72" s="2176"/>
    </row>
    <row r="73" spans="2:43" s="17" customFormat="1" ht="30" customHeight="1" thickBot="1">
      <c r="B73" s="10" t="s">
        <v>644</v>
      </c>
      <c r="C73" s="2180" t="s">
        <v>2028</v>
      </c>
      <c r="D73" s="2181"/>
      <c r="E73" s="2181"/>
      <c r="F73" s="2181"/>
      <c r="G73" s="2181"/>
      <c r="H73" s="2181"/>
      <c r="I73" s="2181"/>
      <c r="J73" s="2181"/>
      <c r="K73" s="2181"/>
      <c r="L73" s="2181"/>
      <c r="M73" s="2181"/>
      <c r="N73" s="2182"/>
      <c r="O73" s="2183" t="str">
        <f>'自主点検表（処遇）'!$W$2866</f>
        <v>　</v>
      </c>
      <c r="P73" s="2184"/>
      <c r="Q73" s="2184"/>
      <c r="R73" s="16" t="s">
        <v>514</v>
      </c>
      <c r="S73" s="16"/>
      <c r="T73" s="2177" t="str">
        <f>_xlfn.IFS(AI73&gt;=2,"適正運営",AI73&lt;2,"開催回数不足")</f>
        <v>適正運営</v>
      </c>
      <c r="U73" s="1359"/>
      <c r="V73" s="1359"/>
      <c r="W73" s="1359"/>
      <c r="X73" s="1359"/>
      <c r="Y73" s="1359"/>
      <c r="Z73" s="1359"/>
      <c r="AA73" s="2070"/>
      <c r="AB73" s="16"/>
      <c r="AC73" s="16"/>
      <c r="AD73" s="16"/>
      <c r="AE73" s="25"/>
      <c r="AF73" s="18"/>
      <c r="AG73" s="1568" t="s">
        <v>2183</v>
      </c>
      <c r="AH73" s="1568"/>
      <c r="AI73" s="19" t="str">
        <f>O73</f>
        <v>　</v>
      </c>
      <c r="AK73" s="20"/>
      <c r="AL73" s="20"/>
      <c r="AM73" s="20"/>
      <c r="AN73" s="20"/>
      <c r="AO73" s="20"/>
      <c r="AP73" s="20"/>
      <c r="AQ73" s="21"/>
    </row>
    <row r="74" spans="2:43" s="17" customFormat="1" ht="30" customHeight="1" thickBot="1">
      <c r="C74" s="1977" t="s">
        <v>2405</v>
      </c>
      <c r="D74" s="1978"/>
      <c r="E74" s="1978"/>
      <c r="F74" s="1978"/>
      <c r="G74" s="1979"/>
      <c r="H74" s="669"/>
      <c r="I74" s="670" t="str">
        <f>'自主点検表（処遇）'!$AG$2866</f>
        <v>　</v>
      </c>
      <c r="J74" s="670"/>
      <c r="K74" s="673" t="str">
        <f>'自主点検表（処遇）'!$AI$2866</f>
        <v>　</v>
      </c>
      <c r="L74" s="1298"/>
      <c r="M74" s="1298"/>
      <c r="N74" s="1298"/>
      <c r="O74" s="1298"/>
      <c r="P74" s="1298"/>
      <c r="Q74" s="1298"/>
      <c r="R74" s="1298"/>
      <c r="S74" s="1298"/>
      <c r="T74" s="1298"/>
      <c r="U74" s="1298"/>
      <c r="V74" s="1298"/>
      <c r="W74" s="1298"/>
      <c r="X74" s="1298"/>
      <c r="Y74" s="1298"/>
      <c r="Z74" s="1298"/>
      <c r="AA74" s="1298"/>
      <c r="AB74" s="1298"/>
      <c r="AC74" s="1298"/>
      <c r="AD74" s="1298"/>
      <c r="AE74" s="2178"/>
      <c r="AF74" s="18"/>
      <c r="AG74" s="212"/>
      <c r="AH74" s="212"/>
      <c r="AI74" s="19"/>
      <c r="AK74" s="20"/>
      <c r="AL74" s="20"/>
      <c r="AM74" s="20"/>
      <c r="AN74" s="20"/>
      <c r="AO74" s="20"/>
      <c r="AP74" s="20"/>
      <c r="AQ74" s="21"/>
    </row>
    <row r="75" spans="2:43" s="17" customFormat="1" ht="30" customHeight="1" thickBot="1">
      <c r="B75" s="10"/>
      <c r="C75" s="1358" t="s">
        <v>2025</v>
      </c>
      <c r="D75" s="1359"/>
      <c r="E75" s="1359"/>
      <c r="F75" s="1359"/>
      <c r="G75" s="2070"/>
      <c r="H75" s="606" t="s">
        <v>530</v>
      </c>
      <c r="I75" s="41">
        <v>4</v>
      </c>
      <c r="J75" s="606" t="s">
        <v>530</v>
      </c>
      <c r="K75" s="41">
        <v>5</v>
      </c>
      <c r="L75" s="606" t="s">
        <v>530</v>
      </c>
      <c r="M75" s="41">
        <v>6</v>
      </c>
      <c r="N75" s="606" t="s">
        <v>530</v>
      </c>
      <c r="O75" s="41">
        <v>7</v>
      </c>
      <c r="P75" s="606" t="s">
        <v>530</v>
      </c>
      <c r="Q75" s="41">
        <v>8</v>
      </c>
      <c r="R75" s="606" t="s">
        <v>530</v>
      </c>
      <c r="S75" s="41">
        <v>9</v>
      </c>
      <c r="T75" s="606" t="s">
        <v>530</v>
      </c>
      <c r="U75" s="41">
        <v>10</v>
      </c>
      <c r="V75" s="606" t="s">
        <v>530</v>
      </c>
      <c r="W75" s="41">
        <v>11</v>
      </c>
      <c r="X75" s="606" t="s">
        <v>530</v>
      </c>
      <c r="Y75" s="41">
        <v>12</v>
      </c>
      <c r="Z75" s="606" t="s">
        <v>530</v>
      </c>
      <c r="AA75" s="41">
        <v>1</v>
      </c>
      <c r="AB75" s="606" t="s">
        <v>530</v>
      </c>
      <c r="AC75" s="41">
        <v>2</v>
      </c>
      <c r="AD75" s="606" t="s">
        <v>530</v>
      </c>
      <c r="AE75" s="42">
        <v>3</v>
      </c>
      <c r="AF75" s="18"/>
      <c r="AG75" s="1568" t="s">
        <v>2183</v>
      </c>
      <c r="AH75" s="1568"/>
      <c r="AI75" s="19">
        <f>COUNTIF(H75:AE75,"✔")</f>
        <v>0</v>
      </c>
      <c r="AJ75" s="19"/>
      <c r="AQ75" s="21"/>
    </row>
    <row r="76" spans="2:43" s="10" customFormat="1" ht="30" customHeight="1" thickBot="1">
      <c r="B76" s="10" t="s">
        <v>867</v>
      </c>
      <c r="C76" s="1358" t="s">
        <v>2029</v>
      </c>
      <c r="D76" s="1359"/>
      <c r="E76" s="1359"/>
      <c r="F76" s="1359"/>
      <c r="G76" s="1359"/>
      <c r="H76" s="1359"/>
      <c r="I76" s="2070"/>
      <c r="J76" s="2161" t="s">
        <v>2034</v>
      </c>
      <c r="K76" s="2162"/>
      <c r="L76" s="2155" t="s">
        <v>530</v>
      </c>
      <c r="M76" s="2163"/>
      <c r="N76" s="47"/>
      <c r="O76" s="34"/>
      <c r="P76" s="34"/>
      <c r="Q76" s="12"/>
      <c r="R76" s="12"/>
      <c r="S76" s="34"/>
      <c r="T76" s="34"/>
      <c r="U76" s="34"/>
      <c r="V76" s="12"/>
      <c r="W76" s="13"/>
      <c r="X76" s="27"/>
      <c r="Y76" s="27"/>
      <c r="Z76" s="27"/>
      <c r="AA76" s="13"/>
      <c r="AB76" s="13"/>
      <c r="AC76" s="13"/>
      <c r="AD76" s="12"/>
      <c r="AE76" s="12"/>
      <c r="AG76" s="411" t="s">
        <v>2184</v>
      </c>
      <c r="AH76" s="412"/>
      <c r="AI76" s="412"/>
      <c r="AJ76" s="412"/>
      <c r="AK76" s="412" t="str">
        <f>_xlfn.IFS(O73=AI75,"OK",O73&lt;AI75,"実施回数入力誤（少）",O73&gt;AI75,"実施回数入力誤（多）")</f>
        <v>実施回数入力誤（多）</v>
      </c>
      <c r="AL76" s="412"/>
      <c r="AM76" s="20"/>
      <c r="AN76" s="32"/>
      <c r="AO76" s="32"/>
      <c r="AP76" s="32"/>
      <c r="AQ76" s="33"/>
    </row>
    <row r="78" spans="2:43" ht="30" customHeight="1">
      <c r="B78" s="23" t="s">
        <v>2043</v>
      </c>
    </row>
    <row r="80" spans="2:43" s="17" customFormat="1" ht="30" customHeight="1">
      <c r="B80" s="975" t="s">
        <v>985</v>
      </c>
      <c r="C80" s="975" t="s">
        <v>2549</v>
      </c>
      <c r="D80" s="975"/>
      <c r="E80" s="975"/>
      <c r="F80" s="975"/>
      <c r="G80" s="975"/>
      <c r="H80" s="975"/>
      <c r="I80" s="975"/>
      <c r="J80" s="975"/>
      <c r="K80" s="975"/>
      <c r="L80" s="975"/>
      <c r="M80" s="975"/>
      <c r="N80" s="975"/>
      <c r="O80" s="975"/>
      <c r="P80" s="975"/>
      <c r="AF80" s="18"/>
      <c r="AG80" s="19"/>
      <c r="AH80" s="19"/>
      <c r="AI80" s="19"/>
      <c r="AK80" s="20"/>
      <c r="AL80" s="20"/>
      <c r="AM80" s="20"/>
      <c r="AN80" s="20"/>
      <c r="AO80" s="20"/>
      <c r="AP80" s="20"/>
      <c r="AQ80" s="21"/>
    </row>
    <row r="81" spans="2:43" s="17" customFormat="1" ht="30" customHeight="1" thickBot="1">
      <c r="B81" s="975"/>
      <c r="C81" s="975" t="s">
        <v>2550</v>
      </c>
      <c r="D81" s="975"/>
      <c r="E81" s="975"/>
      <c r="F81" s="975"/>
      <c r="G81" s="975"/>
      <c r="H81" s="975"/>
      <c r="I81" s="975"/>
      <c r="J81" s="975"/>
      <c r="K81" s="975"/>
      <c r="L81" s="975"/>
      <c r="M81" s="975"/>
      <c r="N81" s="975"/>
      <c r="O81" s="975"/>
      <c r="P81" s="975"/>
      <c r="AF81" s="18"/>
      <c r="AG81" s="19"/>
      <c r="AH81" s="19"/>
      <c r="AI81" s="19"/>
      <c r="AK81" s="20"/>
      <c r="AL81" s="20"/>
      <c r="AM81" s="20"/>
      <c r="AN81" s="20"/>
      <c r="AO81" s="20"/>
      <c r="AP81" s="20"/>
      <c r="AQ81" s="21"/>
    </row>
    <row r="82" spans="2:43" s="17" customFormat="1" ht="30" customHeight="1" thickBot="1">
      <c r="B82" s="10"/>
      <c r="C82" s="1358" t="s">
        <v>875</v>
      </c>
      <c r="D82" s="1359"/>
      <c r="E82" s="1359"/>
      <c r="F82" s="2070"/>
      <c r="G82" s="2172">
        <f>'自主点検表（処遇）'!$N$2856</f>
        <v>0</v>
      </c>
      <c r="H82" s="2172"/>
      <c r="I82" s="2172"/>
      <c r="J82" s="2172"/>
      <c r="K82" s="2172"/>
      <c r="L82" s="2172"/>
      <c r="M82" s="2172"/>
      <c r="N82" s="2172"/>
      <c r="O82" s="2172"/>
      <c r="P82" s="2172"/>
      <c r="Q82" s="2172"/>
      <c r="R82" s="2172"/>
      <c r="S82" s="2172"/>
      <c r="T82" s="2172"/>
      <c r="U82" s="2172"/>
      <c r="V82" s="2172"/>
      <c r="W82" s="2172"/>
      <c r="X82" s="2172"/>
      <c r="Y82" s="2172"/>
      <c r="Z82" s="2172"/>
      <c r="AA82" s="2172"/>
      <c r="AB82" s="2172"/>
      <c r="AC82" s="2172"/>
      <c r="AD82" s="2172"/>
      <c r="AE82" s="2173"/>
      <c r="AF82" s="18"/>
      <c r="AG82" s="19"/>
      <c r="AH82" s="19"/>
      <c r="AI82" s="19"/>
      <c r="AK82" s="20"/>
      <c r="AL82" s="20"/>
      <c r="AM82" s="20"/>
      <c r="AN82" s="20"/>
      <c r="AO82" s="20"/>
      <c r="AP82" s="20"/>
      <c r="AQ82" s="21"/>
    </row>
    <row r="83" spans="2:43" s="17" customFormat="1" ht="30" customHeight="1" thickBot="1">
      <c r="B83" s="10"/>
      <c r="C83" s="1358" t="s">
        <v>2019</v>
      </c>
      <c r="D83" s="1359"/>
      <c r="E83" s="1359"/>
      <c r="F83" s="2070"/>
      <c r="G83" s="2174">
        <f>'自主点検表（処遇）'!$R$2857</f>
        <v>0</v>
      </c>
      <c r="H83" s="2175"/>
      <c r="I83" s="2175"/>
      <c r="J83" s="2175"/>
      <c r="K83" s="2175"/>
      <c r="L83" s="2175"/>
      <c r="M83" s="2175"/>
      <c r="N83" s="2175"/>
      <c r="O83" s="2175"/>
      <c r="P83" s="2175"/>
      <c r="Q83" s="2176"/>
      <c r="R83" s="9"/>
      <c r="S83" s="7"/>
      <c r="T83" s="7"/>
      <c r="U83" s="7"/>
      <c r="V83" s="7"/>
      <c r="W83" s="7"/>
      <c r="X83" s="7"/>
      <c r="Y83" s="7"/>
      <c r="Z83" s="7"/>
      <c r="AA83" s="7"/>
      <c r="AB83" s="7"/>
      <c r="AC83" s="7"/>
      <c r="AD83" s="7"/>
      <c r="AE83" s="7"/>
      <c r="AF83" s="18"/>
      <c r="AG83" s="19"/>
      <c r="AH83" s="19"/>
      <c r="AI83" s="19"/>
      <c r="AK83" s="20"/>
      <c r="AL83" s="20"/>
      <c r="AM83" s="20"/>
      <c r="AN83" s="20"/>
      <c r="AO83" s="20"/>
      <c r="AP83" s="20"/>
      <c r="AQ83" s="21"/>
    </row>
    <row r="84" spans="2:43" s="17" customFormat="1" ht="30" customHeight="1" thickBot="1">
      <c r="B84" s="10" t="s">
        <v>643</v>
      </c>
      <c r="C84" s="9" t="s">
        <v>2021</v>
      </c>
      <c r="D84" s="16"/>
      <c r="E84" s="16"/>
      <c r="F84" s="16"/>
      <c r="G84" s="25"/>
      <c r="H84" s="7"/>
      <c r="I84" s="7" t="s">
        <v>515</v>
      </c>
      <c r="J84" s="7"/>
      <c r="K84" s="1161" t="str">
        <f>'自主点検表（処遇）'!$W$2858</f>
        <v>　</v>
      </c>
      <c r="L84" s="1612"/>
      <c r="M84" s="7" t="s">
        <v>514</v>
      </c>
      <c r="N84" s="16"/>
      <c r="O84" s="25"/>
      <c r="P84" s="9" t="s">
        <v>2035</v>
      </c>
      <c r="Q84" s="7"/>
      <c r="R84" s="7"/>
      <c r="S84" s="7"/>
      <c r="T84" s="7"/>
      <c r="U84" s="7"/>
      <c r="V84" s="7"/>
      <c r="W84" s="39"/>
      <c r="X84" s="2177" t="str">
        <f>_xlfn.IFS(AI84&gt;=4,"適正運営",AI84&lt;4,"開催回数不足")</f>
        <v>適正運営</v>
      </c>
      <c r="Y84" s="1359"/>
      <c r="Z84" s="1359"/>
      <c r="AA84" s="1359"/>
      <c r="AB84" s="1359"/>
      <c r="AC84" s="1359"/>
      <c r="AD84" s="1359"/>
      <c r="AE84" s="2070"/>
      <c r="AF84" s="18"/>
      <c r="AG84" s="1568" t="s">
        <v>2183</v>
      </c>
      <c r="AH84" s="1568"/>
      <c r="AI84" s="19" t="str">
        <f>K84</f>
        <v>　</v>
      </c>
      <c r="AK84" s="20"/>
      <c r="AL84" s="20"/>
      <c r="AM84" s="20"/>
      <c r="AN84" s="20"/>
      <c r="AO84" s="20"/>
      <c r="AP84" s="20"/>
      <c r="AQ84" s="21"/>
    </row>
    <row r="85" spans="2:43" s="17" customFormat="1" ht="30" customHeight="1" thickBot="1">
      <c r="C85" s="1977" t="s">
        <v>2404</v>
      </c>
      <c r="D85" s="1978"/>
      <c r="E85" s="1978"/>
      <c r="F85" s="1978"/>
      <c r="G85" s="1979"/>
      <c r="H85" s="669"/>
      <c r="I85" s="670" t="str">
        <f>'自主点検表（処遇）'!$AG$2856</f>
        <v>　</v>
      </c>
      <c r="J85" s="670"/>
      <c r="K85" s="670" t="str">
        <f>'自主点検表（処遇）'!$AI$2856</f>
        <v>　</v>
      </c>
      <c r="L85" s="671"/>
      <c r="M85" s="670" t="str">
        <f>'自主点検表（処遇）'!$AG$2857</f>
        <v>　</v>
      </c>
      <c r="N85" s="670"/>
      <c r="O85" s="670" t="str">
        <f>'自主点検表（処遇）'!$AI$2857</f>
        <v>　</v>
      </c>
      <c r="P85" s="670"/>
      <c r="Q85" s="670" t="str">
        <f>'自主点検表（処遇）'!$AG$2858</f>
        <v>　</v>
      </c>
      <c r="R85" s="670"/>
      <c r="S85" s="670" t="str">
        <f>'自主点検表（処遇）'!$AI$2858</f>
        <v>　</v>
      </c>
      <c r="T85" s="670"/>
      <c r="U85" s="670" t="str">
        <f>'自主点検表（処遇）'!$AG$2859</f>
        <v>　</v>
      </c>
      <c r="V85" s="670"/>
      <c r="W85" s="670" t="str">
        <f>'自主点検表（処遇）'!$AI$2859</f>
        <v>　</v>
      </c>
      <c r="X85" s="672"/>
      <c r="Y85" s="670" t="str">
        <f>'自主点検表（処遇）'!$AG$2860</f>
        <v>　</v>
      </c>
      <c r="Z85" s="670"/>
      <c r="AA85" s="670" t="str">
        <f>'自主点検表（処遇）'!$AI$2860</f>
        <v>　</v>
      </c>
      <c r="AB85" s="672"/>
      <c r="AC85" s="670" t="str">
        <f>'自主点検表（処遇）'!$AG$2861</f>
        <v>　</v>
      </c>
      <c r="AD85" s="670"/>
      <c r="AE85" s="673" t="str">
        <f>'自主点検表（処遇）'!$AI$2861</f>
        <v>　</v>
      </c>
      <c r="AF85" s="18"/>
      <c r="AG85" s="212"/>
      <c r="AH85" s="212"/>
      <c r="AI85" s="19"/>
      <c r="AK85" s="20"/>
      <c r="AL85" s="20"/>
      <c r="AM85" s="20"/>
      <c r="AN85" s="20"/>
      <c r="AO85" s="20"/>
      <c r="AP85" s="20"/>
      <c r="AQ85" s="21"/>
    </row>
    <row r="86" spans="2:43" s="17" customFormat="1" ht="30" customHeight="1" thickBot="1">
      <c r="B86" s="10"/>
      <c r="C86" s="2159" t="s">
        <v>2403</v>
      </c>
      <c r="D86" s="1875"/>
      <c r="E86" s="1875"/>
      <c r="F86" s="1875"/>
      <c r="G86" s="2160"/>
      <c r="H86" s="606" t="s">
        <v>530</v>
      </c>
      <c r="I86" s="41">
        <v>4</v>
      </c>
      <c r="J86" s="606" t="s">
        <v>530</v>
      </c>
      <c r="K86" s="41">
        <v>5</v>
      </c>
      <c r="L86" s="606" t="s">
        <v>530</v>
      </c>
      <c r="M86" s="41">
        <v>6</v>
      </c>
      <c r="N86" s="606" t="s">
        <v>530</v>
      </c>
      <c r="O86" s="41">
        <v>7</v>
      </c>
      <c r="P86" s="606" t="s">
        <v>530</v>
      </c>
      <c r="Q86" s="41">
        <v>8</v>
      </c>
      <c r="R86" s="606" t="s">
        <v>530</v>
      </c>
      <c r="S86" s="41">
        <v>9</v>
      </c>
      <c r="T86" s="606" t="s">
        <v>530</v>
      </c>
      <c r="U86" s="41">
        <v>10</v>
      </c>
      <c r="V86" s="606" t="s">
        <v>530</v>
      </c>
      <c r="W86" s="41">
        <v>11</v>
      </c>
      <c r="X86" s="606" t="s">
        <v>530</v>
      </c>
      <c r="Y86" s="41">
        <v>12</v>
      </c>
      <c r="Z86" s="606" t="s">
        <v>530</v>
      </c>
      <c r="AA86" s="41">
        <v>1</v>
      </c>
      <c r="AB86" s="606" t="s">
        <v>530</v>
      </c>
      <c r="AC86" s="41">
        <v>2</v>
      </c>
      <c r="AD86" s="606" t="s">
        <v>530</v>
      </c>
      <c r="AE86" s="42">
        <v>3</v>
      </c>
      <c r="AF86" s="18"/>
      <c r="AG86" s="1568" t="s">
        <v>2183</v>
      </c>
      <c r="AH86" s="1568"/>
      <c r="AI86" s="19">
        <f>COUNTIF(H86:AE86,"✔")</f>
        <v>0</v>
      </c>
      <c r="AJ86" s="19"/>
      <c r="AL86" s="20"/>
      <c r="AM86" s="20"/>
      <c r="AN86" s="20"/>
      <c r="AO86" s="20"/>
      <c r="AP86" s="20"/>
      <c r="AQ86" s="21"/>
    </row>
    <row r="87" spans="2:43" s="17" customFormat="1" ht="30" customHeight="1">
      <c r="B87" s="10"/>
      <c r="C87" s="2164" t="s">
        <v>2024</v>
      </c>
      <c r="D87" s="2165"/>
      <c r="E87" s="2165"/>
      <c r="F87" s="2165"/>
      <c r="J87" s="38" t="str">
        <f>'自主点検表（処遇）'!$I$2861</f>
        <v>　</v>
      </c>
      <c r="K87" s="29" t="s">
        <v>518</v>
      </c>
      <c r="L87" s="12"/>
      <c r="M87" s="12"/>
      <c r="N87" s="12"/>
      <c r="O87" s="28" t="str">
        <f>'自主点検表（処遇）'!$N$2861</f>
        <v>　</v>
      </c>
      <c r="P87" s="29" t="s">
        <v>519</v>
      </c>
      <c r="Q87" s="12"/>
      <c r="R87" s="12"/>
      <c r="S87" s="38" t="str">
        <f>'自主点検表（処遇）'!$R$2861</f>
        <v>　</v>
      </c>
      <c r="T87" s="29" t="s">
        <v>520</v>
      </c>
      <c r="U87" s="12"/>
      <c r="V87" s="12"/>
      <c r="W87" s="38" t="str">
        <f>'自主点検表（処遇）'!$V$2861</f>
        <v>　</v>
      </c>
      <c r="X87" s="29" t="s">
        <v>521</v>
      </c>
      <c r="Y87" s="12"/>
      <c r="Z87" s="12"/>
      <c r="AA87" s="28" t="str">
        <f>'自主点検表（処遇）'!$Z$2861</f>
        <v>　</v>
      </c>
      <c r="AB87" s="29" t="s">
        <v>522</v>
      </c>
      <c r="AC87" s="12"/>
      <c r="AD87" s="12"/>
      <c r="AE87" s="26"/>
      <c r="AF87" s="18"/>
      <c r="AG87" s="411" t="s">
        <v>2184</v>
      </c>
      <c r="AH87" s="412"/>
      <c r="AI87" s="412"/>
      <c r="AJ87" s="412"/>
      <c r="AK87" s="412" t="str">
        <f>_xlfn.IFS(AI86=K84,"OK",AI86&lt;K84,"開催回数入力誤（少）",AI86&gt;K84,"開催回数入力誤（多）")</f>
        <v>開催回数入力誤（少）</v>
      </c>
      <c r="AL87" s="20"/>
      <c r="AM87" s="20"/>
      <c r="AN87" s="20"/>
      <c r="AO87" s="20"/>
      <c r="AP87" s="20"/>
      <c r="AQ87" s="21"/>
    </row>
    <row r="88" spans="2:43" s="17" customFormat="1" ht="30" customHeight="1">
      <c r="B88" s="10"/>
      <c r="C88" s="2166"/>
      <c r="D88" s="2069"/>
      <c r="E88" s="2069"/>
      <c r="F88" s="2069"/>
      <c r="G88" s="10"/>
      <c r="H88" s="10"/>
      <c r="I88" s="10"/>
      <c r="J88" s="24" t="str">
        <f>'自主点検表（処遇）'!$I$2862</f>
        <v>　</v>
      </c>
      <c r="K88" s="22" t="s">
        <v>523</v>
      </c>
      <c r="L88" s="10"/>
      <c r="M88" s="10"/>
      <c r="N88" s="10"/>
      <c r="O88" s="24" t="str">
        <f>'自主点検表（処遇）'!$N$2862</f>
        <v>　</v>
      </c>
      <c r="P88" s="22" t="s">
        <v>524</v>
      </c>
      <c r="Q88" s="10"/>
      <c r="R88" s="10"/>
      <c r="S88" s="10"/>
      <c r="T88" s="10"/>
      <c r="U88" s="24" t="str">
        <f>'自主点検表（処遇）'!$T$2862</f>
        <v>　</v>
      </c>
      <c r="V88" s="22" t="s">
        <v>817</v>
      </c>
      <c r="W88" s="10"/>
      <c r="X88" s="10"/>
      <c r="Y88" s="10"/>
      <c r="Z88" s="10"/>
      <c r="AA88" s="24" t="str">
        <f>'自主点検表（処遇）'!$Z$2862</f>
        <v>　</v>
      </c>
      <c r="AB88" s="22" t="s">
        <v>818</v>
      </c>
      <c r="AC88" s="10"/>
      <c r="AD88" s="10"/>
      <c r="AE88" s="11"/>
      <c r="AF88" s="18"/>
      <c r="AG88" s="19"/>
      <c r="AH88" s="19"/>
      <c r="AI88" s="19"/>
      <c r="AK88" s="20"/>
      <c r="AL88" s="20"/>
      <c r="AM88" s="20"/>
      <c r="AN88" s="20"/>
      <c r="AO88" s="20"/>
      <c r="AP88" s="20"/>
      <c r="AQ88" s="21"/>
    </row>
    <row r="89" spans="2:43" s="17" customFormat="1" ht="30" customHeight="1" thickBot="1">
      <c r="B89" s="10"/>
      <c r="C89" s="2167"/>
      <c r="D89" s="2168"/>
      <c r="E89" s="2168"/>
      <c r="F89" s="2168"/>
      <c r="G89" s="6"/>
      <c r="H89" s="6"/>
      <c r="I89" s="6"/>
      <c r="J89" s="30" t="str">
        <f>'自主点検表（処遇）'!$I$2863</f>
        <v>　</v>
      </c>
      <c r="K89" s="14" t="s">
        <v>880</v>
      </c>
      <c r="L89" s="6"/>
      <c r="M89" s="6"/>
      <c r="N89" s="6"/>
      <c r="O89" s="30" t="str">
        <f>'自主点検表（処遇）'!$N$2863</f>
        <v>　</v>
      </c>
      <c r="P89" s="14" t="s">
        <v>819</v>
      </c>
      <c r="Q89" s="6"/>
      <c r="R89" s="6"/>
      <c r="S89" s="6"/>
      <c r="T89" s="6"/>
      <c r="U89" s="30" t="str">
        <f>'自主点検表（処遇）'!$T$2863</f>
        <v>　</v>
      </c>
      <c r="V89" s="14" t="s">
        <v>526</v>
      </c>
      <c r="W89" s="6"/>
      <c r="X89" s="6"/>
      <c r="Y89" s="2169">
        <f>'自主点検表（処遇）'!$X$2863</f>
        <v>0</v>
      </c>
      <c r="Z89" s="2170"/>
      <c r="AA89" s="2170"/>
      <c r="AB89" s="2170"/>
      <c r="AC89" s="2171"/>
      <c r="AD89" s="6" t="s">
        <v>66</v>
      </c>
      <c r="AE89" s="15"/>
      <c r="AF89" s="18"/>
      <c r="AG89" s="19"/>
      <c r="AH89" s="19"/>
      <c r="AI89" s="19"/>
      <c r="AK89" s="20"/>
      <c r="AL89" s="20"/>
      <c r="AM89" s="20"/>
      <c r="AN89" s="20"/>
      <c r="AO89" s="20"/>
      <c r="AP89" s="20"/>
      <c r="AQ89" s="21"/>
    </row>
    <row r="90" spans="2:43" s="10" customFormat="1" ht="30" customHeight="1" thickBot="1">
      <c r="B90" s="10" t="s">
        <v>507</v>
      </c>
      <c r="C90" s="9" t="s">
        <v>2037</v>
      </c>
      <c r="D90" s="7"/>
      <c r="E90" s="7"/>
      <c r="F90" s="7"/>
      <c r="G90" s="8"/>
      <c r="I90" s="1359" t="str">
        <f>'自主点検表（処遇）'!$AH$2820</f>
        <v>いる・いない</v>
      </c>
      <c r="J90" s="1359"/>
      <c r="K90" s="1359"/>
      <c r="L90" s="1359"/>
      <c r="M90" s="1359"/>
      <c r="N90" s="2070"/>
      <c r="O90" s="2161" t="s">
        <v>2034</v>
      </c>
      <c r="P90" s="2162"/>
      <c r="Q90" s="2155" t="s">
        <v>530</v>
      </c>
      <c r="R90" s="2156"/>
      <c r="S90" s="2157" t="s">
        <v>2022</v>
      </c>
      <c r="T90" s="2157"/>
      <c r="U90" s="2157"/>
      <c r="V90" s="2155" t="s">
        <v>530</v>
      </c>
      <c r="W90" s="2156"/>
      <c r="X90" s="40" t="s">
        <v>2023</v>
      </c>
      <c r="Y90" s="40"/>
      <c r="Z90" s="40"/>
      <c r="AA90" s="2155" t="s">
        <v>530</v>
      </c>
      <c r="AB90" s="2156"/>
      <c r="AC90" s="2157" t="s">
        <v>2026</v>
      </c>
      <c r="AD90" s="2157"/>
      <c r="AE90" s="2158"/>
      <c r="AG90" s="31"/>
      <c r="AH90" s="31"/>
      <c r="AI90" s="31"/>
      <c r="AK90" s="32"/>
      <c r="AL90" s="32"/>
      <c r="AM90" s="32"/>
      <c r="AN90" s="32"/>
      <c r="AO90" s="32"/>
      <c r="AP90" s="32"/>
      <c r="AQ90" s="33"/>
    </row>
    <row r="91" spans="2:43" s="10" customFormat="1" ht="30" customHeight="1" thickBot="1">
      <c r="C91" s="2153" t="s">
        <v>2044</v>
      </c>
      <c r="D91" s="2154"/>
      <c r="E91" s="2154"/>
      <c r="F91" s="2154"/>
      <c r="G91" s="2154"/>
      <c r="H91" s="2154"/>
      <c r="I91" s="2154"/>
      <c r="J91" s="2154"/>
      <c r="K91" s="1359" t="str">
        <f>'自主点検表（処遇）'!$AH$2852</f>
        <v>いる・いない</v>
      </c>
      <c r="L91" s="1359"/>
      <c r="M91" s="1359"/>
      <c r="N91" s="2070"/>
      <c r="O91" s="2081" t="s">
        <v>2033</v>
      </c>
      <c r="P91" s="2082"/>
      <c r="Q91" s="2083"/>
      <c r="R91" s="2155" t="s">
        <v>530</v>
      </c>
      <c r="S91" s="2156"/>
      <c r="T91" s="40" t="s">
        <v>2016</v>
      </c>
      <c r="U91" s="42"/>
      <c r="V91" s="2155" t="s">
        <v>530</v>
      </c>
      <c r="W91" s="2156"/>
      <c r="X91" s="40" t="s">
        <v>2017</v>
      </c>
      <c r="Y91" s="40"/>
      <c r="Z91" s="40"/>
      <c r="AA91" s="2155" t="s">
        <v>530</v>
      </c>
      <c r="AB91" s="2156"/>
      <c r="AC91" s="2157" t="s">
        <v>2026</v>
      </c>
      <c r="AD91" s="2157"/>
      <c r="AE91" s="2158"/>
      <c r="AG91" s="31"/>
      <c r="AH91" s="31"/>
      <c r="AI91" s="31"/>
      <c r="AK91" s="32"/>
      <c r="AL91" s="32"/>
      <c r="AM91" s="32"/>
      <c r="AN91" s="32"/>
      <c r="AO91" s="32"/>
      <c r="AP91" s="32"/>
      <c r="AQ91" s="33"/>
    </row>
    <row r="92" spans="2:43" s="10" customFormat="1" ht="30" customHeight="1" thickBot="1">
      <c r="C92" s="2159" t="s">
        <v>2027</v>
      </c>
      <c r="D92" s="1875"/>
      <c r="E92" s="1875"/>
      <c r="F92" s="1875"/>
      <c r="G92" s="1875"/>
      <c r="H92" s="1875"/>
      <c r="I92" s="2160"/>
      <c r="J92" s="2161" t="s">
        <v>2034</v>
      </c>
      <c r="K92" s="2162"/>
      <c r="L92" s="2155" t="s">
        <v>530</v>
      </c>
      <c r="M92" s="2163"/>
      <c r="N92" s="47"/>
      <c r="O92" s="34"/>
      <c r="P92" s="34"/>
      <c r="Q92" s="12"/>
      <c r="R92" s="12"/>
      <c r="S92" s="34"/>
      <c r="T92" s="34"/>
      <c r="U92" s="34"/>
      <c r="V92" s="12"/>
      <c r="W92" s="13"/>
      <c r="X92" s="27"/>
      <c r="Y92" s="27"/>
      <c r="Z92" s="27"/>
      <c r="AA92" s="13"/>
      <c r="AB92" s="13"/>
      <c r="AC92" s="13"/>
      <c r="AD92" s="12"/>
      <c r="AE92" s="12"/>
      <c r="AG92" s="31"/>
      <c r="AH92" s="31"/>
      <c r="AI92" s="31"/>
      <c r="AK92" s="32"/>
      <c r="AL92" s="32"/>
      <c r="AM92" s="32"/>
      <c r="AN92" s="32"/>
      <c r="AO92" s="32"/>
      <c r="AP92" s="32"/>
      <c r="AQ92" s="33"/>
    </row>
  </sheetData>
  <mergeCells count="210">
    <mergeCell ref="C2:F2"/>
    <mergeCell ref="C3:F3"/>
    <mergeCell ref="G3:Q3"/>
    <mergeCell ref="Y9:AC9"/>
    <mergeCell ref="K4:L4"/>
    <mergeCell ref="X4:AE4"/>
    <mergeCell ref="G2:AE2"/>
    <mergeCell ref="C6:G6"/>
    <mergeCell ref="V10:W10"/>
    <mergeCell ref="AA10:AB10"/>
    <mergeCell ref="C7:F9"/>
    <mergeCell ref="C5:G5"/>
    <mergeCell ref="V11:W11"/>
    <mergeCell ref="R11:S11"/>
    <mergeCell ref="AA11:AB11"/>
    <mergeCell ref="C15:N15"/>
    <mergeCell ref="O15:AE15"/>
    <mergeCell ref="L14:O14"/>
    <mergeCell ref="P14:S14"/>
    <mergeCell ref="AC14:AD14"/>
    <mergeCell ref="T14:V14"/>
    <mergeCell ref="W14:X14"/>
    <mergeCell ref="Z14:AA14"/>
    <mergeCell ref="C12:I12"/>
    <mergeCell ref="P13:S13"/>
    <mergeCell ref="AC11:AE11"/>
    <mergeCell ref="O11:Q11"/>
    <mergeCell ref="K11:N11"/>
    <mergeCell ref="J12:K12"/>
    <mergeCell ref="G24:AE24"/>
    <mergeCell ref="C25:F25"/>
    <mergeCell ref="G25:Q25"/>
    <mergeCell ref="K26:L26"/>
    <mergeCell ref="X26:AE26"/>
    <mergeCell ref="J34:K34"/>
    <mergeCell ref="K33:N33"/>
    <mergeCell ref="C19:I19"/>
    <mergeCell ref="O16:Q16"/>
    <mergeCell ref="T16:AA16"/>
    <mergeCell ref="C16:N16"/>
    <mergeCell ref="C18:G18"/>
    <mergeCell ref="C17:G17"/>
    <mergeCell ref="L17:AE17"/>
    <mergeCell ref="C27:G27"/>
    <mergeCell ref="C33:J33"/>
    <mergeCell ref="C36:N36"/>
    <mergeCell ref="O36:Q36"/>
    <mergeCell ref="T36:AA36"/>
    <mergeCell ref="C38:G38"/>
    <mergeCell ref="C39:I39"/>
    <mergeCell ref="J39:K39"/>
    <mergeCell ref="C35:N35"/>
    <mergeCell ref="O35:AE35"/>
    <mergeCell ref="C76:I76"/>
    <mergeCell ref="J76:K76"/>
    <mergeCell ref="C42:F42"/>
    <mergeCell ref="G42:AE42"/>
    <mergeCell ref="C43:F43"/>
    <mergeCell ref="G43:Q43"/>
    <mergeCell ref="V71:W71"/>
    <mergeCell ref="AA71:AB71"/>
    <mergeCell ref="AC71:AE71"/>
    <mergeCell ref="C70:I70"/>
    <mergeCell ref="J70:K70"/>
    <mergeCell ref="C72:N72"/>
    <mergeCell ref="O72:AE72"/>
    <mergeCell ref="C73:N73"/>
    <mergeCell ref="O73:Q73"/>
    <mergeCell ref="T73:AA73"/>
    <mergeCell ref="AA68:AB68"/>
    <mergeCell ref="AC68:AE68"/>
    <mergeCell ref="C46:G46"/>
    <mergeCell ref="C47:F49"/>
    <mergeCell ref="K69:N69"/>
    <mergeCell ref="C60:F60"/>
    <mergeCell ref="Y49:AC49"/>
    <mergeCell ref="X62:AE62"/>
    <mergeCell ref="C64:G64"/>
    <mergeCell ref="C65:F67"/>
    <mergeCell ref="Y67:AC67"/>
    <mergeCell ref="I68:N68"/>
    <mergeCell ref="O68:P68"/>
    <mergeCell ref="AC69:AE69"/>
    <mergeCell ref="S50:U50"/>
    <mergeCell ref="V50:W50"/>
    <mergeCell ref="L70:M70"/>
    <mergeCell ref="L57:M57"/>
    <mergeCell ref="L76:M76"/>
    <mergeCell ref="L19:M19"/>
    <mergeCell ref="L12:M12"/>
    <mergeCell ref="AG75:AH75"/>
    <mergeCell ref="K44:L44"/>
    <mergeCell ref="X44:AE44"/>
    <mergeCell ref="I50:N50"/>
    <mergeCell ref="O50:P50"/>
    <mergeCell ref="Q50:R50"/>
    <mergeCell ref="AG64:AH64"/>
    <mergeCell ref="C51:J51"/>
    <mergeCell ref="C75:G75"/>
    <mergeCell ref="Q68:R68"/>
    <mergeCell ref="S68:U68"/>
    <mergeCell ref="V68:W68"/>
    <mergeCell ref="O69:Q69"/>
    <mergeCell ref="R69:S69"/>
    <mergeCell ref="V69:W69"/>
    <mergeCell ref="AA69:AB69"/>
    <mergeCell ref="L34:M34"/>
    <mergeCell ref="L39:M39"/>
    <mergeCell ref="L52:M52"/>
    <mergeCell ref="AG4:AH4"/>
    <mergeCell ref="AG16:AH16"/>
    <mergeCell ref="AG36:AH36"/>
    <mergeCell ref="AG26:AH26"/>
    <mergeCell ref="AG44:AH44"/>
    <mergeCell ref="J19:K19"/>
    <mergeCell ref="L13:O13"/>
    <mergeCell ref="AC10:AE10"/>
    <mergeCell ref="O10:P10"/>
    <mergeCell ref="Q10:R10"/>
    <mergeCell ref="S10:U10"/>
    <mergeCell ref="I10:N10"/>
    <mergeCell ref="C34:I34"/>
    <mergeCell ref="O33:Q33"/>
    <mergeCell ref="R33:S33"/>
    <mergeCell ref="C24:F24"/>
    <mergeCell ref="V33:W33"/>
    <mergeCell ref="AA33:AB33"/>
    <mergeCell ref="AC33:AE33"/>
    <mergeCell ref="C28:G28"/>
    <mergeCell ref="C29:F31"/>
    <mergeCell ref="Y31:AC31"/>
    <mergeCell ref="O32:P32"/>
    <mergeCell ref="Q32:R32"/>
    <mergeCell ref="AG28:AH28"/>
    <mergeCell ref="AG6:AH6"/>
    <mergeCell ref="AG56:AH56"/>
    <mergeCell ref="AG38:AH38"/>
    <mergeCell ref="AG18:AH18"/>
    <mergeCell ref="AA50:AB50"/>
    <mergeCell ref="AC50:AE50"/>
    <mergeCell ref="K51:N51"/>
    <mergeCell ref="O51:Q51"/>
    <mergeCell ref="R51:S51"/>
    <mergeCell ref="V51:W51"/>
    <mergeCell ref="AA51:AB51"/>
    <mergeCell ref="AC51:AE51"/>
    <mergeCell ref="J52:K52"/>
    <mergeCell ref="C53:N53"/>
    <mergeCell ref="O53:AE53"/>
    <mergeCell ref="C54:N54"/>
    <mergeCell ref="O54:Q54"/>
    <mergeCell ref="T54:AA54"/>
    <mergeCell ref="S32:U32"/>
    <mergeCell ref="V32:W32"/>
    <mergeCell ref="AA32:AB32"/>
    <mergeCell ref="I32:N32"/>
    <mergeCell ref="AC32:AE32"/>
    <mergeCell ref="C45:G45"/>
    <mergeCell ref="C63:G63"/>
    <mergeCell ref="C37:G37"/>
    <mergeCell ref="L37:AE37"/>
    <mergeCell ref="C55:G55"/>
    <mergeCell ref="L55:AE55"/>
    <mergeCell ref="C74:G74"/>
    <mergeCell ref="L74:AE74"/>
    <mergeCell ref="AG54:AH54"/>
    <mergeCell ref="AG62:AH62"/>
    <mergeCell ref="AG73:AH73"/>
    <mergeCell ref="AG46:AH46"/>
    <mergeCell ref="C56:G56"/>
    <mergeCell ref="C57:I57"/>
    <mergeCell ref="J57:K57"/>
    <mergeCell ref="K71:N71"/>
    <mergeCell ref="O71:Q71"/>
    <mergeCell ref="R71:S71"/>
    <mergeCell ref="C69:J69"/>
    <mergeCell ref="C52:I52"/>
    <mergeCell ref="G60:AE60"/>
    <mergeCell ref="C61:F61"/>
    <mergeCell ref="G61:Q61"/>
    <mergeCell ref="K62:L62"/>
    <mergeCell ref="C82:F82"/>
    <mergeCell ref="G82:AE82"/>
    <mergeCell ref="C83:F83"/>
    <mergeCell ref="G83:Q83"/>
    <mergeCell ref="K84:L84"/>
    <mergeCell ref="X84:AE84"/>
    <mergeCell ref="AG84:AH84"/>
    <mergeCell ref="C85:G85"/>
    <mergeCell ref="C86:G86"/>
    <mergeCell ref="AG86:AH86"/>
    <mergeCell ref="C87:F89"/>
    <mergeCell ref="Y89:AC89"/>
    <mergeCell ref="I90:N90"/>
    <mergeCell ref="O90:P90"/>
    <mergeCell ref="Q90:R90"/>
    <mergeCell ref="S90:U90"/>
    <mergeCell ref="V90:W90"/>
    <mergeCell ref="AA90:AB90"/>
    <mergeCell ref="AC90:AE90"/>
    <mergeCell ref="C91:J91"/>
    <mergeCell ref="K91:N91"/>
    <mergeCell ref="O91:Q91"/>
    <mergeCell ref="R91:S91"/>
    <mergeCell ref="V91:W91"/>
    <mergeCell ref="AA91:AB91"/>
    <mergeCell ref="AC91:AE91"/>
    <mergeCell ref="C92:I92"/>
    <mergeCell ref="J92:K92"/>
    <mergeCell ref="L92:M92"/>
  </mergeCells>
  <phoneticPr fontId="5"/>
  <conditionalFormatting sqref="O16">
    <cfRule type="cellIs" dxfId="4365" priority="837" operator="equal">
      <formula>6</formula>
    </cfRule>
    <cfRule type="cellIs" dxfId="4364" priority="838" operator="equal">
      <formula>7</formula>
    </cfRule>
    <cfRule type="cellIs" dxfId="4363" priority="839" operator="equal">
      <formula>8</formula>
    </cfRule>
    <cfRule type="cellIs" dxfId="4362" priority="840" operator="equal">
      <formula>9</formula>
    </cfRule>
    <cfRule type="cellIs" dxfId="4361" priority="841" operator="equal">
      <formula>10</formula>
    </cfRule>
    <cfRule type="cellIs" dxfId="4360" priority="842" operator="equal">
      <formula>11</formula>
    </cfRule>
    <cfRule type="cellIs" dxfId="4359" priority="843" operator="equal">
      <formula>12</formula>
    </cfRule>
    <cfRule type="cellIs" dxfId="4358" priority="844" operator="equal">
      <formula>13</formula>
    </cfRule>
    <cfRule type="cellIs" dxfId="4357" priority="845" operator="equal">
      <formula>14</formula>
    </cfRule>
    <cfRule type="cellIs" dxfId="4356" priority="846" operator="equal">
      <formula>15</formula>
    </cfRule>
    <cfRule type="cellIs" dxfId="4355" priority="847" operator="equal">
      <formula>16</formula>
    </cfRule>
    <cfRule type="cellIs" dxfId="4354" priority="848" operator="equal">
      <formula>17</formula>
    </cfRule>
    <cfRule type="cellIs" dxfId="4353" priority="849" operator="equal">
      <formula>18</formula>
    </cfRule>
    <cfRule type="cellIs" dxfId="4352" priority="850" operator="equal">
      <formula>19</formula>
    </cfRule>
    <cfRule type="cellIs" dxfId="4351" priority="851" operator="equal">
      <formula>20</formula>
    </cfRule>
    <cfRule type="cellIs" dxfId="4350" priority="852" operator="equal">
      <formula>0</formula>
    </cfRule>
    <cfRule type="cellIs" dxfId="4349" priority="853" operator="equal">
      <formula>5</formula>
    </cfRule>
    <cfRule type="cellIs" dxfId="4348" priority="854" operator="equal">
      <formula>4</formula>
    </cfRule>
    <cfRule type="cellIs" dxfId="4347" priority="855" operator="equal">
      <formula>3</formula>
    </cfRule>
    <cfRule type="cellIs" dxfId="4346" priority="856" operator="equal">
      <formula>3</formula>
    </cfRule>
    <cfRule type="cellIs" dxfId="4345" priority="857" operator="equal">
      <formula>2</formula>
    </cfRule>
    <cfRule type="cellIs" dxfId="4344" priority="858" operator="equal">
      <formula>1</formula>
    </cfRule>
  </conditionalFormatting>
  <conditionalFormatting sqref="K4">
    <cfRule type="containsText" dxfId="4343" priority="823" operator="containsText" text="　">
      <formula>NOT(ISERROR(SEARCH("　",K4)))</formula>
    </cfRule>
    <cfRule type="cellIs" dxfId="4342" priority="824" operator="between">
      <formula>4</formula>
      <formula>36</formula>
    </cfRule>
    <cfRule type="cellIs" dxfId="4341" priority="825" operator="between">
      <formula>4</formula>
      <formula>36</formula>
    </cfRule>
    <cfRule type="cellIs" dxfId="4340" priority="826" operator="between">
      <formula>0</formula>
      <formula>3</formula>
    </cfRule>
  </conditionalFormatting>
  <conditionalFormatting sqref="J7 U9">
    <cfRule type="containsText" dxfId="4339" priority="810" operator="containsText" text="〇">
      <formula>NOT(ISERROR(SEARCH("〇",J7)))</formula>
    </cfRule>
    <cfRule type="containsText" dxfId="4338" priority="822" operator="containsText" text="　">
      <formula>NOT(ISERROR(SEARCH("　",J7)))</formula>
    </cfRule>
  </conditionalFormatting>
  <conditionalFormatting sqref="J8">
    <cfRule type="containsText" dxfId="4337" priority="808" operator="containsText" text="〇">
      <formula>NOT(ISERROR(SEARCH("〇",J8)))</formula>
    </cfRule>
    <cfRule type="containsText" dxfId="4336" priority="809" operator="containsText" text="　">
      <formula>NOT(ISERROR(SEARCH("　",J8)))</formula>
    </cfRule>
  </conditionalFormatting>
  <conditionalFormatting sqref="J9">
    <cfRule type="containsText" dxfId="4335" priority="806" operator="containsText" text="〇">
      <formula>NOT(ISERROR(SEARCH("〇",J9)))</formula>
    </cfRule>
    <cfRule type="containsText" dxfId="4334" priority="807" operator="containsText" text="　">
      <formula>NOT(ISERROR(SEARCH("　",J9)))</formula>
    </cfRule>
  </conditionalFormatting>
  <conditionalFormatting sqref="O7">
    <cfRule type="containsText" dxfId="4333" priority="804" operator="containsText" text="〇">
      <formula>NOT(ISERROR(SEARCH("〇",O7)))</formula>
    </cfRule>
    <cfRule type="containsText" dxfId="4332" priority="805" operator="containsText" text="　">
      <formula>NOT(ISERROR(SEARCH("　",O7)))</formula>
    </cfRule>
  </conditionalFormatting>
  <conditionalFormatting sqref="O8">
    <cfRule type="containsText" dxfId="4331" priority="802" operator="containsText" text="〇">
      <formula>NOT(ISERROR(SEARCH("〇",O8)))</formula>
    </cfRule>
    <cfRule type="containsText" dxfId="4330" priority="803" operator="containsText" text="　">
      <formula>NOT(ISERROR(SEARCH("　",O8)))</formula>
    </cfRule>
  </conditionalFormatting>
  <conditionalFormatting sqref="O9">
    <cfRule type="containsText" dxfId="4329" priority="800" operator="containsText" text="〇">
      <formula>NOT(ISERROR(SEARCH("〇",O9)))</formula>
    </cfRule>
    <cfRule type="containsText" dxfId="4328" priority="801" operator="containsText" text="　">
      <formula>NOT(ISERROR(SEARCH("　",O9)))</formula>
    </cfRule>
  </conditionalFormatting>
  <conditionalFormatting sqref="S7">
    <cfRule type="containsText" dxfId="4327" priority="798" operator="containsText" text="〇">
      <formula>NOT(ISERROR(SEARCH("〇",S7)))</formula>
    </cfRule>
    <cfRule type="containsText" dxfId="4326" priority="799" operator="containsText" text="　">
      <formula>NOT(ISERROR(SEARCH("　",S7)))</formula>
    </cfRule>
  </conditionalFormatting>
  <conditionalFormatting sqref="U8">
    <cfRule type="containsText" dxfId="4325" priority="796" operator="containsText" text="〇">
      <formula>NOT(ISERROR(SEARCH("〇",U8)))</formula>
    </cfRule>
    <cfRule type="containsText" dxfId="4324" priority="797" operator="containsText" text="　">
      <formula>NOT(ISERROR(SEARCH("　",U8)))</formula>
    </cfRule>
  </conditionalFormatting>
  <conditionalFormatting sqref="W7">
    <cfRule type="containsText" dxfId="4323" priority="792" operator="containsText" text="〇">
      <formula>NOT(ISERROR(SEARCH("〇",W7)))</formula>
    </cfRule>
    <cfRule type="containsText" dxfId="4322" priority="793" operator="containsText" text="　">
      <formula>NOT(ISERROR(SEARCH("　",W7)))</formula>
    </cfRule>
  </conditionalFormatting>
  <conditionalFormatting sqref="AA7">
    <cfRule type="containsText" dxfId="4321" priority="790" operator="containsText" text="〇">
      <formula>NOT(ISERROR(SEARCH("〇",AA7)))</formula>
    </cfRule>
    <cfRule type="containsText" dxfId="4320" priority="791" operator="containsText" text="　">
      <formula>NOT(ISERROR(SEARCH("　",AA7)))</formula>
    </cfRule>
  </conditionalFormatting>
  <conditionalFormatting sqref="AA8">
    <cfRule type="containsText" dxfId="4319" priority="788" operator="containsText" text="〇">
      <formula>NOT(ISERROR(SEARCH("〇",AA8)))</formula>
    </cfRule>
    <cfRule type="containsText" dxfId="4318" priority="789" operator="containsText" text="　">
      <formula>NOT(ISERROR(SEARCH("　",AA8)))</formula>
    </cfRule>
  </conditionalFormatting>
  <conditionalFormatting sqref="Y9">
    <cfRule type="containsText" dxfId="4317" priority="786" operator="containsText" text="〇">
      <formula>NOT(ISERROR(SEARCH("〇",Y9)))</formula>
    </cfRule>
  </conditionalFormatting>
  <conditionalFormatting sqref="Y9:AC9">
    <cfRule type="cellIs" dxfId="4316" priority="785" operator="equal">
      <formula>0</formula>
    </cfRule>
  </conditionalFormatting>
  <conditionalFormatting sqref="X4:X5">
    <cfRule type="containsText" dxfId="4315" priority="783" operator="containsText" text="開催回数不足">
      <formula>NOT(ISERROR(SEARCH("開催回数不足",X4)))</formula>
    </cfRule>
  </conditionalFormatting>
  <conditionalFormatting sqref="X4:AE4 X5 AB5">
    <cfRule type="containsText" dxfId="4314" priority="782" operator="containsText" text="適正運営">
      <formula>NOT(ISERROR(SEARCH("適正運営",X4)))</formula>
    </cfRule>
  </conditionalFormatting>
  <conditionalFormatting sqref="P13">
    <cfRule type="containsText" dxfId="4313" priority="780" operator="containsText" text="★施設長">
      <formula>NOT(ISERROR(SEARCH("★施設長",P13)))</formula>
    </cfRule>
  </conditionalFormatting>
  <conditionalFormatting sqref="P13:S13 O15">
    <cfRule type="containsText" dxfId="4312" priority="779" operator="containsText" text="適正運営">
      <formula>NOT(ISERROR(SEARCH("適正運営",O13)))</formula>
    </cfRule>
  </conditionalFormatting>
  <conditionalFormatting sqref="P14:S14">
    <cfRule type="containsText" dxfId="4311" priority="774" operator="containsText" text="適正運営">
      <formula>NOT(ISERROR(SEARCH("適正運営",P14)))</formula>
    </cfRule>
  </conditionalFormatting>
  <conditionalFormatting sqref="P14">
    <cfRule type="containsText" dxfId="4310" priority="775" operator="containsText" text="★施設長">
      <formula>NOT(ISERROR(SEARCH("★施設長",P14)))</formula>
    </cfRule>
  </conditionalFormatting>
  <conditionalFormatting sqref="L14">
    <cfRule type="containsText" dxfId="4309" priority="757" operator="containsText" text="いる・いない">
      <formula>NOT(ISERROR(SEARCH("いる・いない",L14)))</formula>
    </cfRule>
    <cfRule type="containsText" dxfId="4308" priority="758" operator="containsText" text="いない">
      <formula>NOT(ISERROR(SEARCH("いない",L14)))</formula>
    </cfRule>
    <cfRule type="containsText" dxfId="4307" priority="759" operator="containsText" text="いる">
      <formula>NOT(ISERROR(SEARCH("いる",L14)))</formula>
    </cfRule>
    <cfRule type="containsText" dxfId="4306" priority="760" operator="containsText" text="いる・いない">
      <formula>NOT(ISERROR(SEARCH("いる・いない",L14)))</formula>
    </cfRule>
    <cfRule type="containsText" dxfId="4305" priority="762" operator="containsText" text="★施設長">
      <formula>NOT(ISERROR(SEARCH("★施設長",L14)))</formula>
    </cfRule>
  </conditionalFormatting>
  <conditionalFormatting sqref="L14">
    <cfRule type="containsText" dxfId="4304" priority="761" operator="containsText" text="適正運営">
      <formula>NOT(ISERROR(SEARCH("適正運営",L14)))</formula>
    </cfRule>
  </conditionalFormatting>
  <conditionalFormatting sqref="O36">
    <cfRule type="cellIs" dxfId="4303" priority="735" operator="equal">
      <formula>6</formula>
    </cfRule>
    <cfRule type="cellIs" dxfId="4302" priority="736" operator="equal">
      <formula>7</formula>
    </cfRule>
    <cfRule type="cellIs" dxfId="4301" priority="737" operator="equal">
      <formula>8</formula>
    </cfRule>
    <cfRule type="cellIs" dxfId="4300" priority="738" operator="equal">
      <formula>9</formula>
    </cfRule>
    <cfRule type="cellIs" dxfId="4299" priority="739" operator="equal">
      <formula>10</formula>
    </cfRule>
    <cfRule type="cellIs" dxfId="4298" priority="740" operator="equal">
      <formula>11</formula>
    </cfRule>
    <cfRule type="cellIs" dxfId="4297" priority="741" operator="equal">
      <formula>12</formula>
    </cfRule>
    <cfRule type="cellIs" dxfId="4296" priority="742" operator="equal">
      <formula>13</formula>
    </cfRule>
    <cfRule type="cellIs" dxfId="4295" priority="743" operator="equal">
      <formula>14</formula>
    </cfRule>
    <cfRule type="cellIs" dxfId="4294" priority="744" operator="equal">
      <formula>15</formula>
    </cfRule>
    <cfRule type="cellIs" dxfId="4293" priority="745" operator="equal">
      <formula>16</formula>
    </cfRule>
    <cfRule type="cellIs" dxfId="4292" priority="746" operator="equal">
      <formula>17</formula>
    </cfRule>
    <cfRule type="cellIs" dxfId="4291" priority="747" operator="equal">
      <formula>18</formula>
    </cfRule>
    <cfRule type="cellIs" dxfId="4290" priority="748" operator="equal">
      <formula>19</formula>
    </cfRule>
    <cfRule type="cellIs" dxfId="4289" priority="749" operator="equal">
      <formula>20</formula>
    </cfRule>
    <cfRule type="cellIs" dxfId="4288" priority="750" operator="equal">
      <formula>0</formula>
    </cfRule>
    <cfRule type="cellIs" dxfId="4287" priority="751" operator="equal">
      <formula>5</formula>
    </cfRule>
    <cfRule type="cellIs" dxfId="4286" priority="752" operator="equal">
      <formula>4</formula>
    </cfRule>
    <cfRule type="cellIs" dxfId="4285" priority="753" operator="equal">
      <formula>3</formula>
    </cfRule>
    <cfRule type="cellIs" dxfId="4284" priority="754" operator="equal">
      <formula>3</formula>
    </cfRule>
    <cfRule type="cellIs" dxfId="4283" priority="755" operator="equal">
      <formula>2</formula>
    </cfRule>
    <cfRule type="cellIs" dxfId="4282" priority="756" operator="equal">
      <formula>1</formula>
    </cfRule>
  </conditionalFormatting>
  <conditionalFormatting sqref="K26">
    <cfRule type="containsText" dxfId="4281" priority="731" operator="containsText" text="　">
      <formula>NOT(ISERROR(SEARCH("　",K26)))</formula>
    </cfRule>
    <cfRule type="cellIs" dxfId="4280" priority="732" operator="between">
      <formula>4</formula>
      <formula>36</formula>
    </cfRule>
    <cfRule type="cellIs" dxfId="4279" priority="733" operator="between">
      <formula>4</formula>
      <formula>36</formula>
    </cfRule>
    <cfRule type="cellIs" dxfId="4278" priority="734" operator="between">
      <formula>0</formula>
      <formula>3</formula>
    </cfRule>
  </conditionalFormatting>
  <conditionalFormatting sqref="J29 U31 O34">
    <cfRule type="containsText" dxfId="4277" priority="729" operator="containsText" text="〇">
      <formula>NOT(ISERROR(SEARCH("〇",J29)))</formula>
    </cfRule>
    <cfRule type="containsText" dxfId="4276" priority="730" operator="containsText" text="　">
      <formula>NOT(ISERROR(SEARCH("　",J29)))</formula>
    </cfRule>
  </conditionalFormatting>
  <conditionalFormatting sqref="J30">
    <cfRule type="containsText" dxfId="4275" priority="727" operator="containsText" text="〇">
      <formula>NOT(ISERROR(SEARCH("〇",J30)))</formula>
    </cfRule>
    <cfRule type="containsText" dxfId="4274" priority="728" operator="containsText" text="　">
      <formula>NOT(ISERROR(SEARCH("　",J30)))</formula>
    </cfRule>
  </conditionalFormatting>
  <conditionalFormatting sqref="J31">
    <cfRule type="containsText" dxfId="4273" priority="725" operator="containsText" text="〇">
      <formula>NOT(ISERROR(SEARCH("〇",J31)))</formula>
    </cfRule>
    <cfRule type="containsText" dxfId="4272" priority="726" operator="containsText" text="　">
      <formula>NOT(ISERROR(SEARCH("　",J31)))</formula>
    </cfRule>
  </conditionalFormatting>
  <conditionalFormatting sqref="O29">
    <cfRule type="containsText" dxfId="4271" priority="723" operator="containsText" text="〇">
      <formula>NOT(ISERROR(SEARCH("〇",O29)))</formula>
    </cfRule>
    <cfRule type="containsText" dxfId="4270" priority="724" operator="containsText" text="　">
      <formula>NOT(ISERROR(SEARCH("　",O29)))</formula>
    </cfRule>
  </conditionalFormatting>
  <conditionalFormatting sqref="O30">
    <cfRule type="containsText" dxfId="4269" priority="721" operator="containsText" text="〇">
      <formula>NOT(ISERROR(SEARCH("〇",O30)))</formula>
    </cfRule>
    <cfRule type="containsText" dxfId="4268" priority="722" operator="containsText" text="　">
      <formula>NOT(ISERROR(SEARCH("　",O30)))</formula>
    </cfRule>
  </conditionalFormatting>
  <conditionalFormatting sqref="O31">
    <cfRule type="containsText" dxfId="4267" priority="719" operator="containsText" text="〇">
      <formula>NOT(ISERROR(SEARCH("〇",O31)))</formula>
    </cfRule>
    <cfRule type="containsText" dxfId="4266" priority="720" operator="containsText" text="　">
      <formula>NOT(ISERROR(SEARCH("　",O31)))</formula>
    </cfRule>
  </conditionalFormatting>
  <conditionalFormatting sqref="S29">
    <cfRule type="containsText" dxfId="4265" priority="717" operator="containsText" text="〇">
      <formula>NOT(ISERROR(SEARCH("〇",S29)))</formula>
    </cfRule>
    <cfRule type="containsText" dxfId="4264" priority="718" operator="containsText" text="　">
      <formula>NOT(ISERROR(SEARCH("　",S29)))</formula>
    </cfRule>
  </conditionalFormatting>
  <conditionalFormatting sqref="U30">
    <cfRule type="containsText" dxfId="4263" priority="715" operator="containsText" text="〇">
      <formula>NOT(ISERROR(SEARCH("〇",U30)))</formula>
    </cfRule>
    <cfRule type="containsText" dxfId="4262" priority="716" operator="containsText" text="　">
      <formula>NOT(ISERROR(SEARCH("　",U30)))</formula>
    </cfRule>
  </conditionalFormatting>
  <conditionalFormatting sqref="W29">
    <cfRule type="containsText" dxfId="4261" priority="713" operator="containsText" text="〇">
      <formula>NOT(ISERROR(SEARCH("〇",W29)))</formula>
    </cfRule>
    <cfRule type="containsText" dxfId="4260" priority="714" operator="containsText" text="　">
      <formula>NOT(ISERROR(SEARCH("　",W29)))</formula>
    </cfRule>
  </conditionalFormatting>
  <conditionalFormatting sqref="AA29">
    <cfRule type="containsText" dxfId="4259" priority="711" operator="containsText" text="〇">
      <formula>NOT(ISERROR(SEARCH("〇",AA29)))</formula>
    </cfRule>
    <cfRule type="containsText" dxfId="4258" priority="712" operator="containsText" text="　">
      <formula>NOT(ISERROR(SEARCH("　",AA29)))</formula>
    </cfRule>
  </conditionalFormatting>
  <conditionalFormatting sqref="AA30">
    <cfRule type="containsText" dxfId="4257" priority="709" operator="containsText" text="〇">
      <formula>NOT(ISERROR(SEARCH("〇",AA30)))</formula>
    </cfRule>
    <cfRule type="containsText" dxfId="4256" priority="710" operator="containsText" text="　">
      <formula>NOT(ISERROR(SEARCH("　",AA30)))</formula>
    </cfRule>
  </conditionalFormatting>
  <conditionalFormatting sqref="Y31">
    <cfRule type="containsText" dxfId="4255" priority="708" operator="containsText" text="〇">
      <formula>NOT(ISERROR(SEARCH("〇",Y31)))</formula>
    </cfRule>
  </conditionalFormatting>
  <conditionalFormatting sqref="Y31:AC31">
    <cfRule type="cellIs" dxfId="4254" priority="707" operator="equal">
      <formula>0</formula>
    </cfRule>
  </conditionalFormatting>
  <conditionalFormatting sqref="O35">
    <cfRule type="containsText" dxfId="4253" priority="703" operator="containsText" text="適正運営">
      <formula>NOT(ISERROR(SEARCH("適正運営",O35)))</formula>
    </cfRule>
  </conditionalFormatting>
  <conditionalFormatting sqref="O65">
    <cfRule type="containsText" dxfId="4252" priority="645" operator="containsText" text="〇">
      <formula>NOT(ISERROR(SEARCH("〇",O65)))</formula>
    </cfRule>
    <cfRule type="containsText" dxfId="4251" priority="646" operator="containsText" text="　">
      <formula>NOT(ISERROR(SEARCH("　",O65)))</formula>
    </cfRule>
  </conditionalFormatting>
  <conditionalFormatting sqref="O73">
    <cfRule type="cellIs" dxfId="4250" priority="657" operator="equal">
      <formula>6</formula>
    </cfRule>
    <cfRule type="cellIs" dxfId="4249" priority="658" operator="equal">
      <formula>7</formula>
    </cfRule>
    <cfRule type="cellIs" dxfId="4248" priority="659" operator="equal">
      <formula>8</formula>
    </cfRule>
    <cfRule type="cellIs" dxfId="4247" priority="660" operator="equal">
      <formula>9</formula>
    </cfRule>
    <cfRule type="cellIs" dxfId="4246" priority="661" operator="equal">
      <formula>10</formula>
    </cfRule>
    <cfRule type="cellIs" dxfId="4245" priority="662" operator="equal">
      <formula>11</formula>
    </cfRule>
    <cfRule type="cellIs" dxfId="4244" priority="663" operator="equal">
      <formula>12</formula>
    </cfRule>
    <cfRule type="cellIs" dxfId="4243" priority="664" operator="equal">
      <formula>13</formula>
    </cfRule>
    <cfRule type="cellIs" dxfId="4242" priority="665" operator="equal">
      <formula>14</formula>
    </cfRule>
    <cfRule type="cellIs" dxfId="4241" priority="666" operator="equal">
      <formula>15</formula>
    </cfRule>
    <cfRule type="cellIs" dxfId="4240" priority="667" operator="equal">
      <formula>16</formula>
    </cfRule>
    <cfRule type="cellIs" dxfId="4239" priority="668" operator="equal">
      <formula>17</formula>
    </cfRule>
    <cfRule type="cellIs" dxfId="4238" priority="669" operator="equal">
      <formula>18</formula>
    </cfRule>
    <cfRule type="cellIs" dxfId="4237" priority="670" operator="equal">
      <formula>19</formula>
    </cfRule>
    <cfRule type="cellIs" dxfId="4236" priority="671" operator="equal">
      <formula>20</formula>
    </cfRule>
    <cfRule type="cellIs" dxfId="4235" priority="672" operator="equal">
      <formula>0</formula>
    </cfRule>
    <cfRule type="cellIs" dxfId="4234" priority="673" operator="equal">
      <formula>5</formula>
    </cfRule>
    <cfRule type="cellIs" dxfId="4233" priority="674" operator="equal">
      <formula>4</formula>
    </cfRule>
    <cfRule type="cellIs" dxfId="4232" priority="675" operator="equal">
      <formula>3</formula>
    </cfRule>
    <cfRule type="cellIs" dxfId="4231" priority="676" operator="equal">
      <formula>3</formula>
    </cfRule>
    <cfRule type="cellIs" dxfId="4230" priority="677" operator="equal">
      <formula>2</formula>
    </cfRule>
    <cfRule type="cellIs" dxfId="4229" priority="678" operator="equal">
      <formula>1</formula>
    </cfRule>
  </conditionalFormatting>
  <conditionalFormatting sqref="K62">
    <cfRule type="containsText" dxfId="4228" priority="653" operator="containsText" text="　">
      <formula>NOT(ISERROR(SEARCH("　",K62)))</formula>
    </cfRule>
    <cfRule type="cellIs" dxfId="4227" priority="654" operator="between">
      <formula>4</formula>
      <formula>36</formula>
    </cfRule>
    <cfRule type="cellIs" dxfId="4226" priority="655" operator="between">
      <formula>4</formula>
      <formula>36</formula>
    </cfRule>
    <cfRule type="cellIs" dxfId="4225" priority="656" operator="between">
      <formula>0</formula>
      <formula>3</formula>
    </cfRule>
  </conditionalFormatting>
  <conditionalFormatting sqref="J65 U67">
    <cfRule type="containsText" dxfId="4224" priority="651" operator="containsText" text="〇">
      <formula>NOT(ISERROR(SEARCH("〇",J65)))</formula>
    </cfRule>
    <cfRule type="containsText" dxfId="4223" priority="652" operator="containsText" text="　">
      <formula>NOT(ISERROR(SEARCH("　",J65)))</formula>
    </cfRule>
  </conditionalFormatting>
  <conditionalFormatting sqref="J66">
    <cfRule type="containsText" dxfId="4222" priority="649" operator="containsText" text="〇">
      <formula>NOT(ISERROR(SEARCH("〇",J66)))</formula>
    </cfRule>
    <cfRule type="containsText" dxfId="4221" priority="650" operator="containsText" text="　">
      <formula>NOT(ISERROR(SEARCH("　",J66)))</formula>
    </cfRule>
  </conditionalFormatting>
  <conditionalFormatting sqref="J67">
    <cfRule type="containsText" dxfId="4220" priority="647" operator="containsText" text="〇">
      <formula>NOT(ISERROR(SEARCH("〇",J67)))</formula>
    </cfRule>
    <cfRule type="containsText" dxfId="4219" priority="648" operator="containsText" text="　">
      <formula>NOT(ISERROR(SEARCH("　",J67)))</formula>
    </cfRule>
  </conditionalFormatting>
  <conditionalFormatting sqref="O66">
    <cfRule type="containsText" dxfId="4218" priority="643" operator="containsText" text="〇">
      <formula>NOT(ISERROR(SEARCH("〇",O66)))</formula>
    </cfRule>
    <cfRule type="containsText" dxfId="4217" priority="644" operator="containsText" text="　">
      <formula>NOT(ISERROR(SEARCH("　",O66)))</formula>
    </cfRule>
  </conditionalFormatting>
  <conditionalFormatting sqref="O67">
    <cfRule type="containsText" dxfId="4216" priority="641" operator="containsText" text="〇">
      <formula>NOT(ISERROR(SEARCH("〇",O67)))</formula>
    </cfRule>
    <cfRule type="containsText" dxfId="4215" priority="642" operator="containsText" text="　">
      <formula>NOT(ISERROR(SEARCH("　",O67)))</formula>
    </cfRule>
  </conditionalFormatting>
  <conditionalFormatting sqref="S65">
    <cfRule type="containsText" dxfId="4214" priority="639" operator="containsText" text="〇">
      <formula>NOT(ISERROR(SEARCH("〇",S65)))</formula>
    </cfRule>
    <cfRule type="containsText" dxfId="4213" priority="640" operator="containsText" text="　">
      <formula>NOT(ISERROR(SEARCH("　",S65)))</formula>
    </cfRule>
  </conditionalFormatting>
  <conditionalFormatting sqref="U66">
    <cfRule type="containsText" dxfId="4212" priority="637" operator="containsText" text="〇">
      <formula>NOT(ISERROR(SEARCH("〇",U66)))</formula>
    </cfRule>
    <cfRule type="containsText" dxfId="4211" priority="638" operator="containsText" text="　">
      <formula>NOT(ISERROR(SEARCH("　",U66)))</formula>
    </cfRule>
  </conditionalFormatting>
  <conditionalFormatting sqref="W65">
    <cfRule type="containsText" dxfId="4210" priority="635" operator="containsText" text="〇">
      <formula>NOT(ISERROR(SEARCH("〇",W65)))</formula>
    </cfRule>
    <cfRule type="containsText" dxfId="4209" priority="636" operator="containsText" text="　">
      <formula>NOT(ISERROR(SEARCH("　",W65)))</formula>
    </cfRule>
  </conditionalFormatting>
  <conditionalFormatting sqref="AA65">
    <cfRule type="containsText" dxfId="4208" priority="633" operator="containsText" text="〇">
      <formula>NOT(ISERROR(SEARCH("〇",AA65)))</formula>
    </cfRule>
    <cfRule type="containsText" dxfId="4207" priority="634" operator="containsText" text="　">
      <formula>NOT(ISERROR(SEARCH("　",AA65)))</formula>
    </cfRule>
  </conditionalFormatting>
  <conditionalFormatting sqref="AA66">
    <cfRule type="containsText" dxfId="4206" priority="631" operator="containsText" text="〇">
      <formula>NOT(ISERROR(SEARCH("〇",AA66)))</formula>
    </cfRule>
    <cfRule type="containsText" dxfId="4205" priority="632" operator="containsText" text="　">
      <formula>NOT(ISERROR(SEARCH("　",AA66)))</formula>
    </cfRule>
  </conditionalFormatting>
  <conditionalFormatting sqref="Y67">
    <cfRule type="containsText" dxfId="4204" priority="630" operator="containsText" text="〇">
      <formula>NOT(ISERROR(SEARCH("〇",Y67)))</formula>
    </cfRule>
  </conditionalFormatting>
  <conditionalFormatting sqref="Y67:AC67">
    <cfRule type="cellIs" dxfId="4203" priority="629" operator="equal">
      <formula>0</formula>
    </cfRule>
  </conditionalFormatting>
  <conditionalFormatting sqref="O72">
    <cfRule type="containsText" dxfId="4202" priority="626" operator="containsText" text="適正運営">
      <formula>NOT(ISERROR(SEARCH("適正運営",O72)))</formula>
    </cfRule>
  </conditionalFormatting>
  <conditionalFormatting sqref="O54">
    <cfRule type="cellIs" dxfId="4201" priority="596" operator="equal">
      <formula>6</formula>
    </cfRule>
    <cfRule type="cellIs" dxfId="4200" priority="597" operator="equal">
      <formula>7</formula>
    </cfRule>
    <cfRule type="cellIs" dxfId="4199" priority="598" operator="equal">
      <formula>8</formula>
    </cfRule>
    <cfRule type="cellIs" dxfId="4198" priority="599" operator="equal">
      <formula>9</formula>
    </cfRule>
    <cfRule type="cellIs" dxfId="4197" priority="600" operator="equal">
      <formula>10</formula>
    </cfRule>
    <cfRule type="cellIs" dxfId="4196" priority="601" operator="equal">
      <formula>11</formula>
    </cfRule>
    <cfRule type="cellIs" dxfId="4195" priority="602" operator="equal">
      <formula>12</formula>
    </cfRule>
    <cfRule type="cellIs" dxfId="4194" priority="603" operator="equal">
      <formula>13</formula>
    </cfRule>
    <cfRule type="cellIs" dxfId="4193" priority="604" operator="equal">
      <formula>14</formula>
    </cfRule>
    <cfRule type="cellIs" dxfId="4192" priority="605" operator="equal">
      <formula>15</formula>
    </cfRule>
    <cfRule type="cellIs" dxfId="4191" priority="606" operator="equal">
      <formula>16</formula>
    </cfRule>
    <cfRule type="cellIs" dxfId="4190" priority="607" operator="equal">
      <formula>17</formula>
    </cfRule>
    <cfRule type="cellIs" dxfId="4189" priority="608" operator="equal">
      <formula>18</formula>
    </cfRule>
    <cfRule type="cellIs" dxfId="4188" priority="609" operator="equal">
      <formula>19</formula>
    </cfRule>
    <cfRule type="cellIs" dxfId="4187" priority="610" operator="equal">
      <formula>20</formula>
    </cfRule>
    <cfRule type="cellIs" dxfId="4186" priority="611" operator="equal">
      <formula>0</formula>
    </cfRule>
    <cfRule type="cellIs" dxfId="4185" priority="612" operator="equal">
      <formula>5</formula>
    </cfRule>
    <cfRule type="cellIs" dxfId="4184" priority="613" operator="equal">
      <formula>4</formula>
    </cfRule>
    <cfRule type="cellIs" dxfId="4183" priority="614" operator="equal">
      <formula>3</formula>
    </cfRule>
    <cfRule type="cellIs" dxfId="4182" priority="615" operator="equal">
      <formula>3</formula>
    </cfRule>
    <cfRule type="cellIs" dxfId="4181" priority="616" operator="equal">
      <formula>2</formula>
    </cfRule>
    <cfRule type="cellIs" dxfId="4180" priority="617" operator="equal">
      <formula>1</formula>
    </cfRule>
  </conditionalFormatting>
  <conditionalFormatting sqref="K44">
    <cfRule type="containsText" dxfId="4179" priority="592" operator="containsText" text="　">
      <formula>NOT(ISERROR(SEARCH("　",K44)))</formula>
    </cfRule>
    <cfRule type="cellIs" dxfId="4178" priority="593" operator="between">
      <formula>4</formula>
      <formula>36</formula>
    </cfRule>
    <cfRule type="cellIs" dxfId="4177" priority="594" operator="between">
      <formula>4</formula>
      <formula>36</formula>
    </cfRule>
    <cfRule type="cellIs" dxfId="4176" priority="595" operator="between">
      <formula>0</formula>
      <formula>3</formula>
    </cfRule>
  </conditionalFormatting>
  <conditionalFormatting sqref="J47 U49">
    <cfRule type="containsText" dxfId="4175" priority="590" operator="containsText" text="〇">
      <formula>NOT(ISERROR(SEARCH("〇",J47)))</formula>
    </cfRule>
    <cfRule type="containsText" dxfId="4174" priority="591" operator="containsText" text="　">
      <formula>NOT(ISERROR(SEARCH("　",J47)))</formula>
    </cfRule>
  </conditionalFormatting>
  <conditionalFormatting sqref="J48">
    <cfRule type="containsText" dxfId="4173" priority="588" operator="containsText" text="〇">
      <formula>NOT(ISERROR(SEARCH("〇",J48)))</formula>
    </cfRule>
    <cfRule type="containsText" dxfId="4172" priority="589" operator="containsText" text="　">
      <formula>NOT(ISERROR(SEARCH("　",J48)))</formula>
    </cfRule>
  </conditionalFormatting>
  <conditionalFormatting sqref="J49">
    <cfRule type="containsText" dxfId="4171" priority="586" operator="containsText" text="〇">
      <formula>NOT(ISERROR(SEARCH("〇",J49)))</formula>
    </cfRule>
    <cfRule type="containsText" dxfId="4170" priority="587" operator="containsText" text="　">
      <formula>NOT(ISERROR(SEARCH("　",J49)))</formula>
    </cfRule>
  </conditionalFormatting>
  <conditionalFormatting sqref="O47">
    <cfRule type="containsText" dxfId="4169" priority="584" operator="containsText" text="〇">
      <formula>NOT(ISERROR(SEARCH("〇",O47)))</formula>
    </cfRule>
    <cfRule type="containsText" dxfId="4168" priority="585" operator="containsText" text="　">
      <formula>NOT(ISERROR(SEARCH("　",O47)))</formula>
    </cfRule>
  </conditionalFormatting>
  <conditionalFormatting sqref="O48">
    <cfRule type="containsText" dxfId="4167" priority="582" operator="containsText" text="〇">
      <formula>NOT(ISERROR(SEARCH("〇",O48)))</formula>
    </cfRule>
    <cfRule type="containsText" dxfId="4166" priority="583" operator="containsText" text="　">
      <formula>NOT(ISERROR(SEARCH("　",O48)))</formula>
    </cfRule>
  </conditionalFormatting>
  <conditionalFormatting sqref="O49">
    <cfRule type="containsText" dxfId="4165" priority="580" operator="containsText" text="〇">
      <formula>NOT(ISERROR(SEARCH("〇",O49)))</formula>
    </cfRule>
    <cfRule type="containsText" dxfId="4164" priority="581" operator="containsText" text="　">
      <formula>NOT(ISERROR(SEARCH("　",O49)))</formula>
    </cfRule>
  </conditionalFormatting>
  <conditionalFormatting sqref="S47">
    <cfRule type="containsText" dxfId="4163" priority="578" operator="containsText" text="〇">
      <formula>NOT(ISERROR(SEARCH("〇",S47)))</formula>
    </cfRule>
    <cfRule type="containsText" dxfId="4162" priority="579" operator="containsText" text="　">
      <formula>NOT(ISERROR(SEARCH("　",S47)))</formula>
    </cfRule>
  </conditionalFormatting>
  <conditionalFormatting sqref="U48">
    <cfRule type="containsText" dxfId="4161" priority="576" operator="containsText" text="〇">
      <formula>NOT(ISERROR(SEARCH("〇",U48)))</formula>
    </cfRule>
    <cfRule type="containsText" dxfId="4160" priority="577" operator="containsText" text="　">
      <formula>NOT(ISERROR(SEARCH("　",U48)))</formula>
    </cfRule>
  </conditionalFormatting>
  <conditionalFormatting sqref="W47">
    <cfRule type="containsText" dxfId="4159" priority="574" operator="containsText" text="〇">
      <formula>NOT(ISERROR(SEARCH("〇",W47)))</formula>
    </cfRule>
    <cfRule type="containsText" dxfId="4158" priority="575" operator="containsText" text="　">
      <formula>NOT(ISERROR(SEARCH("　",W47)))</formula>
    </cfRule>
  </conditionalFormatting>
  <conditionalFormatting sqref="AA47">
    <cfRule type="containsText" dxfId="4157" priority="572" operator="containsText" text="〇">
      <formula>NOT(ISERROR(SEARCH("〇",AA47)))</formula>
    </cfRule>
    <cfRule type="containsText" dxfId="4156" priority="573" operator="containsText" text="　">
      <formula>NOT(ISERROR(SEARCH("　",AA47)))</formula>
    </cfRule>
  </conditionalFormatting>
  <conditionalFormatting sqref="AA48">
    <cfRule type="containsText" dxfId="4155" priority="570" operator="containsText" text="〇">
      <formula>NOT(ISERROR(SEARCH("〇",AA48)))</formula>
    </cfRule>
    <cfRule type="containsText" dxfId="4154" priority="571" operator="containsText" text="　">
      <formula>NOT(ISERROR(SEARCH("　",AA48)))</formula>
    </cfRule>
  </conditionalFormatting>
  <conditionalFormatting sqref="Y49">
    <cfRule type="containsText" dxfId="4153" priority="569" operator="containsText" text="〇">
      <formula>NOT(ISERROR(SEARCH("〇",Y49)))</formula>
    </cfRule>
  </conditionalFormatting>
  <conditionalFormatting sqref="Y49:AC49">
    <cfRule type="cellIs" dxfId="4152" priority="568" operator="equal">
      <formula>0</formula>
    </cfRule>
  </conditionalFormatting>
  <conditionalFormatting sqref="O53">
    <cfRule type="containsText" dxfId="4151" priority="565" operator="containsText" text="適正運営">
      <formula>NOT(ISERROR(SEARCH("適正運営",O53)))</formula>
    </cfRule>
  </conditionalFormatting>
  <conditionalFormatting sqref="I10:N10">
    <cfRule type="cellIs" dxfId="4150" priority="540" operator="equal">
      <formula>"いる"</formula>
    </cfRule>
    <cfRule type="cellIs" dxfId="4149" priority="541" operator="equal">
      <formula>"いない"</formula>
    </cfRule>
    <cfRule type="cellIs" dxfId="4148" priority="542" operator="equal">
      <formula>"いる・いない"</formula>
    </cfRule>
  </conditionalFormatting>
  <conditionalFormatting sqref="K11:N11">
    <cfRule type="cellIs" dxfId="4147" priority="537" operator="equal">
      <formula>"いる"</formula>
    </cfRule>
    <cfRule type="cellIs" dxfId="4146" priority="538" operator="equal">
      <formula>"いない"</formula>
    </cfRule>
    <cfRule type="cellIs" dxfId="4145" priority="539" operator="equal">
      <formula>"いる・いない"</formula>
    </cfRule>
  </conditionalFormatting>
  <conditionalFormatting sqref="L13:O13">
    <cfRule type="cellIs" dxfId="4144" priority="534" operator="equal">
      <formula>"いる"</formula>
    </cfRule>
    <cfRule type="cellIs" dxfId="4143" priority="535" operator="equal">
      <formula>"いない"</formula>
    </cfRule>
    <cfRule type="cellIs" dxfId="4142" priority="536" operator="equal">
      <formula>"いる・いない"</formula>
    </cfRule>
  </conditionalFormatting>
  <conditionalFormatting sqref="I32:N32">
    <cfRule type="cellIs" dxfId="4141" priority="531" operator="equal">
      <formula>"いる"</formula>
    </cfRule>
    <cfRule type="cellIs" dxfId="4140" priority="532" operator="equal">
      <formula>"いない"</formula>
    </cfRule>
    <cfRule type="cellIs" dxfId="4139" priority="533" operator="equal">
      <formula>"いる・いない"</formula>
    </cfRule>
  </conditionalFormatting>
  <conditionalFormatting sqref="K33:N33">
    <cfRule type="cellIs" dxfId="4138" priority="528" operator="equal">
      <formula>"いる"</formula>
    </cfRule>
    <cfRule type="cellIs" dxfId="4137" priority="529" operator="equal">
      <formula>"いない"</formula>
    </cfRule>
    <cfRule type="cellIs" dxfId="4136" priority="530" operator="equal">
      <formula>"いる・いない"</formula>
    </cfRule>
  </conditionalFormatting>
  <conditionalFormatting sqref="I50:N50">
    <cfRule type="cellIs" dxfId="4135" priority="525" operator="equal">
      <formula>"いる"</formula>
    </cfRule>
    <cfRule type="cellIs" dxfId="4134" priority="526" operator="equal">
      <formula>"いない"</formula>
    </cfRule>
    <cfRule type="cellIs" dxfId="4133" priority="527" operator="equal">
      <formula>"いる・いない"</formula>
    </cfRule>
  </conditionalFormatting>
  <conditionalFormatting sqref="K51:N51">
    <cfRule type="cellIs" dxfId="4132" priority="522" operator="equal">
      <formula>"いる"</formula>
    </cfRule>
    <cfRule type="cellIs" dxfId="4131" priority="523" operator="equal">
      <formula>"いない"</formula>
    </cfRule>
    <cfRule type="cellIs" dxfId="4130" priority="524" operator="equal">
      <formula>"いる・いない"</formula>
    </cfRule>
  </conditionalFormatting>
  <conditionalFormatting sqref="I68:N68">
    <cfRule type="cellIs" dxfId="4129" priority="519" operator="equal">
      <formula>"いる"</formula>
    </cfRule>
    <cfRule type="cellIs" dxfId="4128" priority="520" operator="equal">
      <formula>"いない"</formula>
    </cfRule>
    <cfRule type="cellIs" dxfId="4127" priority="521" operator="equal">
      <formula>"いる・いない"</formula>
    </cfRule>
  </conditionalFormatting>
  <conditionalFormatting sqref="K69:N69">
    <cfRule type="cellIs" dxfId="4126" priority="516" operator="equal">
      <formula>"いる"</formula>
    </cfRule>
    <cfRule type="cellIs" dxfId="4125" priority="517" operator="equal">
      <formula>"いない"</formula>
    </cfRule>
    <cfRule type="cellIs" dxfId="4124" priority="518" operator="equal">
      <formula>"いる・いない"</formula>
    </cfRule>
  </conditionalFormatting>
  <conditionalFormatting sqref="K71:N71">
    <cfRule type="cellIs" dxfId="4123" priority="513" operator="equal">
      <formula>"いる"</formula>
    </cfRule>
    <cfRule type="cellIs" dxfId="4122" priority="514" operator="equal">
      <formula>"いない"</formula>
    </cfRule>
    <cfRule type="cellIs" dxfId="4121" priority="515" operator="equal">
      <formula>"いる・いない"</formula>
    </cfRule>
  </conditionalFormatting>
  <conditionalFormatting sqref="O52">
    <cfRule type="containsText" dxfId="4120" priority="509" operator="containsText" text="〇">
      <formula>NOT(ISERROR(SEARCH("〇",O52)))</formula>
    </cfRule>
    <cfRule type="containsText" dxfId="4119" priority="510" operator="containsText" text="　">
      <formula>NOT(ISERROR(SEARCH("　",O52)))</formula>
    </cfRule>
  </conditionalFormatting>
  <conditionalFormatting sqref="O70">
    <cfRule type="containsText" dxfId="4118" priority="505" operator="containsText" text="〇">
      <formula>NOT(ISERROR(SEARCH("〇",O70)))</formula>
    </cfRule>
    <cfRule type="containsText" dxfId="4117" priority="506" operator="containsText" text="　">
      <formula>NOT(ISERROR(SEARCH("　",O70)))</formula>
    </cfRule>
  </conditionalFormatting>
  <conditionalFormatting sqref="O76">
    <cfRule type="containsText" dxfId="4116" priority="503" operator="containsText" text="〇">
      <formula>NOT(ISERROR(SEARCH("〇",O76)))</formula>
    </cfRule>
    <cfRule type="containsText" dxfId="4115" priority="504" operator="containsText" text="　">
      <formula>NOT(ISERROR(SEARCH("　",O76)))</formula>
    </cfRule>
  </conditionalFormatting>
  <conditionalFormatting sqref="O57">
    <cfRule type="containsText" dxfId="4114" priority="501" operator="containsText" text="〇">
      <formula>NOT(ISERROR(SEARCH("〇",O57)))</formula>
    </cfRule>
    <cfRule type="containsText" dxfId="4113" priority="502" operator="containsText" text="　">
      <formula>NOT(ISERROR(SEARCH("　",O57)))</formula>
    </cfRule>
  </conditionalFormatting>
  <conditionalFormatting sqref="O39">
    <cfRule type="containsText" dxfId="4112" priority="499" operator="containsText" text="〇">
      <formula>NOT(ISERROR(SEARCH("〇",O39)))</formula>
    </cfRule>
    <cfRule type="containsText" dxfId="4111" priority="500" operator="containsText" text="　">
      <formula>NOT(ISERROR(SEARCH("　",O39)))</formula>
    </cfRule>
  </conditionalFormatting>
  <conditionalFormatting sqref="O19">
    <cfRule type="containsText" dxfId="4110" priority="497" operator="containsText" text="〇">
      <formula>NOT(ISERROR(SEARCH("〇",O19)))</formula>
    </cfRule>
    <cfRule type="containsText" dxfId="4109" priority="498" operator="containsText" text="　">
      <formula>NOT(ISERROR(SEARCH("　",O19)))</formula>
    </cfRule>
  </conditionalFormatting>
  <conditionalFormatting sqref="O12">
    <cfRule type="containsText" dxfId="4108" priority="495" operator="containsText" text="〇">
      <formula>NOT(ISERROR(SEARCH("〇",O12)))</formula>
    </cfRule>
    <cfRule type="containsText" dxfId="4107" priority="496" operator="containsText" text="　">
      <formula>NOT(ISERROR(SEARCH("　",O12)))</formula>
    </cfRule>
  </conditionalFormatting>
  <conditionalFormatting sqref="AC50">
    <cfRule type="cellIs" dxfId="4106" priority="476" operator="equal">
      <formula>0</formula>
    </cfRule>
  </conditionalFormatting>
  <conditionalFormatting sqref="T33">
    <cfRule type="containsText" dxfId="4105" priority="470" operator="containsText" text="〇">
      <formula>NOT(ISERROR(SEARCH("〇",T33)))</formula>
    </cfRule>
    <cfRule type="containsText" dxfId="4104" priority="471" operator="containsText" text="　">
      <formula>NOT(ISERROR(SEARCH("　",T33)))</formula>
    </cfRule>
  </conditionalFormatting>
  <conditionalFormatting sqref="AC68">
    <cfRule type="cellIs" dxfId="4103" priority="484" operator="equal">
      <formula>0</formula>
    </cfRule>
  </conditionalFormatting>
  <conditionalFormatting sqref="AC10">
    <cfRule type="cellIs" dxfId="4102" priority="468" operator="equal">
      <formula>0</formula>
    </cfRule>
  </conditionalFormatting>
  <conditionalFormatting sqref="T71">
    <cfRule type="containsText" dxfId="4101" priority="481" operator="containsText" text="〇">
      <formula>NOT(ISERROR(SEARCH("〇",T71)))</formula>
    </cfRule>
    <cfRule type="containsText" dxfId="4100" priority="482" operator="containsText" text="　">
      <formula>NOT(ISERROR(SEARCH("　",T71)))</formula>
    </cfRule>
  </conditionalFormatting>
  <conditionalFormatting sqref="AC71">
    <cfRule type="cellIs" dxfId="4099" priority="480" operator="equal">
      <formula>0</formula>
    </cfRule>
  </conditionalFormatting>
  <conditionalFormatting sqref="T69">
    <cfRule type="containsText" dxfId="4098" priority="478" operator="containsText" text="〇">
      <formula>NOT(ISERROR(SEARCH("〇",T69)))</formula>
    </cfRule>
    <cfRule type="containsText" dxfId="4097" priority="479" operator="containsText" text="　">
      <formula>NOT(ISERROR(SEARCH("　",T69)))</formula>
    </cfRule>
  </conditionalFormatting>
  <conditionalFormatting sqref="AC69">
    <cfRule type="cellIs" dxfId="4096" priority="477" operator="equal">
      <formula>0</formula>
    </cfRule>
  </conditionalFormatting>
  <conditionalFormatting sqref="T51">
    <cfRule type="containsText" dxfId="4095" priority="474" operator="containsText" text="〇">
      <formula>NOT(ISERROR(SEARCH("〇",T51)))</formula>
    </cfRule>
    <cfRule type="containsText" dxfId="4094" priority="475" operator="containsText" text="　">
      <formula>NOT(ISERROR(SEARCH("　",T51)))</formula>
    </cfRule>
  </conditionalFormatting>
  <conditionalFormatting sqref="AC51">
    <cfRule type="cellIs" dxfId="4093" priority="473" operator="equal">
      <formula>0</formula>
    </cfRule>
  </conditionalFormatting>
  <conditionalFormatting sqref="AC32">
    <cfRule type="cellIs" dxfId="4092" priority="472" operator="equal">
      <formula>0</formula>
    </cfRule>
  </conditionalFormatting>
  <conditionalFormatting sqref="AC33">
    <cfRule type="cellIs" dxfId="4091" priority="469" operator="equal">
      <formula>0</formula>
    </cfRule>
  </conditionalFormatting>
  <conditionalFormatting sqref="T11">
    <cfRule type="containsText" dxfId="4090" priority="466" operator="containsText" text="〇">
      <formula>NOT(ISERROR(SEARCH("〇",T11)))</formula>
    </cfRule>
    <cfRule type="containsText" dxfId="4089" priority="467" operator="containsText" text="　">
      <formula>NOT(ISERROR(SEARCH("　",T11)))</formula>
    </cfRule>
  </conditionalFormatting>
  <conditionalFormatting sqref="AC11">
    <cfRule type="cellIs" dxfId="4088" priority="465" operator="equal">
      <formula>0</formula>
    </cfRule>
  </conditionalFormatting>
  <conditionalFormatting sqref="T16">
    <cfRule type="containsText" dxfId="4087" priority="464" operator="containsText" text="開催回数不足">
      <formula>NOT(ISERROR(SEARCH("開催回数不足",T16)))</formula>
    </cfRule>
  </conditionalFormatting>
  <conditionalFormatting sqref="T16:AA16">
    <cfRule type="containsText" dxfId="4086" priority="463" operator="containsText" text="適正運営">
      <formula>NOT(ISERROR(SEARCH("適正運営",T16)))</formula>
    </cfRule>
  </conditionalFormatting>
  <conditionalFormatting sqref="X26">
    <cfRule type="containsText" dxfId="4085" priority="462" operator="containsText" text="開催回数不足">
      <formula>NOT(ISERROR(SEARCH("開催回数不足",X26)))</formula>
    </cfRule>
  </conditionalFormatting>
  <conditionalFormatting sqref="X26:AE26">
    <cfRule type="containsText" dxfId="4084" priority="461" operator="containsText" text="適正運営">
      <formula>NOT(ISERROR(SEARCH("適正運営",X26)))</formula>
    </cfRule>
  </conditionalFormatting>
  <conditionalFormatting sqref="X44">
    <cfRule type="containsText" dxfId="4083" priority="460" operator="containsText" text="開催回数不足">
      <formula>NOT(ISERROR(SEARCH("開催回数不足",X44)))</formula>
    </cfRule>
  </conditionalFormatting>
  <conditionalFormatting sqref="X44:AE44">
    <cfRule type="containsText" dxfId="4082" priority="459" operator="containsText" text="適正運営">
      <formula>NOT(ISERROR(SEARCH("適正運営",X44)))</formula>
    </cfRule>
  </conditionalFormatting>
  <conditionalFormatting sqref="X62">
    <cfRule type="containsText" dxfId="4081" priority="458" operator="containsText" text="開催回数不足">
      <formula>NOT(ISERROR(SEARCH("開催回数不足",X62)))</formula>
    </cfRule>
  </conditionalFormatting>
  <conditionalFormatting sqref="X62:AE62">
    <cfRule type="containsText" dxfId="4080" priority="457" operator="containsText" text="適正運営">
      <formula>NOT(ISERROR(SEARCH("適正運営",X62)))</formula>
    </cfRule>
  </conditionalFormatting>
  <conditionalFormatting sqref="T36">
    <cfRule type="containsText" dxfId="4079" priority="456" operator="containsText" text="開催回数不足">
      <formula>NOT(ISERROR(SEARCH("開催回数不足",T36)))</formula>
    </cfRule>
  </conditionalFormatting>
  <conditionalFormatting sqref="T36:AA36">
    <cfRule type="containsText" dxfId="4078" priority="455" operator="containsText" text="適正運営">
      <formula>NOT(ISERROR(SEARCH("適正運営",T36)))</formula>
    </cfRule>
  </conditionalFormatting>
  <conditionalFormatting sqref="T54">
    <cfRule type="containsText" dxfId="4077" priority="454" operator="containsText" text="開催回数不足">
      <formula>NOT(ISERROR(SEARCH("開催回数不足",T54)))</formula>
    </cfRule>
  </conditionalFormatting>
  <conditionalFormatting sqref="T54:AA54">
    <cfRule type="containsText" dxfId="4076" priority="453" operator="containsText" text="適正運営">
      <formula>NOT(ISERROR(SEARCH("適正運営",T54)))</formula>
    </cfRule>
  </conditionalFormatting>
  <conditionalFormatting sqref="T73">
    <cfRule type="containsText" dxfId="4075" priority="452" operator="containsText" text="開催回数不足">
      <formula>NOT(ISERROR(SEARCH("開催回数不足",T73)))</formula>
    </cfRule>
  </conditionalFormatting>
  <conditionalFormatting sqref="T73:AA73">
    <cfRule type="containsText" dxfId="4074" priority="451" operator="containsText" text="適正運営">
      <formula>NOT(ISERROR(SEARCH("適正運営",T73)))</formula>
    </cfRule>
  </conditionalFormatting>
  <conditionalFormatting sqref="H6">
    <cfRule type="cellIs" dxfId="4073" priority="343" operator="equal">
      <formula>"✔"</formula>
    </cfRule>
  </conditionalFormatting>
  <conditionalFormatting sqref="J6">
    <cfRule type="cellIs" dxfId="4072" priority="342" operator="equal">
      <formula>"✔"</formula>
    </cfRule>
  </conditionalFormatting>
  <conditionalFormatting sqref="L6">
    <cfRule type="cellIs" dxfId="4071" priority="341" operator="equal">
      <formula>"✔"</formula>
    </cfRule>
  </conditionalFormatting>
  <conditionalFormatting sqref="N6">
    <cfRule type="cellIs" dxfId="4070" priority="340" operator="equal">
      <formula>"✔"</formula>
    </cfRule>
  </conditionalFormatting>
  <conditionalFormatting sqref="P6">
    <cfRule type="cellIs" dxfId="4069" priority="339" operator="equal">
      <formula>"✔"</formula>
    </cfRule>
  </conditionalFormatting>
  <conditionalFormatting sqref="R6">
    <cfRule type="cellIs" dxfId="4068" priority="338" operator="equal">
      <formula>"✔"</formula>
    </cfRule>
  </conditionalFormatting>
  <conditionalFormatting sqref="T6">
    <cfRule type="cellIs" dxfId="4067" priority="337" operator="equal">
      <formula>"✔"</formula>
    </cfRule>
  </conditionalFormatting>
  <conditionalFormatting sqref="V6">
    <cfRule type="cellIs" dxfId="4066" priority="336" operator="equal">
      <formula>"✔"</formula>
    </cfRule>
  </conditionalFormatting>
  <conditionalFormatting sqref="X6">
    <cfRule type="cellIs" dxfId="4065" priority="335" operator="equal">
      <formula>"✔"</formula>
    </cfRule>
  </conditionalFormatting>
  <conditionalFormatting sqref="Z6">
    <cfRule type="cellIs" dxfId="4064" priority="334" operator="equal">
      <formula>"✔"</formula>
    </cfRule>
  </conditionalFormatting>
  <conditionalFormatting sqref="AB6">
    <cfRule type="cellIs" dxfId="4063" priority="333" operator="equal">
      <formula>"✔"</formula>
    </cfRule>
  </conditionalFormatting>
  <conditionalFormatting sqref="AD6">
    <cfRule type="cellIs" dxfId="4062" priority="332" operator="equal">
      <formula>"✔"</formula>
    </cfRule>
  </conditionalFormatting>
  <conditionalFormatting sqref="H18">
    <cfRule type="cellIs" dxfId="4061" priority="331" operator="equal">
      <formula>"✔"</formula>
    </cfRule>
  </conditionalFormatting>
  <conditionalFormatting sqref="J18">
    <cfRule type="cellIs" dxfId="4060" priority="330" operator="equal">
      <formula>"✔"</formula>
    </cfRule>
  </conditionalFormatting>
  <conditionalFormatting sqref="L18">
    <cfRule type="cellIs" dxfId="4059" priority="329" operator="equal">
      <formula>"✔"</formula>
    </cfRule>
  </conditionalFormatting>
  <conditionalFormatting sqref="N18">
    <cfRule type="cellIs" dxfId="4058" priority="328" operator="equal">
      <formula>"✔"</formula>
    </cfRule>
  </conditionalFormatting>
  <conditionalFormatting sqref="P18">
    <cfRule type="cellIs" dxfId="4057" priority="327" operator="equal">
      <formula>"✔"</formula>
    </cfRule>
  </conditionalFormatting>
  <conditionalFormatting sqref="R18">
    <cfRule type="cellIs" dxfId="4056" priority="326" operator="equal">
      <formula>"✔"</formula>
    </cfRule>
  </conditionalFormatting>
  <conditionalFormatting sqref="T18">
    <cfRule type="cellIs" dxfId="4055" priority="325" operator="equal">
      <formula>"✔"</formula>
    </cfRule>
  </conditionalFormatting>
  <conditionalFormatting sqref="V18">
    <cfRule type="cellIs" dxfId="4054" priority="324" operator="equal">
      <formula>"✔"</formula>
    </cfRule>
  </conditionalFormatting>
  <conditionalFormatting sqref="X18">
    <cfRule type="cellIs" dxfId="4053" priority="323" operator="equal">
      <formula>"✔"</formula>
    </cfRule>
  </conditionalFormatting>
  <conditionalFormatting sqref="Z18">
    <cfRule type="cellIs" dxfId="4052" priority="322" operator="equal">
      <formula>"✔"</formula>
    </cfRule>
  </conditionalFormatting>
  <conditionalFormatting sqref="AB18">
    <cfRule type="cellIs" dxfId="4051" priority="321" operator="equal">
      <formula>"✔"</formula>
    </cfRule>
  </conditionalFormatting>
  <conditionalFormatting sqref="AD18">
    <cfRule type="cellIs" dxfId="4050" priority="320" operator="equal">
      <formula>"✔"</formula>
    </cfRule>
  </conditionalFormatting>
  <conditionalFormatting sqref="H28">
    <cfRule type="cellIs" dxfId="4049" priority="319" operator="equal">
      <formula>"✔"</formula>
    </cfRule>
  </conditionalFormatting>
  <conditionalFormatting sqref="J28">
    <cfRule type="cellIs" dxfId="4048" priority="318" operator="equal">
      <formula>"✔"</formula>
    </cfRule>
  </conditionalFormatting>
  <conditionalFormatting sqref="L28">
    <cfRule type="cellIs" dxfId="4047" priority="317" operator="equal">
      <formula>"✔"</formula>
    </cfRule>
  </conditionalFormatting>
  <conditionalFormatting sqref="N28">
    <cfRule type="cellIs" dxfId="4046" priority="316" operator="equal">
      <formula>"✔"</formula>
    </cfRule>
  </conditionalFormatting>
  <conditionalFormatting sqref="P28">
    <cfRule type="cellIs" dxfId="4045" priority="315" operator="equal">
      <formula>"✔"</formula>
    </cfRule>
  </conditionalFormatting>
  <conditionalFormatting sqref="R28">
    <cfRule type="cellIs" dxfId="4044" priority="314" operator="equal">
      <formula>"✔"</formula>
    </cfRule>
  </conditionalFormatting>
  <conditionalFormatting sqref="T28">
    <cfRule type="cellIs" dxfId="4043" priority="313" operator="equal">
      <formula>"✔"</formula>
    </cfRule>
  </conditionalFormatting>
  <conditionalFormatting sqref="V28">
    <cfRule type="cellIs" dxfId="4042" priority="312" operator="equal">
      <formula>"✔"</formula>
    </cfRule>
  </conditionalFormatting>
  <conditionalFormatting sqref="X28">
    <cfRule type="cellIs" dxfId="4041" priority="311" operator="equal">
      <formula>"✔"</formula>
    </cfRule>
  </conditionalFormatting>
  <conditionalFormatting sqref="Z28">
    <cfRule type="cellIs" dxfId="4040" priority="310" operator="equal">
      <formula>"✔"</formula>
    </cfRule>
  </conditionalFormatting>
  <conditionalFormatting sqref="AB28">
    <cfRule type="cellIs" dxfId="4039" priority="309" operator="equal">
      <formula>"✔"</formula>
    </cfRule>
  </conditionalFormatting>
  <conditionalFormatting sqref="AD28">
    <cfRule type="cellIs" dxfId="4038" priority="308" operator="equal">
      <formula>"✔"</formula>
    </cfRule>
  </conditionalFormatting>
  <conditionalFormatting sqref="H38">
    <cfRule type="cellIs" dxfId="4037" priority="307" operator="equal">
      <formula>"✔"</formula>
    </cfRule>
  </conditionalFormatting>
  <conditionalFormatting sqref="J38">
    <cfRule type="cellIs" dxfId="4036" priority="306" operator="equal">
      <formula>"✔"</formula>
    </cfRule>
  </conditionalFormatting>
  <conditionalFormatting sqref="L38">
    <cfRule type="cellIs" dxfId="4035" priority="305" operator="equal">
      <formula>"✔"</formula>
    </cfRule>
  </conditionalFormatting>
  <conditionalFormatting sqref="N38">
    <cfRule type="cellIs" dxfId="4034" priority="304" operator="equal">
      <formula>"✔"</formula>
    </cfRule>
  </conditionalFormatting>
  <conditionalFormatting sqref="P38">
    <cfRule type="cellIs" dxfId="4033" priority="303" operator="equal">
      <formula>"✔"</formula>
    </cfRule>
  </conditionalFormatting>
  <conditionalFormatting sqref="R38">
    <cfRule type="cellIs" dxfId="4032" priority="302" operator="equal">
      <formula>"✔"</formula>
    </cfRule>
  </conditionalFormatting>
  <conditionalFormatting sqref="T38">
    <cfRule type="cellIs" dxfId="4031" priority="301" operator="equal">
      <formula>"✔"</formula>
    </cfRule>
  </conditionalFormatting>
  <conditionalFormatting sqref="V38">
    <cfRule type="cellIs" dxfId="4030" priority="300" operator="equal">
      <formula>"✔"</formula>
    </cfRule>
  </conditionalFormatting>
  <conditionalFormatting sqref="X38">
    <cfRule type="cellIs" dxfId="4029" priority="299" operator="equal">
      <formula>"✔"</formula>
    </cfRule>
  </conditionalFormatting>
  <conditionalFormatting sqref="Z38">
    <cfRule type="cellIs" dxfId="4028" priority="298" operator="equal">
      <formula>"✔"</formula>
    </cfRule>
  </conditionalFormatting>
  <conditionalFormatting sqref="AB38">
    <cfRule type="cellIs" dxfId="4027" priority="297" operator="equal">
      <formula>"✔"</formula>
    </cfRule>
  </conditionalFormatting>
  <conditionalFormatting sqref="AD38">
    <cfRule type="cellIs" dxfId="4026" priority="296" operator="equal">
      <formula>"✔"</formula>
    </cfRule>
  </conditionalFormatting>
  <conditionalFormatting sqref="H46">
    <cfRule type="cellIs" dxfId="4025" priority="295" operator="equal">
      <formula>"✔"</formula>
    </cfRule>
  </conditionalFormatting>
  <conditionalFormatting sqref="J46">
    <cfRule type="cellIs" dxfId="4024" priority="294" operator="equal">
      <formula>"✔"</formula>
    </cfRule>
  </conditionalFormatting>
  <conditionalFormatting sqref="L46">
    <cfRule type="cellIs" dxfId="4023" priority="293" operator="equal">
      <formula>"✔"</formula>
    </cfRule>
  </conditionalFormatting>
  <conditionalFormatting sqref="N46">
    <cfRule type="cellIs" dxfId="4022" priority="292" operator="equal">
      <formula>"✔"</formula>
    </cfRule>
  </conditionalFormatting>
  <conditionalFormatting sqref="P46">
    <cfRule type="cellIs" dxfId="4021" priority="291" operator="equal">
      <formula>"✔"</formula>
    </cfRule>
  </conditionalFormatting>
  <conditionalFormatting sqref="R46">
    <cfRule type="cellIs" dxfId="4020" priority="290" operator="equal">
      <formula>"✔"</formula>
    </cfRule>
  </conditionalFormatting>
  <conditionalFormatting sqref="T46">
    <cfRule type="cellIs" dxfId="4019" priority="289" operator="equal">
      <formula>"✔"</formula>
    </cfRule>
  </conditionalFormatting>
  <conditionalFormatting sqref="V46">
    <cfRule type="cellIs" dxfId="4018" priority="288" operator="equal">
      <formula>"✔"</formula>
    </cfRule>
  </conditionalFormatting>
  <conditionalFormatting sqref="X46">
    <cfRule type="cellIs" dxfId="4017" priority="287" operator="equal">
      <formula>"✔"</formula>
    </cfRule>
  </conditionalFormatting>
  <conditionalFormatting sqref="Z46">
    <cfRule type="cellIs" dxfId="4016" priority="286" operator="equal">
      <formula>"✔"</formula>
    </cfRule>
  </conditionalFormatting>
  <conditionalFormatting sqref="AB46">
    <cfRule type="cellIs" dxfId="4015" priority="285" operator="equal">
      <formula>"✔"</formula>
    </cfRule>
  </conditionalFormatting>
  <conditionalFormatting sqref="AD46">
    <cfRule type="cellIs" dxfId="4014" priority="284" operator="equal">
      <formula>"✔"</formula>
    </cfRule>
  </conditionalFormatting>
  <conditionalFormatting sqref="H56">
    <cfRule type="cellIs" dxfId="4013" priority="283" operator="equal">
      <formula>"✔"</formula>
    </cfRule>
  </conditionalFormatting>
  <conditionalFormatting sqref="J56">
    <cfRule type="cellIs" dxfId="4012" priority="282" operator="equal">
      <formula>"✔"</formula>
    </cfRule>
  </conditionalFormatting>
  <conditionalFormatting sqref="L56">
    <cfRule type="cellIs" dxfId="4011" priority="281" operator="equal">
      <formula>"✔"</formula>
    </cfRule>
  </conditionalFormatting>
  <conditionalFormatting sqref="N56">
    <cfRule type="cellIs" dxfId="4010" priority="280" operator="equal">
      <formula>"✔"</formula>
    </cfRule>
  </conditionalFormatting>
  <conditionalFormatting sqref="P56">
    <cfRule type="cellIs" dxfId="4009" priority="279" operator="equal">
      <formula>"✔"</formula>
    </cfRule>
  </conditionalFormatting>
  <conditionalFormatting sqref="R56">
    <cfRule type="cellIs" dxfId="4008" priority="278" operator="equal">
      <formula>"✔"</formula>
    </cfRule>
  </conditionalFormatting>
  <conditionalFormatting sqref="T56">
    <cfRule type="cellIs" dxfId="4007" priority="277" operator="equal">
      <formula>"✔"</formula>
    </cfRule>
  </conditionalFormatting>
  <conditionalFormatting sqref="V56">
    <cfRule type="cellIs" dxfId="4006" priority="276" operator="equal">
      <formula>"✔"</formula>
    </cfRule>
  </conditionalFormatting>
  <conditionalFormatting sqref="X56">
    <cfRule type="cellIs" dxfId="4005" priority="275" operator="equal">
      <formula>"✔"</formula>
    </cfRule>
  </conditionalFormatting>
  <conditionalFormatting sqref="Z56">
    <cfRule type="cellIs" dxfId="4004" priority="274" operator="equal">
      <formula>"✔"</formula>
    </cfRule>
  </conditionalFormatting>
  <conditionalFormatting sqref="AB56">
    <cfRule type="cellIs" dxfId="4003" priority="273" operator="equal">
      <formula>"✔"</formula>
    </cfRule>
  </conditionalFormatting>
  <conditionalFormatting sqref="AD56">
    <cfRule type="cellIs" dxfId="4002" priority="272" operator="equal">
      <formula>"✔"</formula>
    </cfRule>
  </conditionalFormatting>
  <conditionalFormatting sqref="H64">
    <cfRule type="cellIs" dxfId="4001" priority="271" operator="equal">
      <formula>"✔"</formula>
    </cfRule>
  </conditionalFormatting>
  <conditionalFormatting sqref="J64">
    <cfRule type="cellIs" dxfId="4000" priority="270" operator="equal">
      <formula>"✔"</formula>
    </cfRule>
  </conditionalFormatting>
  <conditionalFormatting sqref="L64">
    <cfRule type="cellIs" dxfId="3999" priority="269" operator="equal">
      <formula>"✔"</formula>
    </cfRule>
  </conditionalFormatting>
  <conditionalFormatting sqref="N64">
    <cfRule type="cellIs" dxfId="3998" priority="268" operator="equal">
      <formula>"✔"</formula>
    </cfRule>
  </conditionalFormatting>
  <conditionalFormatting sqref="P64">
    <cfRule type="cellIs" dxfId="3997" priority="267" operator="equal">
      <formula>"✔"</formula>
    </cfRule>
  </conditionalFormatting>
  <conditionalFormatting sqref="R64">
    <cfRule type="cellIs" dxfId="3996" priority="266" operator="equal">
      <formula>"✔"</formula>
    </cfRule>
  </conditionalFormatting>
  <conditionalFormatting sqref="T64">
    <cfRule type="cellIs" dxfId="3995" priority="265" operator="equal">
      <formula>"✔"</formula>
    </cfRule>
  </conditionalFormatting>
  <conditionalFormatting sqref="V64">
    <cfRule type="cellIs" dxfId="3994" priority="264" operator="equal">
      <formula>"✔"</formula>
    </cfRule>
  </conditionalFormatting>
  <conditionalFormatting sqref="X64">
    <cfRule type="cellIs" dxfId="3993" priority="263" operator="equal">
      <formula>"✔"</formula>
    </cfRule>
  </conditionalFormatting>
  <conditionalFormatting sqref="Z64">
    <cfRule type="cellIs" dxfId="3992" priority="262" operator="equal">
      <formula>"✔"</formula>
    </cfRule>
  </conditionalFormatting>
  <conditionalFormatting sqref="AB64">
    <cfRule type="cellIs" dxfId="3991" priority="261" operator="equal">
      <formula>"✔"</formula>
    </cfRule>
  </conditionalFormatting>
  <conditionalFormatting sqref="AD64">
    <cfRule type="cellIs" dxfId="3990" priority="260" operator="equal">
      <formula>"✔"</formula>
    </cfRule>
  </conditionalFormatting>
  <conditionalFormatting sqref="H75">
    <cfRule type="cellIs" dxfId="3989" priority="259" operator="equal">
      <formula>"✔"</formula>
    </cfRule>
  </conditionalFormatting>
  <conditionalFormatting sqref="J75">
    <cfRule type="cellIs" dxfId="3988" priority="258" operator="equal">
      <formula>"✔"</formula>
    </cfRule>
  </conditionalFormatting>
  <conditionalFormatting sqref="L75">
    <cfRule type="cellIs" dxfId="3987" priority="257" operator="equal">
      <formula>"✔"</formula>
    </cfRule>
  </conditionalFormatting>
  <conditionalFormatting sqref="N75">
    <cfRule type="cellIs" dxfId="3986" priority="256" operator="equal">
      <formula>"✔"</formula>
    </cfRule>
  </conditionalFormatting>
  <conditionalFormatting sqref="P75">
    <cfRule type="cellIs" dxfId="3985" priority="255" operator="equal">
      <formula>"✔"</formula>
    </cfRule>
  </conditionalFormatting>
  <conditionalFormatting sqref="R75">
    <cfRule type="cellIs" dxfId="3984" priority="254" operator="equal">
      <formula>"✔"</formula>
    </cfRule>
  </conditionalFormatting>
  <conditionalFormatting sqref="T75">
    <cfRule type="cellIs" dxfId="3983" priority="253" operator="equal">
      <formula>"✔"</formula>
    </cfRule>
  </conditionalFormatting>
  <conditionalFormatting sqref="V75">
    <cfRule type="cellIs" dxfId="3982" priority="252" operator="equal">
      <formula>"✔"</formula>
    </cfRule>
  </conditionalFormatting>
  <conditionalFormatting sqref="X75">
    <cfRule type="cellIs" dxfId="3981" priority="251" operator="equal">
      <formula>"✔"</formula>
    </cfRule>
  </conditionalFormatting>
  <conditionalFormatting sqref="Z75">
    <cfRule type="cellIs" dxfId="3980" priority="250" operator="equal">
      <formula>"✔"</formula>
    </cfRule>
  </conditionalFormatting>
  <conditionalFormatting sqref="AB75">
    <cfRule type="cellIs" dxfId="3979" priority="249" operator="equal">
      <formula>"✔"</formula>
    </cfRule>
  </conditionalFormatting>
  <conditionalFormatting sqref="AD75">
    <cfRule type="cellIs" dxfId="3978" priority="248" operator="equal">
      <formula>"✔"</formula>
    </cfRule>
  </conditionalFormatting>
  <conditionalFormatting sqref="I5">
    <cfRule type="cellIs" dxfId="3977" priority="246" operator="between">
      <formula>1</formula>
      <formula>12</formula>
    </cfRule>
    <cfRule type="containsBlanks" dxfId="3976" priority="247">
      <formula>LEN(TRIM(I5))=0</formula>
    </cfRule>
  </conditionalFormatting>
  <conditionalFormatting sqref="K5">
    <cfRule type="cellIs" dxfId="3975" priority="244" operator="between">
      <formula>1</formula>
      <formula>12</formula>
    </cfRule>
    <cfRule type="containsBlanks" dxfId="3974" priority="245">
      <formula>LEN(TRIM(K5))=0</formula>
    </cfRule>
  </conditionalFormatting>
  <conditionalFormatting sqref="M5">
    <cfRule type="cellIs" dxfId="3973" priority="242" operator="between">
      <formula>1</formula>
      <formula>12</formula>
    </cfRule>
    <cfRule type="containsBlanks" dxfId="3972" priority="243">
      <formula>LEN(TRIM(M5))=0</formula>
    </cfRule>
  </conditionalFormatting>
  <conditionalFormatting sqref="O5">
    <cfRule type="cellIs" dxfId="3971" priority="240" operator="between">
      <formula>1</formula>
      <formula>12</formula>
    </cfRule>
    <cfRule type="containsBlanks" dxfId="3970" priority="241">
      <formula>LEN(TRIM(O5))=0</formula>
    </cfRule>
  </conditionalFormatting>
  <conditionalFormatting sqref="Q5">
    <cfRule type="cellIs" dxfId="3969" priority="238" operator="between">
      <formula>1</formula>
      <formula>12</formula>
    </cfRule>
    <cfRule type="containsBlanks" dxfId="3968" priority="239">
      <formula>LEN(TRIM(Q5))=0</formula>
    </cfRule>
  </conditionalFormatting>
  <conditionalFormatting sqref="S5">
    <cfRule type="cellIs" dxfId="3967" priority="236" operator="between">
      <formula>1</formula>
      <formula>12</formula>
    </cfRule>
    <cfRule type="containsBlanks" dxfId="3966" priority="237">
      <formula>LEN(TRIM(S5))=0</formula>
    </cfRule>
  </conditionalFormatting>
  <conditionalFormatting sqref="U5">
    <cfRule type="cellIs" dxfId="3965" priority="234" operator="between">
      <formula>1</formula>
      <formula>12</formula>
    </cfRule>
    <cfRule type="containsBlanks" dxfId="3964" priority="235">
      <formula>LEN(TRIM(U5))=0</formula>
    </cfRule>
  </conditionalFormatting>
  <conditionalFormatting sqref="W5">
    <cfRule type="cellIs" dxfId="3963" priority="232" operator="between">
      <formula>1</formula>
      <formula>12</formula>
    </cfRule>
    <cfRule type="containsBlanks" dxfId="3962" priority="233">
      <formula>LEN(TRIM(W5))=0</formula>
    </cfRule>
  </conditionalFormatting>
  <conditionalFormatting sqref="Y5">
    <cfRule type="cellIs" dxfId="3961" priority="230" operator="between">
      <formula>1</formula>
      <formula>12</formula>
    </cfRule>
    <cfRule type="containsBlanks" dxfId="3960" priority="231">
      <formula>LEN(TRIM(Y5))=0</formula>
    </cfRule>
  </conditionalFormatting>
  <conditionalFormatting sqref="AA5">
    <cfRule type="cellIs" dxfId="3959" priority="228" operator="between">
      <formula>1</formula>
      <formula>12</formula>
    </cfRule>
    <cfRule type="containsBlanks" dxfId="3958" priority="229">
      <formula>LEN(TRIM(AA5))=0</formula>
    </cfRule>
  </conditionalFormatting>
  <conditionalFormatting sqref="AC5">
    <cfRule type="cellIs" dxfId="3957" priority="226" operator="between">
      <formula>1</formula>
      <formula>12</formula>
    </cfRule>
    <cfRule type="containsBlanks" dxfId="3956" priority="227">
      <formula>LEN(TRIM(AC5))=0</formula>
    </cfRule>
  </conditionalFormatting>
  <conditionalFormatting sqref="AE5">
    <cfRule type="cellIs" dxfId="3955" priority="224" operator="between">
      <formula>1</formula>
      <formula>12</formula>
    </cfRule>
    <cfRule type="containsBlanks" dxfId="3954" priority="225">
      <formula>LEN(TRIM(AE5))=0</formula>
    </cfRule>
  </conditionalFormatting>
  <conditionalFormatting sqref="I17">
    <cfRule type="cellIs" dxfId="3953" priority="222" operator="between">
      <formula>1</formula>
      <formula>12</formula>
    </cfRule>
    <cfRule type="containsBlanks" dxfId="3952" priority="223">
      <formula>LEN(TRIM(I17))=0</formula>
    </cfRule>
  </conditionalFormatting>
  <conditionalFormatting sqref="K17">
    <cfRule type="cellIs" dxfId="3951" priority="220" operator="between">
      <formula>1</formula>
      <formula>12</formula>
    </cfRule>
    <cfRule type="containsBlanks" dxfId="3950" priority="221">
      <formula>LEN(TRIM(K17))=0</formula>
    </cfRule>
  </conditionalFormatting>
  <conditionalFormatting sqref="X27">
    <cfRule type="containsText" dxfId="3949" priority="219" operator="containsText" text="開催回数不足">
      <formula>NOT(ISERROR(SEARCH("開催回数不足",X27)))</formula>
    </cfRule>
  </conditionalFormatting>
  <conditionalFormatting sqref="X27 AB27">
    <cfRule type="containsText" dxfId="3948" priority="218" operator="containsText" text="適正運営">
      <formula>NOT(ISERROR(SEARCH("適正運営",X27)))</formula>
    </cfRule>
  </conditionalFormatting>
  <conditionalFormatting sqref="I27">
    <cfRule type="cellIs" dxfId="3947" priority="216" operator="between">
      <formula>1</formula>
      <formula>12</formula>
    </cfRule>
    <cfRule type="containsBlanks" dxfId="3946" priority="217">
      <formula>LEN(TRIM(I27))=0</formula>
    </cfRule>
  </conditionalFormatting>
  <conditionalFormatting sqref="K27">
    <cfRule type="cellIs" dxfId="3945" priority="214" operator="between">
      <formula>1</formula>
      <formula>12</formula>
    </cfRule>
    <cfRule type="containsBlanks" dxfId="3944" priority="215">
      <formula>LEN(TRIM(K27))=0</formula>
    </cfRule>
  </conditionalFormatting>
  <conditionalFormatting sqref="M27">
    <cfRule type="cellIs" dxfId="3943" priority="212" operator="between">
      <formula>1</formula>
      <formula>12</formula>
    </cfRule>
    <cfRule type="containsBlanks" dxfId="3942" priority="213">
      <formula>LEN(TRIM(M27))=0</formula>
    </cfRule>
  </conditionalFormatting>
  <conditionalFormatting sqref="O27">
    <cfRule type="cellIs" dxfId="3941" priority="210" operator="between">
      <formula>1</formula>
      <formula>12</formula>
    </cfRule>
    <cfRule type="containsBlanks" dxfId="3940" priority="211">
      <formula>LEN(TRIM(O27))=0</formula>
    </cfRule>
  </conditionalFormatting>
  <conditionalFormatting sqref="Q27">
    <cfRule type="cellIs" dxfId="3939" priority="208" operator="between">
      <formula>1</formula>
      <formula>12</formula>
    </cfRule>
    <cfRule type="containsBlanks" dxfId="3938" priority="209">
      <formula>LEN(TRIM(Q27))=0</formula>
    </cfRule>
  </conditionalFormatting>
  <conditionalFormatting sqref="S27">
    <cfRule type="cellIs" dxfId="3937" priority="206" operator="between">
      <formula>1</formula>
      <formula>12</formula>
    </cfRule>
    <cfRule type="containsBlanks" dxfId="3936" priority="207">
      <formula>LEN(TRIM(S27))=0</formula>
    </cfRule>
  </conditionalFormatting>
  <conditionalFormatting sqref="U27">
    <cfRule type="cellIs" dxfId="3935" priority="204" operator="between">
      <formula>1</formula>
      <formula>12</formula>
    </cfRule>
    <cfRule type="containsBlanks" dxfId="3934" priority="205">
      <formula>LEN(TRIM(U27))=0</formula>
    </cfRule>
  </conditionalFormatting>
  <conditionalFormatting sqref="W27">
    <cfRule type="cellIs" dxfId="3933" priority="202" operator="between">
      <formula>1</formula>
      <formula>12</formula>
    </cfRule>
    <cfRule type="containsBlanks" dxfId="3932" priority="203">
      <formula>LEN(TRIM(W27))=0</formula>
    </cfRule>
  </conditionalFormatting>
  <conditionalFormatting sqref="Y27">
    <cfRule type="cellIs" dxfId="3931" priority="200" operator="between">
      <formula>1</formula>
      <formula>12</formula>
    </cfRule>
    <cfRule type="containsBlanks" dxfId="3930" priority="201">
      <formula>LEN(TRIM(Y27))=0</formula>
    </cfRule>
  </conditionalFormatting>
  <conditionalFormatting sqref="AA27">
    <cfRule type="cellIs" dxfId="3929" priority="198" operator="between">
      <formula>1</formula>
      <formula>12</formula>
    </cfRule>
    <cfRule type="containsBlanks" dxfId="3928" priority="199">
      <formula>LEN(TRIM(AA27))=0</formula>
    </cfRule>
  </conditionalFormatting>
  <conditionalFormatting sqref="AC27">
    <cfRule type="cellIs" dxfId="3927" priority="196" operator="between">
      <formula>1</formula>
      <formula>12</formula>
    </cfRule>
    <cfRule type="containsBlanks" dxfId="3926" priority="197">
      <formula>LEN(TRIM(AC27))=0</formula>
    </cfRule>
  </conditionalFormatting>
  <conditionalFormatting sqref="AE27">
    <cfRule type="cellIs" dxfId="3925" priority="194" operator="between">
      <formula>1</formula>
      <formula>12</formula>
    </cfRule>
    <cfRule type="containsBlanks" dxfId="3924" priority="195">
      <formula>LEN(TRIM(AE27))=0</formula>
    </cfRule>
  </conditionalFormatting>
  <conditionalFormatting sqref="X45">
    <cfRule type="containsText" dxfId="3923" priority="193" operator="containsText" text="開催回数不足">
      <formula>NOT(ISERROR(SEARCH("開催回数不足",X45)))</formula>
    </cfRule>
  </conditionalFormatting>
  <conditionalFormatting sqref="X45 AB45">
    <cfRule type="containsText" dxfId="3922" priority="192" operator="containsText" text="適正運営">
      <formula>NOT(ISERROR(SEARCH("適正運営",X45)))</formula>
    </cfRule>
  </conditionalFormatting>
  <conditionalFormatting sqref="I45">
    <cfRule type="cellIs" dxfId="3921" priority="190" operator="between">
      <formula>1</formula>
      <formula>12</formula>
    </cfRule>
    <cfRule type="containsBlanks" dxfId="3920" priority="191">
      <formula>LEN(TRIM(I45))=0</formula>
    </cfRule>
  </conditionalFormatting>
  <conditionalFormatting sqref="K45">
    <cfRule type="cellIs" dxfId="3919" priority="188" operator="between">
      <formula>1</formula>
      <formula>12</formula>
    </cfRule>
    <cfRule type="containsBlanks" dxfId="3918" priority="189">
      <formula>LEN(TRIM(K45))=0</formula>
    </cfRule>
  </conditionalFormatting>
  <conditionalFormatting sqref="M45">
    <cfRule type="cellIs" dxfId="3917" priority="186" operator="between">
      <formula>1</formula>
      <formula>12</formula>
    </cfRule>
    <cfRule type="containsBlanks" dxfId="3916" priority="187">
      <formula>LEN(TRIM(M45))=0</formula>
    </cfRule>
  </conditionalFormatting>
  <conditionalFormatting sqref="O45">
    <cfRule type="cellIs" dxfId="3915" priority="184" operator="between">
      <formula>1</formula>
      <formula>12</formula>
    </cfRule>
    <cfRule type="containsBlanks" dxfId="3914" priority="185">
      <formula>LEN(TRIM(O45))=0</formula>
    </cfRule>
  </conditionalFormatting>
  <conditionalFormatting sqref="Q45">
    <cfRule type="cellIs" dxfId="3913" priority="182" operator="between">
      <formula>1</formula>
      <formula>12</formula>
    </cfRule>
    <cfRule type="containsBlanks" dxfId="3912" priority="183">
      <formula>LEN(TRIM(Q45))=0</formula>
    </cfRule>
  </conditionalFormatting>
  <conditionalFormatting sqref="S45">
    <cfRule type="cellIs" dxfId="3911" priority="180" operator="between">
      <formula>1</formula>
      <formula>12</formula>
    </cfRule>
    <cfRule type="containsBlanks" dxfId="3910" priority="181">
      <formula>LEN(TRIM(S45))=0</formula>
    </cfRule>
  </conditionalFormatting>
  <conditionalFormatting sqref="U45">
    <cfRule type="cellIs" dxfId="3909" priority="178" operator="between">
      <formula>1</formula>
      <formula>12</formula>
    </cfRule>
    <cfRule type="containsBlanks" dxfId="3908" priority="179">
      <formula>LEN(TRIM(U45))=0</formula>
    </cfRule>
  </conditionalFormatting>
  <conditionalFormatting sqref="W45">
    <cfRule type="cellIs" dxfId="3907" priority="176" operator="between">
      <formula>1</formula>
      <formula>12</formula>
    </cfRule>
    <cfRule type="containsBlanks" dxfId="3906" priority="177">
      <formula>LEN(TRIM(W45))=0</formula>
    </cfRule>
  </conditionalFormatting>
  <conditionalFormatting sqref="Y45">
    <cfRule type="cellIs" dxfId="3905" priority="174" operator="between">
      <formula>1</formula>
      <formula>12</formula>
    </cfRule>
    <cfRule type="containsBlanks" dxfId="3904" priority="175">
      <formula>LEN(TRIM(Y45))=0</formula>
    </cfRule>
  </conditionalFormatting>
  <conditionalFormatting sqref="AA45">
    <cfRule type="cellIs" dxfId="3903" priority="172" operator="between">
      <formula>1</formula>
      <formula>12</formula>
    </cfRule>
    <cfRule type="containsBlanks" dxfId="3902" priority="173">
      <formula>LEN(TRIM(AA45))=0</formula>
    </cfRule>
  </conditionalFormatting>
  <conditionalFormatting sqref="AC45">
    <cfRule type="cellIs" dxfId="3901" priority="170" operator="between">
      <formula>1</formula>
      <formula>12</formula>
    </cfRule>
    <cfRule type="containsBlanks" dxfId="3900" priority="171">
      <formula>LEN(TRIM(AC45))=0</formula>
    </cfRule>
  </conditionalFormatting>
  <conditionalFormatting sqref="AE45">
    <cfRule type="cellIs" dxfId="3899" priority="168" operator="between">
      <formula>1</formula>
      <formula>12</formula>
    </cfRule>
    <cfRule type="containsBlanks" dxfId="3898" priority="169">
      <formula>LEN(TRIM(AE45))=0</formula>
    </cfRule>
  </conditionalFormatting>
  <conditionalFormatting sqref="X63">
    <cfRule type="containsText" dxfId="3897" priority="167" operator="containsText" text="開催回数不足">
      <formula>NOT(ISERROR(SEARCH("開催回数不足",X63)))</formula>
    </cfRule>
  </conditionalFormatting>
  <conditionalFormatting sqref="X63 AB63">
    <cfRule type="containsText" dxfId="3896" priority="166" operator="containsText" text="適正運営">
      <formula>NOT(ISERROR(SEARCH("適正運営",X63)))</formula>
    </cfRule>
  </conditionalFormatting>
  <conditionalFormatting sqref="I63">
    <cfRule type="cellIs" dxfId="3895" priority="164" operator="between">
      <formula>1</formula>
      <formula>12</formula>
    </cfRule>
    <cfRule type="containsBlanks" dxfId="3894" priority="165">
      <formula>LEN(TRIM(I63))=0</formula>
    </cfRule>
  </conditionalFormatting>
  <conditionalFormatting sqref="K63">
    <cfRule type="cellIs" dxfId="3893" priority="162" operator="between">
      <formula>1</formula>
      <formula>12</formula>
    </cfRule>
    <cfRule type="containsBlanks" dxfId="3892" priority="163">
      <formula>LEN(TRIM(K63))=0</formula>
    </cfRule>
  </conditionalFormatting>
  <conditionalFormatting sqref="M63">
    <cfRule type="cellIs" dxfId="3891" priority="160" operator="between">
      <formula>1</formula>
      <formula>12</formula>
    </cfRule>
    <cfRule type="containsBlanks" dxfId="3890" priority="161">
      <formula>LEN(TRIM(M63))=0</formula>
    </cfRule>
  </conditionalFormatting>
  <conditionalFormatting sqref="O63">
    <cfRule type="cellIs" dxfId="3889" priority="158" operator="between">
      <formula>1</formula>
      <formula>12</formula>
    </cfRule>
    <cfRule type="containsBlanks" dxfId="3888" priority="159">
      <formula>LEN(TRIM(O63))=0</formula>
    </cfRule>
  </conditionalFormatting>
  <conditionalFormatting sqref="Q63">
    <cfRule type="cellIs" dxfId="3887" priority="156" operator="between">
      <formula>1</formula>
      <formula>12</formula>
    </cfRule>
    <cfRule type="containsBlanks" dxfId="3886" priority="157">
      <formula>LEN(TRIM(Q63))=0</formula>
    </cfRule>
  </conditionalFormatting>
  <conditionalFormatting sqref="S63">
    <cfRule type="cellIs" dxfId="3885" priority="154" operator="between">
      <formula>1</formula>
      <formula>12</formula>
    </cfRule>
    <cfRule type="containsBlanks" dxfId="3884" priority="155">
      <formula>LEN(TRIM(S63))=0</formula>
    </cfRule>
  </conditionalFormatting>
  <conditionalFormatting sqref="U63">
    <cfRule type="cellIs" dxfId="3883" priority="152" operator="between">
      <formula>1</formula>
      <formula>12</formula>
    </cfRule>
    <cfRule type="containsBlanks" dxfId="3882" priority="153">
      <formula>LEN(TRIM(U63))=0</formula>
    </cfRule>
  </conditionalFormatting>
  <conditionalFormatting sqref="W63">
    <cfRule type="cellIs" dxfId="3881" priority="150" operator="between">
      <formula>1</formula>
      <formula>12</formula>
    </cfRule>
    <cfRule type="containsBlanks" dxfId="3880" priority="151">
      <formula>LEN(TRIM(W63))=0</formula>
    </cfRule>
  </conditionalFormatting>
  <conditionalFormatting sqref="Y63">
    <cfRule type="cellIs" dxfId="3879" priority="148" operator="between">
      <formula>1</formula>
      <formula>12</formula>
    </cfRule>
    <cfRule type="containsBlanks" dxfId="3878" priority="149">
      <formula>LEN(TRIM(Y63))=0</formula>
    </cfRule>
  </conditionalFormatting>
  <conditionalFormatting sqref="AA63">
    <cfRule type="cellIs" dxfId="3877" priority="146" operator="between">
      <formula>1</formula>
      <formula>12</formula>
    </cfRule>
    <cfRule type="containsBlanks" dxfId="3876" priority="147">
      <formula>LEN(TRIM(AA63))=0</formula>
    </cfRule>
  </conditionalFormatting>
  <conditionalFormatting sqref="AC63">
    <cfRule type="cellIs" dxfId="3875" priority="144" operator="between">
      <formula>1</formula>
      <formula>12</formula>
    </cfRule>
    <cfRule type="containsBlanks" dxfId="3874" priority="145">
      <formula>LEN(TRIM(AC63))=0</formula>
    </cfRule>
  </conditionalFormatting>
  <conditionalFormatting sqref="AE63">
    <cfRule type="cellIs" dxfId="3873" priority="142" operator="between">
      <formula>1</formula>
      <formula>12</formula>
    </cfRule>
    <cfRule type="containsBlanks" dxfId="3872" priority="143">
      <formula>LEN(TRIM(AE63))=0</formula>
    </cfRule>
  </conditionalFormatting>
  <conditionalFormatting sqref="I37">
    <cfRule type="cellIs" dxfId="3871" priority="140" operator="between">
      <formula>1</formula>
      <formula>12</formula>
    </cfRule>
    <cfRule type="containsBlanks" dxfId="3870" priority="141">
      <formula>LEN(TRIM(I37))=0</formula>
    </cfRule>
  </conditionalFormatting>
  <conditionalFormatting sqref="K37">
    <cfRule type="cellIs" dxfId="3869" priority="138" operator="between">
      <formula>1</formula>
      <formula>12</formula>
    </cfRule>
    <cfRule type="containsBlanks" dxfId="3868" priority="139">
      <formula>LEN(TRIM(K37))=0</formula>
    </cfRule>
  </conditionalFormatting>
  <conditionalFormatting sqref="I55">
    <cfRule type="cellIs" dxfId="3867" priority="136" operator="between">
      <formula>1</formula>
      <formula>12</formula>
    </cfRule>
    <cfRule type="containsBlanks" dxfId="3866" priority="137">
      <formula>LEN(TRIM(I55))=0</formula>
    </cfRule>
  </conditionalFormatting>
  <conditionalFormatting sqref="K55">
    <cfRule type="cellIs" dxfId="3865" priority="134" operator="between">
      <formula>1</formula>
      <formula>12</formula>
    </cfRule>
    <cfRule type="containsBlanks" dxfId="3864" priority="135">
      <formula>LEN(TRIM(K55))=0</formula>
    </cfRule>
  </conditionalFormatting>
  <conditionalFormatting sqref="I74">
    <cfRule type="cellIs" dxfId="3863" priority="132" operator="between">
      <formula>1</formula>
      <formula>12</formula>
    </cfRule>
    <cfRule type="containsBlanks" dxfId="3862" priority="133">
      <formula>LEN(TRIM(I74))=0</formula>
    </cfRule>
  </conditionalFormatting>
  <conditionalFormatting sqref="K74">
    <cfRule type="cellIs" dxfId="3861" priority="130" operator="between">
      <formula>1</formula>
      <formula>12</formula>
    </cfRule>
    <cfRule type="containsBlanks" dxfId="3860" priority="131">
      <formula>LEN(TRIM(K74))=0</formula>
    </cfRule>
  </conditionalFormatting>
  <conditionalFormatting sqref="O87">
    <cfRule type="containsText" dxfId="3859" priority="96" operator="containsText" text="〇">
      <formula>NOT(ISERROR(SEARCH("〇",O87)))</formula>
    </cfRule>
    <cfRule type="containsText" dxfId="3858" priority="97" operator="containsText" text="　">
      <formula>NOT(ISERROR(SEARCH("　",O87)))</formula>
    </cfRule>
  </conditionalFormatting>
  <conditionalFormatting sqref="K84">
    <cfRule type="containsText" dxfId="3857" priority="104" operator="containsText" text="　">
      <formula>NOT(ISERROR(SEARCH("　",K84)))</formula>
    </cfRule>
    <cfRule type="cellIs" dxfId="3856" priority="105" operator="between">
      <formula>4</formula>
      <formula>36</formula>
    </cfRule>
    <cfRule type="cellIs" dxfId="3855" priority="106" operator="between">
      <formula>4</formula>
      <formula>36</formula>
    </cfRule>
    <cfRule type="cellIs" dxfId="3854" priority="107" operator="between">
      <formula>0</formula>
      <formula>3</formula>
    </cfRule>
  </conditionalFormatting>
  <conditionalFormatting sqref="J87 U89">
    <cfRule type="containsText" dxfId="3853" priority="102" operator="containsText" text="〇">
      <formula>NOT(ISERROR(SEARCH("〇",J87)))</formula>
    </cfRule>
    <cfRule type="containsText" dxfId="3852" priority="103" operator="containsText" text="　">
      <formula>NOT(ISERROR(SEARCH("　",J87)))</formula>
    </cfRule>
  </conditionalFormatting>
  <conditionalFormatting sqref="J88">
    <cfRule type="containsText" dxfId="3851" priority="100" operator="containsText" text="〇">
      <formula>NOT(ISERROR(SEARCH("〇",J88)))</formula>
    </cfRule>
    <cfRule type="containsText" dxfId="3850" priority="101" operator="containsText" text="　">
      <formula>NOT(ISERROR(SEARCH("　",J88)))</formula>
    </cfRule>
  </conditionalFormatting>
  <conditionalFormatting sqref="J89">
    <cfRule type="containsText" dxfId="3849" priority="98" operator="containsText" text="〇">
      <formula>NOT(ISERROR(SEARCH("〇",J89)))</formula>
    </cfRule>
    <cfRule type="containsText" dxfId="3848" priority="99" operator="containsText" text="　">
      <formula>NOT(ISERROR(SEARCH("　",J89)))</formula>
    </cfRule>
  </conditionalFormatting>
  <conditionalFormatting sqref="O88">
    <cfRule type="containsText" dxfId="3847" priority="94" operator="containsText" text="〇">
      <formula>NOT(ISERROR(SEARCH("〇",O88)))</formula>
    </cfRule>
    <cfRule type="containsText" dxfId="3846" priority="95" operator="containsText" text="　">
      <formula>NOT(ISERROR(SEARCH("　",O88)))</formula>
    </cfRule>
  </conditionalFormatting>
  <conditionalFormatting sqref="O89">
    <cfRule type="containsText" dxfId="3845" priority="92" operator="containsText" text="〇">
      <formula>NOT(ISERROR(SEARCH("〇",O89)))</formula>
    </cfRule>
    <cfRule type="containsText" dxfId="3844" priority="93" operator="containsText" text="　">
      <formula>NOT(ISERROR(SEARCH("　",O89)))</formula>
    </cfRule>
  </conditionalFormatting>
  <conditionalFormatting sqref="S87">
    <cfRule type="containsText" dxfId="3843" priority="90" operator="containsText" text="〇">
      <formula>NOT(ISERROR(SEARCH("〇",S87)))</formula>
    </cfRule>
    <cfRule type="containsText" dxfId="3842" priority="91" operator="containsText" text="　">
      <formula>NOT(ISERROR(SEARCH("　",S87)))</formula>
    </cfRule>
  </conditionalFormatting>
  <conditionalFormatting sqref="U88">
    <cfRule type="containsText" dxfId="3841" priority="88" operator="containsText" text="〇">
      <formula>NOT(ISERROR(SEARCH("〇",U88)))</formula>
    </cfRule>
    <cfRule type="containsText" dxfId="3840" priority="89" operator="containsText" text="　">
      <formula>NOT(ISERROR(SEARCH("　",U88)))</formula>
    </cfRule>
  </conditionalFormatting>
  <conditionalFormatting sqref="W87">
    <cfRule type="containsText" dxfId="3839" priority="86" operator="containsText" text="〇">
      <formula>NOT(ISERROR(SEARCH("〇",W87)))</formula>
    </cfRule>
    <cfRule type="containsText" dxfId="3838" priority="87" operator="containsText" text="　">
      <formula>NOT(ISERROR(SEARCH("　",W87)))</formula>
    </cfRule>
  </conditionalFormatting>
  <conditionalFormatting sqref="AA87">
    <cfRule type="containsText" dxfId="3837" priority="84" operator="containsText" text="〇">
      <formula>NOT(ISERROR(SEARCH("〇",AA87)))</formula>
    </cfRule>
    <cfRule type="containsText" dxfId="3836" priority="85" operator="containsText" text="　">
      <formula>NOT(ISERROR(SEARCH("　",AA87)))</formula>
    </cfRule>
  </conditionalFormatting>
  <conditionalFormatting sqref="AA88">
    <cfRule type="containsText" dxfId="3835" priority="82" operator="containsText" text="〇">
      <formula>NOT(ISERROR(SEARCH("〇",AA88)))</formula>
    </cfRule>
    <cfRule type="containsText" dxfId="3834" priority="83" operator="containsText" text="　">
      <formula>NOT(ISERROR(SEARCH("　",AA88)))</formula>
    </cfRule>
  </conditionalFormatting>
  <conditionalFormatting sqref="Y89">
    <cfRule type="containsText" dxfId="3833" priority="81" operator="containsText" text="〇">
      <formula>NOT(ISERROR(SEARCH("〇",Y89)))</formula>
    </cfRule>
  </conditionalFormatting>
  <conditionalFormatting sqref="Y89:AC89">
    <cfRule type="cellIs" dxfId="3832" priority="80" operator="equal">
      <formula>0</formula>
    </cfRule>
  </conditionalFormatting>
  <conditionalFormatting sqref="I90:N90">
    <cfRule type="cellIs" dxfId="3831" priority="76" operator="equal">
      <formula>"いる"</formula>
    </cfRule>
    <cfRule type="cellIs" dxfId="3830" priority="77" operator="equal">
      <formula>"いない"</formula>
    </cfRule>
    <cfRule type="cellIs" dxfId="3829" priority="78" operator="equal">
      <formula>"いる・いない"</formula>
    </cfRule>
  </conditionalFormatting>
  <conditionalFormatting sqref="K91:N91">
    <cfRule type="cellIs" dxfId="3828" priority="73" operator="equal">
      <formula>"いる"</formula>
    </cfRule>
    <cfRule type="cellIs" dxfId="3827" priority="74" operator="equal">
      <formula>"いない"</formula>
    </cfRule>
    <cfRule type="cellIs" dxfId="3826" priority="75" operator="equal">
      <formula>"いる・いない"</formula>
    </cfRule>
  </conditionalFormatting>
  <conditionalFormatting sqref="O92">
    <cfRule type="containsText" dxfId="3825" priority="68" operator="containsText" text="〇">
      <formula>NOT(ISERROR(SEARCH("〇",O92)))</formula>
    </cfRule>
    <cfRule type="containsText" dxfId="3824" priority="69" operator="containsText" text="　">
      <formula>NOT(ISERROR(SEARCH("　",O92)))</formula>
    </cfRule>
  </conditionalFormatting>
  <conditionalFormatting sqref="AC90">
    <cfRule type="cellIs" dxfId="3823" priority="65" operator="equal">
      <formula>0</formula>
    </cfRule>
  </conditionalFormatting>
  <conditionalFormatting sqref="T91">
    <cfRule type="containsText" dxfId="3822" priority="60" operator="containsText" text="〇">
      <formula>NOT(ISERROR(SEARCH("〇",T91)))</formula>
    </cfRule>
    <cfRule type="containsText" dxfId="3821" priority="61" operator="containsText" text="　">
      <formula>NOT(ISERROR(SEARCH("　",T91)))</formula>
    </cfRule>
  </conditionalFormatting>
  <conditionalFormatting sqref="AC91">
    <cfRule type="cellIs" dxfId="3820" priority="59" operator="equal">
      <formula>0</formula>
    </cfRule>
  </conditionalFormatting>
  <conditionalFormatting sqref="X84">
    <cfRule type="containsText" dxfId="3819" priority="58" operator="containsText" text="開催回数不足">
      <formula>NOT(ISERROR(SEARCH("開催回数不足",X84)))</formula>
    </cfRule>
  </conditionalFormatting>
  <conditionalFormatting sqref="X84:AE84">
    <cfRule type="containsText" dxfId="3818" priority="57" operator="containsText" text="適正運営">
      <formula>NOT(ISERROR(SEARCH("適正運営",X84)))</formula>
    </cfRule>
  </conditionalFormatting>
  <conditionalFormatting sqref="H86">
    <cfRule type="cellIs" dxfId="3817" priority="54" operator="equal">
      <formula>"✔"</formula>
    </cfRule>
  </conditionalFormatting>
  <conditionalFormatting sqref="J86">
    <cfRule type="cellIs" dxfId="3816" priority="53" operator="equal">
      <formula>"✔"</formula>
    </cfRule>
  </conditionalFormatting>
  <conditionalFormatting sqref="L86">
    <cfRule type="cellIs" dxfId="3815" priority="52" operator="equal">
      <formula>"✔"</formula>
    </cfRule>
  </conditionalFormatting>
  <conditionalFormatting sqref="N86">
    <cfRule type="cellIs" dxfId="3814" priority="51" operator="equal">
      <formula>"✔"</formula>
    </cfRule>
  </conditionalFormatting>
  <conditionalFormatting sqref="P86">
    <cfRule type="cellIs" dxfId="3813" priority="50" operator="equal">
      <formula>"✔"</formula>
    </cfRule>
  </conditionalFormatting>
  <conditionalFormatting sqref="R86">
    <cfRule type="cellIs" dxfId="3812" priority="49" operator="equal">
      <formula>"✔"</formula>
    </cfRule>
  </conditionalFormatting>
  <conditionalFormatting sqref="T86">
    <cfRule type="cellIs" dxfId="3811" priority="48" operator="equal">
      <formula>"✔"</formula>
    </cfRule>
  </conditionalFormatting>
  <conditionalFormatting sqref="V86">
    <cfRule type="cellIs" dxfId="3810" priority="47" operator="equal">
      <formula>"✔"</formula>
    </cfRule>
  </conditionalFormatting>
  <conditionalFormatting sqref="X86">
    <cfRule type="cellIs" dxfId="3809" priority="46" operator="equal">
      <formula>"✔"</formula>
    </cfRule>
  </conditionalFormatting>
  <conditionalFormatting sqref="Z86">
    <cfRule type="cellIs" dxfId="3808" priority="45" operator="equal">
      <formula>"✔"</formula>
    </cfRule>
  </conditionalFormatting>
  <conditionalFormatting sqref="AB86">
    <cfRule type="cellIs" dxfId="3807" priority="44" operator="equal">
      <formula>"✔"</formula>
    </cfRule>
  </conditionalFormatting>
  <conditionalFormatting sqref="AD86">
    <cfRule type="cellIs" dxfId="3806" priority="43" operator="equal">
      <formula>"✔"</formula>
    </cfRule>
  </conditionalFormatting>
  <conditionalFormatting sqref="X85">
    <cfRule type="containsText" dxfId="3805" priority="30" operator="containsText" text="開催回数不足">
      <formula>NOT(ISERROR(SEARCH("開催回数不足",X85)))</formula>
    </cfRule>
  </conditionalFormatting>
  <conditionalFormatting sqref="X85 AB85">
    <cfRule type="containsText" dxfId="3804" priority="29" operator="containsText" text="適正運営">
      <formula>NOT(ISERROR(SEARCH("適正運営",X85)))</formula>
    </cfRule>
  </conditionalFormatting>
  <conditionalFormatting sqref="I85">
    <cfRule type="cellIs" dxfId="3803" priority="27" operator="between">
      <formula>1</formula>
      <formula>12</formula>
    </cfRule>
    <cfRule type="containsBlanks" dxfId="3802" priority="28">
      <formula>LEN(TRIM(I85))=0</formula>
    </cfRule>
  </conditionalFormatting>
  <conditionalFormatting sqref="K85">
    <cfRule type="cellIs" dxfId="3801" priority="25" operator="between">
      <formula>1</formula>
      <formula>12</formula>
    </cfRule>
    <cfRule type="containsBlanks" dxfId="3800" priority="26">
      <formula>LEN(TRIM(K85))=0</formula>
    </cfRule>
  </conditionalFormatting>
  <conditionalFormatting sqref="M85">
    <cfRule type="cellIs" dxfId="3799" priority="23" operator="between">
      <formula>1</formula>
      <formula>12</formula>
    </cfRule>
    <cfRule type="containsBlanks" dxfId="3798" priority="24">
      <formula>LEN(TRIM(M85))=0</formula>
    </cfRule>
  </conditionalFormatting>
  <conditionalFormatting sqref="O85">
    <cfRule type="cellIs" dxfId="3797" priority="21" operator="between">
      <formula>1</formula>
      <formula>12</formula>
    </cfRule>
    <cfRule type="containsBlanks" dxfId="3796" priority="22">
      <formula>LEN(TRIM(O85))=0</formula>
    </cfRule>
  </conditionalFormatting>
  <conditionalFormatting sqref="Q85">
    <cfRule type="cellIs" dxfId="3795" priority="19" operator="between">
      <formula>1</formula>
      <formula>12</formula>
    </cfRule>
    <cfRule type="containsBlanks" dxfId="3794" priority="20">
      <formula>LEN(TRIM(Q85))=0</formula>
    </cfRule>
  </conditionalFormatting>
  <conditionalFormatting sqref="S85">
    <cfRule type="cellIs" dxfId="3793" priority="17" operator="between">
      <formula>1</formula>
      <formula>12</formula>
    </cfRule>
    <cfRule type="containsBlanks" dxfId="3792" priority="18">
      <formula>LEN(TRIM(S85))=0</formula>
    </cfRule>
  </conditionalFormatting>
  <conditionalFormatting sqref="U85">
    <cfRule type="cellIs" dxfId="3791" priority="15" operator="between">
      <formula>1</formula>
      <formula>12</formula>
    </cfRule>
    <cfRule type="containsBlanks" dxfId="3790" priority="16">
      <formula>LEN(TRIM(U85))=0</formula>
    </cfRule>
  </conditionalFormatting>
  <conditionalFormatting sqref="W85">
    <cfRule type="cellIs" dxfId="3789" priority="13" operator="between">
      <formula>1</formula>
      <formula>12</formula>
    </cfRule>
    <cfRule type="containsBlanks" dxfId="3788" priority="14">
      <formula>LEN(TRIM(W85))=0</formula>
    </cfRule>
  </conditionalFormatting>
  <conditionalFormatting sqref="Y85">
    <cfRule type="cellIs" dxfId="3787" priority="11" operator="between">
      <formula>1</formula>
      <formula>12</formula>
    </cfRule>
    <cfRule type="containsBlanks" dxfId="3786" priority="12">
      <formula>LEN(TRIM(Y85))=0</formula>
    </cfRule>
  </conditionalFormatting>
  <conditionalFormatting sqref="AA85">
    <cfRule type="cellIs" dxfId="3785" priority="9" operator="between">
      <formula>1</formula>
      <formula>12</formula>
    </cfRule>
    <cfRule type="containsBlanks" dxfId="3784" priority="10">
      <formula>LEN(TRIM(AA85))=0</formula>
    </cfRule>
  </conditionalFormatting>
  <conditionalFormatting sqref="AC85">
    <cfRule type="cellIs" dxfId="3783" priority="7" operator="between">
      <formula>1</formula>
      <formula>12</formula>
    </cfRule>
    <cfRule type="containsBlanks" dxfId="3782" priority="8">
      <formula>LEN(TRIM(AC85))=0</formula>
    </cfRule>
  </conditionalFormatting>
  <conditionalFormatting sqref="AE85">
    <cfRule type="cellIs" dxfId="3781" priority="5" operator="between">
      <formula>1</formula>
      <formula>12</formula>
    </cfRule>
    <cfRule type="containsBlanks" dxfId="3780" priority="6">
      <formula>LEN(TRIM(AE85))=0</formula>
    </cfRule>
  </conditionalFormatting>
  <dataValidations count="2">
    <dataValidation type="list" allowBlank="1" showInputMessage="1" showErrorMessage="1" sqref="V32:V33 L19 R11 L76 L39 R71 V71 AA71 R69 V68:V69 AA68:AA69 Q68 L34 V10:V11 L52 AA32:AA33 L70 Q32 AA10:AA11 Q10 L12 L57 R51 V50:V51 AA50:AA51 Q50 R33 R91 V90:V91 AA90:AA91 Q90 L92" xr:uid="{3921E879-3D6F-4FCE-B141-69A6332527B1}">
      <formula1>"　,〇,✖"</formula1>
    </dataValidation>
    <dataValidation type="list" allowBlank="1" showInputMessage="1" showErrorMessage="1" error="正しい値を選択してください。" prompt="該当する際は✔を選択してください。" sqref="H6 J6 L6 N6 P6 R6 T6 V6 X6 Z6 AB6 AD6 H18 J18 L18 N18 P18 R18 T18 V18 X18 Z18 AB18 AD18 H28 J28 L28 N28 P28 R28 T28 V28 X28 Z28 AB28 AD28 H38 J38 L38 N38 P38 R38 T38 V38 X38 Z38 AB38 AD38 H46 J46 L46 N46 P46 R46 T46 V46 X46 Z46 AB46 AD46 H56 J56 L56 N56 P56 R56 T56 V56 X56 Z56 AB56 AD56 H64 J64 L64 N64 P64 R64 T64 V64 X64 Z64 AB64 AD64 H75 J75 L75 N75 P75 R75 T75 V75 X75 Z75 AB75 AD75 H86 J86 L86 N86 P86 R86 T86 V86 X86 Z86 AB86 AD86" xr:uid="{C59B87B6-C3DB-4040-98F0-DAADC509A176}">
      <formula1>"　,✔"</formula1>
    </dataValidation>
  </dataValidations>
  <pageMargins left="0.70866141732283472" right="0.70866141732283472" top="0.74803149606299213" bottom="0.74803149606299213" header="0.31496062992125984" footer="0.31496062992125984"/>
  <pageSetup paperSize="9" scale="25" orientation="portrait" r:id="rId1"/>
  <headerFooter>
    <oddHeader>&amp;L&amp;"HG丸ｺﾞｼｯｸM-PRO,太字"&amp;16各種委員会関係チェックリスト</oddHead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はじめに </vt:lpstr>
      <vt:lpstr>表紙・目次</vt:lpstr>
      <vt:lpstr>自主点検表（処遇）</vt:lpstr>
      <vt:lpstr>自主点検結果確認シート</vt:lpstr>
      <vt:lpstr>特養処遇チェックリスト（従来型）</vt:lpstr>
      <vt:lpstr>【参考】併設短期入所用 処遇チェックリスト</vt:lpstr>
      <vt:lpstr>職員配置状況確認表</vt:lpstr>
      <vt:lpstr>委員会実施状況チェック表</vt:lpstr>
      <vt:lpstr>'【参考】併設短期入所用 処遇チェックリスト'!Print_Area</vt:lpstr>
      <vt:lpstr>委員会実施状況チェック表!Print_Area</vt:lpstr>
      <vt:lpstr>自主点検結果確認シート!Print_Area</vt:lpstr>
      <vt:lpstr>'自主点検表（処遇）'!Print_Area</vt:lpstr>
      <vt:lpstr>職員配置状況確認表!Print_Area</vt:lpstr>
      <vt:lpstr>'特養処遇チェックリスト（従来型）'!Print_Area</vt:lpstr>
      <vt:lpstr>表紙・目次!Print_Area</vt:lpstr>
      <vt:lpstr>自主点検結果確認シート!Print_Titles</vt:lpstr>
      <vt:lpstr>'自主点検表（処遇）'!Print_Titles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茂木優寿</dc:creator>
  <cp:lastModifiedBy>森田　健太郎</cp:lastModifiedBy>
  <cp:lastPrinted>2024-05-13T05:36:23Z</cp:lastPrinted>
  <dcterms:created xsi:type="dcterms:W3CDTF">2023-04-08T09:08:35Z</dcterms:created>
  <dcterms:modified xsi:type="dcterms:W3CDTF">2025-02-01T03:08:10Z</dcterms:modified>
</cp:coreProperties>
</file>